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drawings/drawing1.xml" ContentType="application/vnd.openxmlformats-officedocument.drawing+xml"/>
  <Override PartName="/xl/customProperty10.bin" ContentType="application/vnd.openxmlformats-officedocument.spreadsheetml.customProperty"/>
  <Override PartName="/xl/drawings/drawing2.xml" ContentType="application/vnd.openxmlformats-officedocument.drawing+xml"/>
  <Override PartName="/xl/customProperty11.bin" ContentType="application/vnd.openxmlformats-officedocument.spreadsheetml.customProperty"/>
  <Override PartName="/xl/drawings/drawing3.xml" ContentType="application/vnd.openxmlformats-officedocument.drawing+xml"/>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drawings/drawing4.xml" ContentType="application/vnd.openxmlformats-officedocument.drawing+xml"/>
  <Override PartName="/xl/comments1.xml" ContentType="application/vnd.openxmlformats-officedocument.spreadsheetml.comments+xml"/>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ustomProperty26.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J:\Tariffs\1. Open Advices\2023-10 Electric Schedule 120 - Electricity Conservation Service Rider (UE-23XXXX) (Eff. 05-01-23)\Workpapers\"/>
    </mc:Choice>
  </mc:AlternateContent>
  <bookViews>
    <workbookView xWindow="360" yWindow="380" windowWidth="18540" windowHeight="6530" tabRatio="798"/>
  </bookViews>
  <sheets>
    <sheet name="Read First" sheetId="113" r:id="rId1"/>
    <sheet name="CurYr (CY) vs. PriorYr (PY) ==&gt;" sheetId="104" r:id="rId2"/>
    <sheet name="Summary" sheetId="100" r:id="rId3"/>
    <sheet name="PY True-up " sheetId="109" r:id="rId4"/>
    <sheet name="Info to Calc CY ==&gt;" sheetId="105" r:id="rId5"/>
    <sheet name="CY Rev Req ==&gt;" sheetId="107" r:id="rId6"/>
    <sheet name="CY Rev Req Non-449" sheetId="98" r:id="rId7"/>
    <sheet name="CY Rev Remove 449" sheetId="96" r:id="rId8"/>
    <sheet name="2023 Budget " sheetId="122" r:id="rId9"/>
    <sheet name="2022 Budget UE-210822" sheetId="124" r:id="rId10"/>
    <sheet name="CY Conv Fctr " sheetId="85" r:id="rId11"/>
    <sheet name="Calculate CY True-Up ==&gt;" sheetId="106" r:id="rId12"/>
    <sheet name="CY True-Up" sheetId="95" r:id="rId13"/>
    <sheet name="21-22 Load True-Up ==&gt;" sheetId="108" r:id="rId14"/>
    <sheet name="PY Rev Req Non-449 (UE-220137)" sheetId="97" r:id="rId15"/>
    <sheet name="2022 Collections" sheetId="89" r:id="rId16"/>
    <sheet name="AC 1820621" sheetId="84" r:id="rId17"/>
    <sheet name="PY COS" sheetId="118" r:id="rId18"/>
    <sheet name="F2022 Load Forecast" sheetId="76" r:id="rId19"/>
    <sheet name="258 Cons Tbl 20-21" sheetId="114" r:id="rId20"/>
    <sheet name="21-22 Spend Variance ==&gt;" sheetId="110" r:id="rId21"/>
    <sheet name="PY Actual Program Costs" sheetId="86" r:id="rId22"/>
    <sheet name="True-up Est in PY Filing ==&gt;" sheetId="111" r:id="rId23"/>
    <sheet name="PY Est - Actual v Est" sheetId="91" r:id="rId24"/>
    <sheet name="Estimate Used in PY Filing" sheetId="88" r:id="rId25"/>
    <sheet name="Act Sch 120 Collctns Feb-Apr 22" sheetId="119" r:id="rId26"/>
  </sheets>
  <externalReferences>
    <externalReference r:id="rId27"/>
    <externalReference r:id="rId28"/>
    <externalReference r:id="rId29"/>
  </externalReferences>
  <definedNames>
    <definedName name="__________________six6" localSheetId="9" hidden="1">{#N/A,#N/A,FALSE,"CRPT";#N/A,#N/A,FALSE,"TREND";#N/A,#N/A,FALSE,"%Curve"}</definedName>
    <definedName name="__________________six6" hidden="1">{#N/A,#N/A,FALSE,"CRPT";#N/A,#N/A,FALSE,"TREND";#N/A,#N/A,FALSE,"%Curve"}</definedName>
    <definedName name="__________________www1" localSheetId="9" hidden="1">{#N/A,#N/A,FALSE,"schA"}</definedName>
    <definedName name="__________________www1" hidden="1">{#N/A,#N/A,FALSE,"schA"}</definedName>
    <definedName name="_________________six6" localSheetId="9" hidden="1">{#N/A,#N/A,FALSE,"CRPT";#N/A,#N/A,FALSE,"TREND";#N/A,#N/A,FALSE,"%Curve"}</definedName>
    <definedName name="_________________six6" hidden="1">{#N/A,#N/A,FALSE,"CRPT";#N/A,#N/A,FALSE,"TREND";#N/A,#N/A,FALSE,"%Curve"}</definedName>
    <definedName name="_________________www1" localSheetId="9" hidden="1">{#N/A,#N/A,FALSE,"schA"}</definedName>
    <definedName name="_________________www1" hidden="1">{#N/A,#N/A,FALSE,"schA"}</definedName>
    <definedName name="________________six6" localSheetId="9" hidden="1">{#N/A,#N/A,FALSE,"CRPT";#N/A,#N/A,FALSE,"TREND";#N/A,#N/A,FALSE,"%Curve"}</definedName>
    <definedName name="________________six6" hidden="1">{#N/A,#N/A,FALSE,"CRPT";#N/A,#N/A,FALSE,"TREND";#N/A,#N/A,FALSE,"%Curve"}</definedName>
    <definedName name="________________www1" localSheetId="9" hidden="1">{#N/A,#N/A,FALSE,"schA"}</definedName>
    <definedName name="________________www1" hidden="1">{#N/A,#N/A,FALSE,"schA"}</definedName>
    <definedName name="_______________six6" localSheetId="9" hidden="1">{#N/A,#N/A,FALSE,"CRPT";#N/A,#N/A,FALSE,"TREND";#N/A,#N/A,FALSE,"%Curve"}</definedName>
    <definedName name="_______________six6" hidden="1">{#N/A,#N/A,FALSE,"CRPT";#N/A,#N/A,FALSE,"TREND";#N/A,#N/A,FALSE,"%Curve"}</definedName>
    <definedName name="_______________www1" localSheetId="9" hidden="1">{#N/A,#N/A,FALSE,"schA"}</definedName>
    <definedName name="_______________www1" hidden="1">{#N/A,#N/A,FALSE,"schA"}</definedName>
    <definedName name="______________six6" localSheetId="9" hidden="1">{#N/A,#N/A,FALSE,"CRPT";#N/A,#N/A,FALSE,"TREND";#N/A,#N/A,FALSE,"%Curve"}</definedName>
    <definedName name="______________six6" hidden="1">{#N/A,#N/A,FALSE,"CRPT";#N/A,#N/A,FALSE,"TREND";#N/A,#N/A,FALSE,"%Curve"}</definedName>
    <definedName name="______________www1" localSheetId="9" hidden="1">{#N/A,#N/A,FALSE,"schA"}</definedName>
    <definedName name="______________www1" hidden="1">{#N/A,#N/A,FALSE,"schA"}</definedName>
    <definedName name="_____________six6" localSheetId="9" hidden="1">{#N/A,#N/A,FALSE,"CRPT";#N/A,#N/A,FALSE,"TREND";#N/A,#N/A,FALSE,"%Curve"}</definedName>
    <definedName name="_____________six6" hidden="1">{#N/A,#N/A,FALSE,"CRPT";#N/A,#N/A,FALSE,"TREND";#N/A,#N/A,FALSE,"%Curve"}</definedName>
    <definedName name="_____________www1" localSheetId="9" hidden="1">{#N/A,#N/A,FALSE,"schA"}</definedName>
    <definedName name="_____________www1" hidden="1">{#N/A,#N/A,FALSE,"schA"}</definedName>
    <definedName name="____________six6" localSheetId="9" hidden="1">{#N/A,#N/A,FALSE,"CRPT";#N/A,#N/A,FALSE,"TREND";#N/A,#N/A,FALSE,"%Curve"}</definedName>
    <definedName name="____________six6" hidden="1">{#N/A,#N/A,FALSE,"CRPT";#N/A,#N/A,FALSE,"TREND";#N/A,#N/A,FALSE,"%Curve"}</definedName>
    <definedName name="____________www1" localSheetId="9" hidden="1">{#N/A,#N/A,FALSE,"schA"}</definedName>
    <definedName name="____________www1" hidden="1">{#N/A,#N/A,FALSE,"schA"}</definedName>
    <definedName name="___________six6" localSheetId="9" hidden="1">{#N/A,#N/A,FALSE,"CRPT";#N/A,#N/A,FALSE,"TREND";#N/A,#N/A,FALSE,"%Curve"}</definedName>
    <definedName name="___________six6" hidden="1">{#N/A,#N/A,FALSE,"CRPT";#N/A,#N/A,FALSE,"TREND";#N/A,#N/A,FALSE,"%Curve"}</definedName>
    <definedName name="___________www1" localSheetId="9" hidden="1">{#N/A,#N/A,FALSE,"schA"}</definedName>
    <definedName name="___________www1" hidden="1">{#N/A,#N/A,FALSE,"schA"}</definedName>
    <definedName name="__________six6" localSheetId="9" hidden="1">{#N/A,#N/A,FALSE,"CRPT";#N/A,#N/A,FALSE,"TREND";#N/A,#N/A,FALSE,"%Curve"}</definedName>
    <definedName name="__________six6" hidden="1">{#N/A,#N/A,FALSE,"CRPT";#N/A,#N/A,FALSE,"TREND";#N/A,#N/A,FALSE,"%Curve"}</definedName>
    <definedName name="__________www1" localSheetId="9" hidden="1">{#N/A,#N/A,FALSE,"schA"}</definedName>
    <definedName name="__________www1" hidden="1">{#N/A,#N/A,FALSE,"schA"}</definedName>
    <definedName name="_________six6" localSheetId="9" hidden="1">{#N/A,#N/A,FALSE,"CRPT";#N/A,#N/A,FALSE,"TREND";#N/A,#N/A,FALSE,"%Curve"}</definedName>
    <definedName name="_________six6" hidden="1">{#N/A,#N/A,FALSE,"CRPT";#N/A,#N/A,FALSE,"TREND";#N/A,#N/A,FALSE,"%Curve"}</definedName>
    <definedName name="_________www1" localSheetId="9" hidden="1">{#N/A,#N/A,FALSE,"schA"}</definedName>
    <definedName name="_________www1" hidden="1">{#N/A,#N/A,FALSE,"schA"}</definedName>
    <definedName name="________six6" localSheetId="9" hidden="1">{#N/A,#N/A,FALSE,"CRPT";#N/A,#N/A,FALSE,"TREND";#N/A,#N/A,FALSE,"%Curve"}</definedName>
    <definedName name="________six6" hidden="1">{#N/A,#N/A,FALSE,"CRPT";#N/A,#N/A,FALSE,"TREND";#N/A,#N/A,FALSE,"%Curve"}</definedName>
    <definedName name="________www1" localSheetId="9" hidden="1">{#N/A,#N/A,FALSE,"schA"}</definedName>
    <definedName name="________www1" hidden="1">{#N/A,#N/A,FALSE,"schA"}</definedName>
    <definedName name="_______six6" localSheetId="9" hidden="1">{#N/A,#N/A,FALSE,"CRPT";#N/A,#N/A,FALSE,"TREND";#N/A,#N/A,FALSE,"%Curve"}</definedName>
    <definedName name="_______six6" hidden="1">{#N/A,#N/A,FALSE,"CRPT";#N/A,#N/A,FALSE,"TREND";#N/A,#N/A,FALSE,"%Curve"}</definedName>
    <definedName name="_______www1" localSheetId="9" hidden="1">{#N/A,#N/A,FALSE,"schA"}</definedName>
    <definedName name="_______www1" hidden="1">{#N/A,#N/A,FALSE,"schA"}</definedName>
    <definedName name="______six6" localSheetId="9" hidden="1">{#N/A,#N/A,FALSE,"CRPT";#N/A,#N/A,FALSE,"TREND";#N/A,#N/A,FALSE,"%Curve"}</definedName>
    <definedName name="______six6" hidden="1">{#N/A,#N/A,FALSE,"CRPT";#N/A,#N/A,FALSE,"TREND";#N/A,#N/A,FALSE,"%Curve"}</definedName>
    <definedName name="______www1" localSheetId="9" hidden="1">{#N/A,#N/A,FALSE,"schA"}</definedName>
    <definedName name="______www1" hidden="1">{#N/A,#N/A,FALSE,"schA"}</definedName>
    <definedName name="_____six6" localSheetId="9" hidden="1">{#N/A,#N/A,FALSE,"CRPT";#N/A,#N/A,FALSE,"TREND";#N/A,#N/A,FALSE,"%Curve"}</definedName>
    <definedName name="_____six6" hidden="1">{#N/A,#N/A,FALSE,"CRPT";#N/A,#N/A,FALSE,"TREND";#N/A,#N/A,FALSE,"%Curve"}</definedName>
    <definedName name="_____www1" localSheetId="9" hidden="1">{#N/A,#N/A,FALSE,"schA"}</definedName>
    <definedName name="_____www1" hidden="1">{#N/A,#N/A,FALSE,"schA"}</definedName>
    <definedName name="____six6" localSheetId="9" hidden="1">{#N/A,#N/A,FALSE,"CRPT";#N/A,#N/A,FALSE,"TREND";#N/A,#N/A,FALSE,"%Curve"}</definedName>
    <definedName name="____six6" hidden="1">{#N/A,#N/A,FALSE,"CRPT";#N/A,#N/A,FALSE,"TREND";#N/A,#N/A,FALSE,"%Curve"}</definedName>
    <definedName name="____www1" localSheetId="9" hidden="1">{#N/A,#N/A,FALSE,"schA"}</definedName>
    <definedName name="____www1" hidden="1">{#N/A,#N/A,FALSE,"schA"}</definedName>
    <definedName name="___six6" localSheetId="9" hidden="1">{#N/A,#N/A,FALSE,"CRPT";#N/A,#N/A,FALSE,"TREND";#N/A,#N/A,FALSE,"%Curve"}</definedName>
    <definedName name="___six6" hidden="1">{#N/A,#N/A,FALSE,"CRPT";#N/A,#N/A,FALSE,"TREND";#N/A,#N/A,FALSE,"%Curve"}</definedName>
    <definedName name="___www1" localSheetId="9" hidden="1">{#N/A,#N/A,FALSE,"schA"}</definedName>
    <definedName name="___www1" hidden="1">{#N/A,#N/A,FALSE,"schA"}</definedName>
    <definedName name="__123Graph_A" hidden="1">[1]Inputs!#REF!</definedName>
    <definedName name="__123Graph_B" hidden="1">[1]Inputs!#REF!</definedName>
    <definedName name="__123Graph_D" hidden="1">#REF!</definedName>
    <definedName name="__123Graph_ECURRENT" hidden="1">[2]ConsolidatingPL!#REF!</definedName>
    <definedName name="__six6" localSheetId="9" hidden="1">{#N/A,#N/A,FALSE,"CRPT";#N/A,#N/A,FALSE,"TREND";#N/A,#N/A,FALSE,"%Curve"}</definedName>
    <definedName name="__six6" hidden="1">{#N/A,#N/A,FALSE,"CRPT";#N/A,#N/A,FALSE,"TREND";#N/A,#N/A,FALSE,"%Curve"}</definedName>
    <definedName name="__www1" localSheetId="9" hidden="1">{#N/A,#N/A,FALSE,"schA"}</definedName>
    <definedName name="__www1" hidden="1">{#N/A,#N/A,FALSE,"schA"}</definedName>
    <definedName name="_ex1" localSheetId="9" hidden="1">{#N/A,#N/A,FALSE,"Summ";#N/A,#N/A,FALSE,"General"}</definedName>
    <definedName name="_ex1" hidden="1">{#N/A,#N/A,FALSE,"Summ";#N/A,#N/A,FALSE,"General"}</definedName>
    <definedName name="_Fill" hidden="1">#REF!</definedName>
    <definedName name="_Key1" hidden="1">#REF!</definedName>
    <definedName name="_Key2" hidden="1">#REF!</definedName>
    <definedName name="_new1" localSheetId="9" hidden="1">{#N/A,#N/A,FALSE,"Summ";#N/A,#N/A,FALSE,"General"}</definedName>
    <definedName name="_new1" hidden="1">{#N/A,#N/A,FALSE,"Summ";#N/A,#N/A,FALSE,"General"}</definedName>
    <definedName name="_Order1" hidden="1">255</definedName>
    <definedName name="_Order2" hidden="1">255</definedName>
    <definedName name="_six6" localSheetId="9" hidden="1">{#N/A,#N/A,FALSE,"CRPT";#N/A,#N/A,FALSE,"TREND";#N/A,#N/A,FALSE,"%Curve"}</definedName>
    <definedName name="_six6" hidden="1">{#N/A,#N/A,FALSE,"CRPT";#N/A,#N/A,FALSE,"TREND";#N/A,#N/A,FALSE,"%Curve"}</definedName>
    <definedName name="_Sort" hidden="1">#REF!</definedName>
    <definedName name="_www1" localSheetId="9" hidden="1">{#N/A,#N/A,FALSE,"schA"}</definedName>
    <definedName name="_www1" hidden="1">{#N/A,#N/A,FALSE,"schA"}</definedName>
    <definedName name="a" localSheetId="9" hidden="1">{#N/A,#N/A,FALSE,"Coversheet";#N/A,#N/A,FALSE,"QA"}</definedName>
    <definedName name="a" hidden="1">{#N/A,#N/A,FALSE,"Coversheet";#N/A,#N/A,FALSE,"QA"}</definedName>
    <definedName name="AAAAAAAAAAAAAA" localSheetId="9" hidden="1">{#N/A,#N/A,FALSE,"Coversheet";#N/A,#N/A,FALSE,"QA"}</definedName>
    <definedName name="AAAAAAAAAAAAAA" hidden="1">{#N/A,#N/A,FALSE,"Coversheet";#N/A,#N/A,FALSE,"QA"}</definedName>
    <definedName name="AccessDatabase" hidden="1">"I:\COMTREL\FINICLE\TradeSummary.mdb"</definedName>
    <definedName name="AS2DocOpenMode" hidden="1">"AS2DocumentEdit"</definedName>
    <definedName name="b" localSheetId="9" hidden="1">{#N/A,#N/A,FALSE,"Coversheet";#N/A,#N/A,FALSE,"QA"}</definedName>
    <definedName name="b" hidden="1">{#N/A,#N/A,FALSE,"Coversheet";#N/A,#N/A,FALSE,"QA"}</definedName>
    <definedName name="BEx0017DGUEDPCFJUPUZOOLJCS2B" hidden="1">#REF!</definedName>
    <definedName name="BEx001CNWHJ5RULCSFM36ZCGJ1UH" hidden="1">#REF!</definedName>
    <definedName name="BEx004791UAJIJSN57OT7YBLNP82" hidden="1">#REF!</definedName>
    <definedName name="BEx008P2NVFDLBHL7IZ5WTMVOQ1F" hidden="1">#REF!</definedName>
    <definedName name="BEx009G00IN0JUIAQ4WE9NHTMQE2" hidden="1">#REF!</definedName>
    <definedName name="BEx00DXTY2JDVGWQKV8H7FG4SV30" hidden="1">#REF!</definedName>
    <definedName name="BEx00GHLTYRH5N2S6P78YW1CD30N" hidden="1">#REF!</definedName>
    <definedName name="BEx00JC31DY11L45SEU4B10BIN6W" hidden="1">#REF!</definedName>
    <definedName name="BEx00KZHZBHP3TDV1YMX4B19B95O" hidden="1">#REF!</definedName>
    <definedName name="BEx00P11V7HA4MS6XYY3P4BPVXML" hidden="1">#REF!</definedName>
    <definedName name="BEx00PBV7V99V7M3LDYUTF31MUFJ" hidden="1">#REF!</definedName>
    <definedName name="BEx00SMIQJ55EVB7T24CORX0JWQO" hidden="1">#REF!</definedName>
    <definedName name="BEx010V7DB7O7Z9NHSX27HZK4H76" hidden="1">#REF!</definedName>
    <definedName name="BEx012IKS6YVHG9KTG2FAKRSMYLU" hidden="1">#REF!</definedName>
    <definedName name="BEx01HY6E3GJ66ABU5ABN26V6Q13" hidden="1">#REF!</definedName>
    <definedName name="BEx01PW5YQKEGAR8JDDI5OARYXDF" hidden="1">#REF!</definedName>
    <definedName name="BEx01QCB2ERCAYYOFDP3OQRWUU60" hidden="1">#REF!</definedName>
    <definedName name="BEx01U37NQSMTGJRU8EGTJORBJ6H" hidden="1">#REF!</definedName>
    <definedName name="BEx01XJ94SHJ1YQ7ORPW0RQGKI2H" hidden="1">#REF!</definedName>
    <definedName name="BEx028BOZCS2MQO9MODVS6F7NCA3" hidden="1">#REF!</definedName>
    <definedName name="BEx02DPUYNH76938V8GVORY8LRY1" hidden="1">#REF!</definedName>
    <definedName name="BEx02PEP6DY4K1JGB0HHS3B6QOGZ" hidden="1">#REF!</definedName>
    <definedName name="BEx02Q08R9G839Q4RFGG9026C7PX" hidden="1">#REF!</definedName>
    <definedName name="BEx02SEL3Z1QWGAHXDPUA9WLTTPS" hidden="1">#REF!</definedName>
    <definedName name="BEx02Y3KJZH5BGDM9QEZ1PVVI114" hidden="1">#REF!</definedName>
    <definedName name="BEx0313GRLLASDTVPW5DHTXHE74M" hidden="1">#REF!</definedName>
    <definedName name="BEx1F0SOZ3H5XUHXD7O01TCR8T6J" hidden="1">#REF!</definedName>
    <definedName name="BEx1F9HL824UCNCVZ2U62J4KZCX8" hidden="1">#REF!</definedName>
    <definedName name="BEx1FEVSJKTI1Q1Z874QZVFSJSVA" hidden="1">#REF!</definedName>
    <definedName name="BEx1FGDRUHHLI1GBHELT4PK0LY4V" hidden="1">#REF!</definedName>
    <definedName name="BEx1FJZ7GKO99IYTP6GGGF7EUL3Z" hidden="1">#REF!</definedName>
    <definedName name="BEx1FPDH0YKYQXDHUTFIQLIF34J8" hidden="1">#REF!</definedName>
    <definedName name="BEx1FQ9SZAGL2HEKRB046EOQDWOX" hidden="1">#REF!</definedName>
    <definedName name="BEx1FZV2CM77TBH1R6YYV9P06KA2" hidden="1">#REF!</definedName>
    <definedName name="BEx1G59AY8195JTUM6P18VXUFJ3E" hidden="1">#REF!</definedName>
    <definedName name="BEx1GKUDMCV60BOZT0SENCT0MD8L" hidden="1">#REF!</definedName>
    <definedName name="BEx1GUVQ5L0JCX3E4SROI4WBYVTO" hidden="1">#REF!</definedName>
    <definedName name="BEx1GVMRHFXUP6XYYY9NR12PV5TF" hidden="1">#REF!</definedName>
    <definedName name="BEx1H6KIT7BHUH6MDDWC935V9N47" hidden="1">#REF!</definedName>
    <definedName name="BEx1HA60AI3STEJQZAQ0RA3Q3AZV" hidden="1">#REF!</definedName>
    <definedName name="BEx1HB2DBVO5N6V2WX7BEHUFYTFU" hidden="1">#REF!</definedName>
    <definedName name="BEx1HDGOOJ3SKHYMWUZJ1P0RQZ9N" hidden="1">#REF!</definedName>
    <definedName name="BEx1HDM5ZXSJG6JQEMSFV52PZ10V" hidden="1">#REF!</definedName>
    <definedName name="BEx1HETBBZVN5F43LKOFMC4QB0CR" hidden="1">#REF!</definedName>
    <definedName name="BEx1HGWNWPLNXICOTP90TKQVVE4E" hidden="1">#REF!</definedName>
    <definedName name="BEx1HIPLJZABY0EMUOTZN0EQMDPU" hidden="1">#REF!</definedName>
    <definedName name="BEx1HO94JIRX219MPWMB5E5XZ04X" hidden="1">#REF!</definedName>
    <definedName name="BEx1HQNF6KHM21E3XLW0NMSSEI9S" hidden="1">#REF!</definedName>
    <definedName name="BEx1HSLNWIW4S97ZBYY7I7M5YVH4" hidden="1">#REF!</definedName>
    <definedName name="BEx1HZCBBWLB2BTNOXP319ZDEVOJ" hidden="1">#REF!</definedName>
    <definedName name="BEx1I4QKTILCKZUSOJCVZN7SNHL5" hidden="1">#REF!</definedName>
    <definedName name="BEx1IE0ZP7RIFM9FI24S9I6AAJ14" hidden="1">#REF!</definedName>
    <definedName name="BEx1IGQ5B697MNDOE06MVSR0H58E" hidden="1">#REF!</definedName>
    <definedName name="BEx1IKRPW8MLB9Y485M1TL2IT9SH" hidden="1">#REF!</definedName>
    <definedName name="BEx1IPKCFCT3TL9MSO1LSYJ2VJ2X" hidden="1">#REF!</definedName>
    <definedName name="BEx1IW5PQTTMD62XZ287XF2O3FBQ" hidden="1">#REF!</definedName>
    <definedName name="BEx1J0CSSHDJGBJUHVOEMCF2P4DL" hidden="1">#REF!</definedName>
    <definedName name="BEx1J0NL6D3ILC18B48AL0VNEN9A" hidden="1">#REF!</definedName>
    <definedName name="BEx1J7E8VCGLPYU82QXVUG5N3ZAI" hidden="1">#REF!</definedName>
    <definedName name="BEx1JGE2YQWH8S25USOY08XVGO0D" hidden="1">#REF!</definedName>
    <definedName name="BEx1JJJC9T1W7HY4V7HP1S1W4JO1" hidden="1">#REF!</definedName>
    <definedName name="BEx1JKKZSJ7DI4PTFVI9VVFMB1X2" hidden="1">#REF!</definedName>
    <definedName name="BEx1JUBQFRVMASSFK4B3V0AD7YP9" hidden="1">#REF!</definedName>
    <definedName name="BEx1JVTOATZGRJFXGXPJJLC4DOBE" hidden="1">#REF!</definedName>
    <definedName name="BEx1JXBM5W4YRWNQ0P95QQS6JWD6" hidden="1">#REF!</definedName>
    <definedName name="BEx1KGY9QEHZ9QSARMQUTQKRK4UX" hidden="1">#REF!</definedName>
    <definedName name="BEx1KIWH5MOLR00SBECT39NS3AJ1" hidden="1">#REF!</definedName>
    <definedName name="BEx1KKP1ELIF2UII2FWVGL7M1X7J" hidden="1">#REF!</definedName>
    <definedName name="BEx1KQJKIAPZKE9YDYH5HKXX52FM" hidden="1">#REF!</definedName>
    <definedName name="BEx1KUVWMB0QCWA3RBE4CADFVRIS" hidden="1">#REF!</definedName>
    <definedName name="BEx1L0AAH7PV8PPQQDBP5AI4TLYP" hidden="1">#REF!</definedName>
    <definedName name="BEx1L2OG1SDFK2TPXELJ77YP4NI2" hidden="1">#REF!</definedName>
    <definedName name="BEx1L6Q60MWRDJB4L20LK0XPA0Z2" hidden="1">#REF!</definedName>
    <definedName name="BEx1L7BSEFOLQDNZWMLUNBRO08T4" hidden="1">#REF!</definedName>
    <definedName name="BEx1LD63FP2Z4BR9TKSHOZW9KKZ5" hidden="1">#REF!</definedName>
    <definedName name="BEx1LDMB9RW982DUILM2WPT5VWQ3" hidden="1">#REF!</definedName>
    <definedName name="BEx1LFF2UQ13XL4X1I2WBD73NZ21" hidden="1">#REF!</definedName>
    <definedName name="BEx1LKTB33LO23ACTADIVRY7ZNFC" hidden="1">#REF!</definedName>
    <definedName name="BEx1LQNKVZAXGSEPDAM8AWU2FHHJ" hidden="1">#REF!</definedName>
    <definedName name="BEx1LRPGDQCOEMW8YT80J1XCDCIV" hidden="1">#REF!</definedName>
    <definedName name="BEx1LRUSJW4JG54X07QWD9R27WV9" hidden="1">#REF!</definedName>
    <definedName name="BEx1M1WBK5T0LP1AK2JYV6W87ID6" hidden="1">#REF!</definedName>
    <definedName name="BEx1M51HHDYGIT8PON7U8ICL2S95" hidden="1">#REF!</definedName>
    <definedName name="BEx1MP4FWKV0QYXE13PX9JSNA270" hidden="1">#REF!</definedName>
    <definedName name="BEx1MSV791FSS4CZQKG04NHT3F79" hidden="1">#REF!</definedName>
    <definedName name="BEx1MTRKKVCHOZ0YGID6HZ49LJTO" hidden="1">#REF!</definedName>
    <definedName name="BEx1N3CUJ3UX61X38ZAJVPEN4KMC" hidden="1">#REF!</definedName>
    <definedName name="BEx1N5R5IJ3CG6CL344F5KWPINEO" hidden="1">#REF!</definedName>
    <definedName name="BEx1NFCFVPBS7XURQ8Y0BZEGPBVP" hidden="1">#REF!</definedName>
    <definedName name="BEx1NM34KQTO1LDNSAFD1L82UZFG" hidden="1">#REF!</definedName>
    <definedName name="BEx1NO6TXZVOGCUWCCRTXRXWW0XL" hidden="1">#REF!</definedName>
    <definedName name="BEx1NS8EU5P9FQV3S0WRTXI5L361" hidden="1">#REF!</definedName>
    <definedName name="BEx1NUBX5VUYZFKQH69FN6BTLWCR" hidden="1">#REF!</definedName>
    <definedName name="BEx1NZ4K1L8UON80Y2A4RASKWGNP" hidden="1">#REF!</definedName>
    <definedName name="BEx1O24FB2CPATAGE3T7L1NBQQO1" hidden="1">#REF!</definedName>
    <definedName name="BEx1OLAZ915OGYWP0QP1QQWDLCRX" hidden="1">#REF!</definedName>
    <definedName name="BEx1OO5ER042IS6IC4TLDI75JNVH" hidden="1">#REF!</definedName>
    <definedName name="BEx1OTE54CBSUT8FWKRALEDCUWN4" hidden="1">#REF!</definedName>
    <definedName name="BEx1OVSMPADTX95QUOX34KZQ8EDY" hidden="1">#REF!</definedName>
    <definedName name="BEx1OWJJ0DP4628GCVVRQ9X0DRHQ" hidden="1">#REF!</definedName>
    <definedName name="BEx1OX544IO9FQJI7YYQGZCEHB3O" hidden="1">#REF!</definedName>
    <definedName name="BEx1OY6SVEUT2EQ26P7EKEND342G" hidden="1">#REF!</definedName>
    <definedName name="BEx1OYN1LPIPI12O9G6F7QAOS9T4" hidden="1">#REF!</definedName>
    <definedName name="BEx1P1HHKJA799O3YZXQAX6KFH58" hidden="1">#REF!</definedName>
    <definedName name="BEx1P34W467WGPOXPK292QFJIPHJ" hidden="1">#REF!</definedName>
    <definedName name="BEx1P76FRYAB1BWA5RJS4KOB3G9I" hidden="1">#REF!</definedName>
    <definedName name="BEx1P7S1J4TKGVJ43C2Q2R3M9WRB" hidden="1">#REF!</definedName>
    <definedName name="BEx1P8OF6WY3IH8SO71KQOU83V3Y" hidden="1">#REF!</definedName>
    <definedName name="BEx1PA11BLPVZM8RC5BL46WX8YB5" hidden="1">#REF!</definedName>
    <definedName name="BEx1PAMMMZTO2BTR6YLZ9ASMPS4N" hidden="1">#REF!</definedName>
    <definedName name="BEx1PBZ4BEFIPGMQXT9T8S4PZ2IM" hidden="1">#REF!</definedName>
    <definedName name="BEx1PJMAAUI73DAR3XUON2UMXTBS" hidden="1">#REF!</definedName>
    <definedName name="BEx1PLF2CFSXBZPVI6CJ534EIJDN" hidden="1">#REF!</definedName>
    <definedName name="BEx1PMWZB2DO6EM9BKLUICZJ65HD" hidden="1">#REF!</definedName>
    <definedName name="BEx1PU3X6U0EVLY9569KVBPAH7XU" hidden="1">#REF!</definedName>
    <definedName name="BEx1Q9OV5AOW28OUGRFCD3ZFVWC3" hidden="1">#REF!</definedName>
    <definedName name="BEx1QA54J2A4I7IBQR19BTY28ZMR" hidden="1">#REF!</definedName>
    <definedName name="BEx1QD50TNYYZ6YO943BWHPB9UD9" hidden="1">#REF!</definedName>
    <definedName name="BEx1QMQAHG3KQUK59DVM68SWKZIZ" hidden="1">#REF!</definedName>
    <definedName name="BEx1R9YFKJCMSEST8OVCAO5E47FO" hidden="1">#REF!</definedName>
    <definedName name="BEx1RBGC06B3T52OIC0EQ1KGVP1I" hidden="1">#REF!</definedName>
    <definedName name="BEx1RRC7X4NI1CU4EO5XYE2GVARJ" hidden="1">#REF!</definedName>
    <definedName name="BEx1RZA1NCGT832L7EMR7GMF588W" hidden="1">#REF!</definedName>
    <definedName name="BEx1S0XGIPUSZQUCSGWSK10GKW7Y" hidden="1">#REF!</definedName>
    <definedName name="BEx1S5VFNKIXHTTCWSV60UC50EZ8" hidden="1">#REF!</definedName>
    <definedName name="BEx1SK3U02H0RGKEYXW7ZMCEOF3V" hidden="1">#REF!</definedName>
    <definedName name="BEx1SSNEZINBJT29QVS62VS1THT4" hidden="1">#REF!</definedName>
    <definedName name="BEx1SVNCHNANBJIDIQVB8AFK4HAN" hidden="1">#REF!</definedName>
    <definedName name="BEx1SY74DYVEPAQ9TGGGXKJA025O" hidden="1">#REF!</definedName>
    <definedName name="BEx1TJ0WLS9O7KNSGIPWTYHDYI1D" hidden="1">#REF!</definedName>
    <definedName name="BEx1TUPQAYGAI13ZC7FU1FJXFAPM" hidden="1">#REF!</definedName>
    <definedName name="BEx1TY0F9W7EOF31FZXITWEYBSRT" hidden="1">#REF!</definedName>
    <definedName name="BEx1U7WFO8OZKB1EBF4H386JW91L" hidden="1">#REF!</definedName>
    <definedName name="BEx1U87938YR9N6HYI24KVBKLOS3" hidden="1">#REF!</definedName>
    <definedName name="BEx1U9P6VQWSVRICLZR9DYRMN61U" hidden="1">#REF!</definedName>
    <definedName name="BEx1UESH4KDWHYESQU2IE55RS3LI" hidden="1">#REF!</definedName>
    <definedName name="BEx1UI8N9KTCPSOJ7RDW0T8UEBNP" hidden="1">#REF!</definedName>
    <definedName name="BEx1UML0HHJFHA5TBOYQ24I3RV1W" hidden="1">#REF!</definedName>
    <definedName name="BEx1UO8ENOJNYCNX5Z95TBIJ3MKP" hidden="1">#REF!</definedName>
    <definedName name="BEx1UUDIQPZ23XQ79GUL0RAWRSCK" hidden="1">#REF!</definedName>
    <definedName name="BEx1V67SEV778NVW68J8W5SND1J7" hidden="1">#REF!</definedName>
    <definedName name="BEx1VIY9SQLRESD11CC4PHYT0XSG" hidden="1">#REF!</definedName>
    <definedName name="BEx1W3170EJU6QEJR4F8E2ULUU2U" hidden="1">#REF!</definedName>
    <definedName name="BEx1WC67EH10SC38QWX3WEA5KH3A" hidden="1">#REF!</definedName>
    <definedName name="BEx1WDTMC6W73PJPTY0JYLKOA883" hidden="1">#REF!</definedName>
    <definedName name="BEx1WGYTKZZIPM1577W5FEYKFH3V" hidden="1">#REF!</definedName>
    <definedName name="BEx1WHPURIV3D3PTJJ359H1OP7ZV" hidden="1">#REF!</definedName>
    <definedName name="BEx1WLBBR45RLDQX9FCLJWUUQX5R" hidden="1">#REF!</definedName>
    <definedName name="BEx1WLWY2CR1WRD694JJSWSDFAIR" hidden="1">#REF!</definedName>
    <definedName name="BEx1WMD1LWPWRIK6GGAJRJAHJM8I" hidden="1">#REF!</definedName>
    <definedName name="BEx1WR0D41MR174LBF3P9E3K0J51" hidden="1">#REF!</definedName>
    <definedName name="BEx1WT3VU2F7OSUQZHBIV4KTTFJ4" hidden="1">#REF!</definedName>
    <definedName name="BEx1WUB1FAS5PHU33TJ60SUHR618" hidden="1">#REF!</definedName>
    <definedName name="BEx1WX04G0INSPPG9NTNR3DYR6PZ" hidden="1">#REF!</definedName>
    <definedName name="BEx1X3LHU9DPG01VWX2IF65TRATF" hidden="1">#REF!</definedName>
    <definedName name="BEx1XFL3ISYW3FU1DQ3US0DYA8NQ" hidden="1">#REF!</definedName>
    <definedName name="BEx1XK8AAMO0AH0Z1OUKW30CA7EQ" hidden="1">#REF!</definedName>
    <definedName name="BEx1XL4MZ7C80495GHQRWOBS16PQ" hidden="1">#REF!</definedName>
    <definedName name="BEx1Y2IGS2K95E1M51PEF9KJZ0KB" hidden="1">#REF!</definedName>
    <definedName name="BEx1Y3PKK83X2FN9SAALFHOWKMRQ" hidden="1">#REF!</definedName>
    <definedName name="BEx1YL3DJ7Y4AZ01ERCOGW0FJ26T" hidden="1">#REF!</definedName>
    <definedName name="BEx1Z2RYHSVD1H37817SN93VMURZ" hidden="1">#REF!</definedName>
    <definedName name="BEx3AMAKWI6458B67VKZO56MCNJW" hidden="1">#REF!</definedName>
    <definedName name="BEx3AOOVM42G82TNF53W0EKXLUSI" hidden="1">#REF!</definedName>
    <definedName name="BEx3AZH9W4SUFCAHNDOQ728R9V4L" hidden="1">#REF!</definedName>
    <definedName name="BEx3BNR9ES4KY7Q1DK83KC5NDGL8" hidden="1">#REF!</definedName>
    <definedName name="BEx3BQR5VZXNQ4H949ORM8ESU3B3" hidden="1">#REF!</definedName>
    <definedName name="BEx3BTLL3ASJN134DLEQTQM70VZM" hidden="1">#REF!</definedName>
    <definedName name="BEx3BW5CTV0DJU5AQS3ZQFK2VLF3" hidden="1">#REF!</definedName>
    <definedName name="BEx3BYP0FG369M7G3JEFLMMXAKTS" hidden="1">#REF!</definedName>
    <definedName name="BEx3C2QR0WUD19QSVO8EMIPNQJKH" hidden="1">#REF!</definedName>
    <definedName name="BEx3CKFCCPZZ6ROLAT5C1DZNIC1U" hidden="1">#REF!</definedName>
    <definedName name="BEx3CO0SVO4WLH0DO43DCHYDTH1P" hidden="1">#REF!</definedName>
    <definedName name="BEx3CPDAEBC12450MVHX6S78ILBS" hidden="1">#REF!</definedName>
    <definedName name="BEx3CQ9OQ7E1YH93NADGWWEH0HD5" hidden="1">#REF!</definedName>
    <definedName name="BEx3D9G6QTSPF9UYI4X0XY0VE896" hidden="1">#REF!</definedName>
    <definedName name="BEx3DCQU9PBRXIMLO62KS5RLH447" hidden="1">#REF!</definedName>
    <definedName name="BEx3DQ8EH7C7L4XQAOL3NRRVRRT3" hidden="1">#REF!</definedName>
    <definedName name="BEx3EF99FD6QNNCNOKDEE67JHTUJ" hidden="1">#REF!</definedName>
    <definedName name="BEx3EGLXG4AU8GXIFP26DZ61E6EP" hidden="1">#REF!</definedName>
    <definedName name="BEx3EHCSERZ2O2OAG8Y95UPG2IY9" hidden="1">#REF!</definedName>
    <definedName name="BEx3EJR3TCJDYS7ZXNDS5N9KTGIK" hidden="1">#REF!</definedName>
    <definedName name="BEx3ELJTTBS6P05CNISMGOJOA60V" hidden="1">#REF!</definedName>
    <definedName name="BEx3EQSLJBDDJRHNX19PBFCKNY2I" hidden="1">#REF!</definedName>
    <definedName name="BEx3EUUAX947Q5N6MY6W0KSNY78Y" hidden="1">#REF!</definedName>
    <definedName name="BEx3F3OJYKFH63TY4TBS69H5CI8M" hidden="1">#REF!</definedName>
    <definedName name="BEx3FHMD1P5XBCH23ZKIFO6ZTCNB" hidden="1">#REF!</definedName>
    <definedName name="BEx3FI2G3YYIACQHXNXEA15M8ZK5" hidden="1">#REF!</definedName>
    <definedName name="BEx3FJ9MHSLDK8W91GO85FX1GX57" hidden="1">#REF!</definedName>
    <definedName name="BEx3FR251HFU7A33PU01SJUENL2B" hidden="1">#REF!</definedName>
    <definedName name="BEx3FX7EJL47JSLSWP3EOC265WAE" hidden="1">#REF!</definedName>
    <definedName name="BEx3G201R8NLJ6FIHO2QS0SW9QVV" hidden="1">#REF!</definedName>
    <definedName name="BEx3G2LL2II66XY5YCDPG4JE13A3" hidden="1">#REF!</definedName>
    <definedName name="BEx3G2WA0DTYY9D8AGHHOBTPE2B2" hidden="1">#REF!</definedName>
    <definedName name="BEx3GCXR6IAS0B6WJ03GJVH7CO52" hidden="1">#REF!</definedName>
    <definedName name="BEx3GEVV18SEQDI1JGY7EN6D1GT1" hidden="1">#REF!</definedName>
    <definedName name="BEx3GKFH64MKQX61S7DYTZ15JCPY" hidden="1">#REF!</definedName>
    <definedName name="BEx3GMJ1Y6UU02DLRL0QXCEKDA6C" hidden="1">#REF!</definedName>
    <definedName name="BEx3GN4LY0135CBDIN1TU2UEODGF" hidden="1">#REF!</definedName>
    <definedName name="BEx3GPDH2AH4QKT4OOSN563XUHBD" hidden="1">#REF!</definedName>
    <definedName name="BEx3GRGZOH1A62SHC133FKNN9K23" hidden="1">#REF!</definedName>
    <definedName name="BEx3GS2LABKJSRV8GPZLJZVX7NMJ" hidden="1">#REF!</definedName>
    <definedName name="BEx3H05W7OEBR6W6YJKGD6W5M3I1" hidden="1">#REF!</definedName>
    <definedName name="BEx3H244GCME7ZDNAXG6ZSJ64ZRE" hidden="1">#REF!</definedName>
    <definedName name="BEx3H5UX2GZFZZT657YR76RHW5I6" hidden="1">#REF!</definedName>
    <definedName name="BEx3HACPKDZVUOS9WBDCCFJB46DK" hidden="1">#REF!</definedName>
    <definedName name="BEx3HMSEFOP6DBM4R97XA6B7NFG6" hidden="1">#REF!</definedName>
    <definedName name="BEx3HWJ5SQSD2CVCQNR183X44FR8" hidden="1">#REF!</definedName>
    <definedName name="BEx3I09YVXO0G4X7KGSA4WGORM35" hidden="1">#REF!</definedName>
    <definedName name="BEx3I3KN8WAL54AYYACGCUM43J9W" hidden="1">#REF!</definedName>
    <definedName name="BEx3ICF1GY8HQEBIU9S43PDJ90BX" hidden="1">#REF!</definedName>
    <definedName name="BEx3IYAH2DEBFWO8F94H4MXE3RLY" hidden="1">#REF!</definedName>
    <definedName name="BEx3IZSG3932LSWHR5YV78IVRPCK" hidden="1">#REF!</definedName>
    <definedName name="BEx3IZXXSYEW50379N2EAFWO8DZV" hidden="1">#REF!</definedName>
    <definedName name="BEx3J1VZVGTKT4ATPO9O5JCSFTTR" hidden="1">#REF!</definedName>
    <definedName name="BEx3JC2TY7JNAAC3L7QHVPQXLGQ8" hidden="1">#REF!</definedName>
    <definedName name="BEx3JMF5D7ODCJ7THAJTC1GFSG95" hidden="1">#REF!</definedName>
    <definedName name="BEx3JX23SYDIGOGM4Y0CQFBW8ZBV" hidden="1">#REF!</definedName>
    <definedName name="BEx3JXCXCVBZJGV5VEG9MJEI01AL" hidden="1">#REF!</definedName>
    <definedName name="BEx3JYK2N7X59TPJSKYZ77ENY8SS" hidden="1">#REF!</definedName>
    <definedName name="BEx3K13PSDK50JLCLD0GX8L4TWAH" hidden="1">#REF!</definedName>
    <definedName name="BEx3K4EII7GU1CG0BN7UL15M6J8Z" hidden="1">#REF!</definedName>
    <definedName name="BEx3K4ZXQUQ2KYZF74B84SO48XMW" hidden="1">#REF!</definedName>
    <definedName name="BEx3KEFXUCVNVPH7KSEGAZYX13B5" hidden="1">#REF!</definedName>
    <definedName name="BEx3KFXUAF6YXAA47B7Q6X9B3VGB" hidden="1">#REF!</definedName>
    <definedName name="BEx3KIXQYOGMPK4WJJAVBRX4NR28" hidden="1">#REF!</definedName>
    <definedName name="BEx3KJOMVOSFZVJUL3GKCNP6DQDS" hidden="1">#REF!</definedName>
    <definedName name="BEx3KP2VRBMORK0QEAZUYCXL3DHJ" hidden="1">#REF!</definedName>
    <definedName name="BEx3L4IN3LI4C26SITKTGAH27CDU" hidden="1">#REF!</definedName>
    <definedName name="BEx3L4YQ0J7ZU0M5QM6YIPCEYC9K" hidden="1">#REF!</definedName>
    <definedName name="BEx3L60DJOR7NQN42G7YSAODP1EX" hidden="1">#REF!</definedName>
    <definedName name="BEx3L7D0PI38HWZ7VADU16C9E33D" hidden="1">#REF!</definedName>
    <definedName name="BEx3LANPY1HT49TAH98H4B9RC1D4" hidden="1">#REF!</definedName>
    <definedName name="BEx3LM1PR4Y7KINKMTMKR984GX8Q" hidden="1">#REF!</definedName>
    <definedName name="BEx3LM1PWWC9WH0R5TX5K06V559U" hidden="1">#REF!</definedName>
    <definedName name="BEx3LPCEZ1C0XEKNCM3YT09JWCUO" hidden="1">#REF!</definedName>
    <definedName name="BEx3LSXW33WR1ECIMRYUPFBJXGGH" hidden="1">#REF!</definedName>
    <definedName name="BEx3M1MR1K1NQD03H74BFWOK4MWQ" hidden="1">#REF!</definedName>
    <definedName name="BEx3M4H77MYUKOOD31H9F80NMVK8" hidden="1">#REF!</definedName>
    <definedName name="BEx3M9VFX329PZWYC4DMZ6P3W9R2" hidden="1">#REF!</definedName>
    <definedName name="BEx3MCQ0VEBV0CZXDS505L38EQ8N" hidden="1">#REF!</definedName>
    <definedName name="BEx3MEYV5LQY0BAL7V3CFAFVOM3T" hidden="1">#REF!</definedName>
    <definedName name="BEx3MF9LX8G8DXGARRYNTDH542WG" hidden="1">#REF!</definedName>
    <definedName name="BEx3MREOFWJQEYMCMBL7ZE06NBN6" hidden="1">#REF!</definedName>
    <definedName name="BEx3MSGD8I6KBFD4XFWYGH3DKUK3" hidden="1">#REF!</definedName>
    <definedName name="BEx3NDQFYEWZAUGWFMGT2R7E7RBT" hidden="1">#REF!</definedName>
    <definedName name="BEx3NGQBX2HEDKOCDX0TX1TGBB3P" hidden="1">#REF!</definedName>
    <definedName name="BEx3NLIZ7PHF2XE59ECZ3MD04ZG1" hidden="1">#REF!</definedName>
    <definedName name="BEx3NMQ4BVC94728AUM7CCX7UHTU" hidden="1">#REF!</definedName>
    <definedName name="BEx3NR2I4OUFP3Z2QZEDU2PIFIDI" hidden="1">#REF!</definedName>
    <definedName name="BEx3O19B8FTTAPVT5DZXQGQXWFR8" hidden="1">#REF!</definedName>
    <definedName name="BEx3O85IKWARA6NCJOLRBRJFMEWW" hidden="1">[3]ZZCOOM_M03_Q005!#REF!</definedName>
    <definedName name="BEx3OJZSCGFRW7SVGBFI0X9DNVMM" hidden="1">#REF!</definedName>
    <definedName name="BEx3ORSBUXAF21MKEY90YJV9AY9A" hidden="1">#REF!</definedName>
    <definedName name="BEx3OUS0N576NJN078Y1BWUWQK6B" hidden="1">#REF!</definedName>
    <definedName name="BEx3OV8BH6PYNZT7C246LOAU9SVX" hidden="1">#REF!</definedName>
    <definedName name="BEx3OXRYJZUEY6E72UJU0PHLMYAR" hidden="1">#REF!</definedName>
    <definedName name="BEx3P3RP5PYI4BJVYGNU1V7KT5EH" hidden="1">#REF!</definedName>
    <definedName name="BEx3P59TTRSGQY888P5C1O7M2PQT" hidden="1">#REF!</definedName>
    <definedName name="BEx3PDNRRNKD5GOUBUQFXAHIXLD9" hidden="1">#REF!</definedName>
    <definedName name="BEx3PDT8GNPWLLN02IH1XPV90XYK" hidden="1">#REF!</definedName>
    <definedName name="BEx3PKEMDW8KZEP11IL927C5O7I2" hidden="1">#REF!</definedName>
    <definedName name="BEx3PKJZ1Z7L9S6KV8KXVS6B2FX4" hidden="1">#REF!</definedName>
    <definedName name="BEx3PMNG53Z5HY138H99QOMTX8W3" hidden="1">#REF!</definedName>
    <definedName name="BEx3PP1RRSFZ8UC0JC9R91W6LNKW" hidden="1">#REF!</definedName>
    <definedName name="BEx3PRQW017D7T1X732WDV7L1KP8" hidden="1">#REF!</definedName>
    <definedName name="BEx3PVXYZC8WB9ZJE7OCKUXZ46EA" hidden="1">#REF!</definedName>
    <definedName name="BEx3Q0VWPU5EQECK7MQ47TYJ3SWW" hidden="1">#REF!</definedName>
    <definedName name="BEx3Q7BZ9PUXK2RLIOFSIS9AHU1B" hidden="1">#REF!</definedName>
    <definedName name="BEx3Q8J42S9VU6EAN2Y28MR6DF88" hidden="1">#REF!</definedName>
    <definedName name="BEx3QCFD2TBUF95ZN83Q7JPV97FK" hidden="1">#REF!</definedName>
    <definedName name="BEx3QEDFOYFY5NBTININ5W4RLD4Q" hidden="1">#REF!</definedName>
    <definedName name="BEx3QIKJ3U962US1Q564NZDLU8LD" hidden="1">#REF!</definedName>
    <definedName name="BEx3QLF3RHHBNUFLUWEROBZDF1U4" hidden="1">#REF!</definedName>
    <definedName name="BEx3QR9D45DHW50VQ7Y3Q1AXPOB9" hidden="1">#REF!</definedName>
    <definedName name="BEx3QSWT2S5KWG6U2V9711IYDQBM" hidden="1">#REF!</definedName>
    <definedName name="BEx3QVGG7Q2X4HZHJAM35A8T3VR7" hidden="1">#REF!</definedName>
    <definedName name="BEx3R0JUB9YN8PHPPQTAMIT1IHWK" hidden="1">#REF!</definedName>
    <definedName name="BEx3R81NFRO7M81VHVKOBFT0QBIL" hidden="1">#REF!</definedName>
    <definedName name="BEx3RHC2ZD5UFS6QD4OPFCNNMWH1" hidden="1">#REF!</definedName>
    <definedName name="BEx3RQ10QIWBAPHALAA91BUUCM2X" hidden="1">#REF!</definedName>
    <definedName name="BEx3RV4E1WT43SZBUN09RTB8EK1O" hidden="1">#REF!</definedName>
    <definedName name="BEx3RXYU0QLFXSFTM5EB20GD03W5" hidden="1">#REF!</definedName>
    <definedName name="BEx3RYKLC3QQO3XTUN7BEW2AQL98" hidden="1">#REF!</definedName>
    <definedName name="BEx3S37QNFSKW3DGRH5YVVEZLJI7" hidden="1">#REF!</definedName>
    <definedName name="BEx3SICJ45BYT6FHBER86PJT25FC" hidden="1">#REF!</definedName>
    <definedName name="BEx3SMUCMJVGQ2H4EHQI5ZFHEF0P" hidden="1">#REF!</definedName>
    <definedName name="BEx3SN56F03CPDRDA7LZ763V0N4I" hidden="1">#REF!</definedName>
    <definedName name="BEx3SPE6N1ORXPRCDL3JPZD73Z9F" hidden="1">#REF!</definedName>
    <definedName name="BEx3T29ZTULQE0OMSMWUMZDU9ZZ0" hidden="1">#REF!</definedName>
    <definedName name="BEx3T6MJ1QDJ929WMUDVZ0O3UW0Y" hidden="1">#REF!</definedName>
    <definedName name="BEx3TD7WH1NN1OH0MRS4T8ENRU32" hidden="1">#REF!</definedName>
    <definedName name="BEx3TPCSI16OAB2L9M9IULQMQ9J9" hidden="1">#REF!</definedName>
    <definedName name="BEx3TQ3SFJB2WTCV0OXDE56FB46K" hidden="1">#REF!</definedName>
    <definedName name="BEx3TX59M3456DDBXWFJ8X2TU37A" hidden="1">#REF!</definedName>
    <definedName name="BEx3U2UBY80GPGSTYFGI6F8TPKCV" hidden="1">#REF!</definedName>
    <definedName name="BEx3U64YUOZ419BAJS2W78UMATAW" hidden="1">#REF!</definedName>
    <definedName name="BEx3U94WCEA5DKMWBEX1GU0LKYG2" hidden="1">#REF!</definedName>
    <definedName name="BEx3U9VZ8SQVYS6ZA038J7AP7ZGW" hidden="1">#REF!</definedName>
    <definedName name="BEx3UIQ5WRJBGNTFCCLOR4N7B1OQ" hidden="1">#REF!</definedName>
    <definedName name="BEx3UJMIX2NUSSWGMSI25A5DM4CH" hidden="1">#REF!</definedName>
    <definedName name="BEx3UKIX0UULWP3BZA8VT2SQ8WI7" hidden="1">#REF!</definedName>
    <definedName name="BEx3UKOCOQG7S1YQ436S997K1KWV" hidden="1">#REF!</definedName>
    <definedName name="BEx3UNISOEXF3OFHT2BUA6P9RBIJ" hidden="1">#REF!</definedName>
    <definedName name="BEx3UYM19VIXLA0EU7LB9NHA77PB" hidden="1">#REF!</definedName>
    <definedName name="BEx3VML7CG70HPISMVYIUEN3711Q" hidden="1">#REF!</definedName>
    <definedName name="BEx56ZID5H04P9AIYLP1OASFGV56" hidden="1">#REF!</definedName>
    <definedName name="BEx57ROM8UIFKV5C1BOZWSQQLESO" hidden="1">#REF!</definedName>
    <definedName name="BEx587EYSS57E3PI8DT973HLJM9E" hidden="1">#REF!</definedName>
    <definedName name="BEx587KFQ3VKCOCY1SA5F24PQGUI" hidden="1">#REF!</definedName>
    <definedName name="BEx58O780PQ05NF0Z1SKKRB3N099" hidden="1">#REF!</definedName>
    <definedName name="BEx58W57CTL8HFK3U7ZRFYZR6MXE" hidden="1">#REF!</definedName>
    <definedName name="BEx58XHO7ZULLF2EUD7YIS0MGQJ5" hidden="1">#REF!</definedName>
    <definedName name="BEx58ZAFNTMGBNDH52VUYXLRJO7P" hidden="1">#REF!</definedName>
    <definedName name="BEx58ZW0HAIGIPEX9CVA1PQQTR6X" hidden="1">#REF!</definedName>
    <definedName name="BEx593SAFVYKW7V61D9COEZJXDA7" hidden="1">#REF!</definedName>
    <definedName name="BEx59BA1KH3RG6K1LHL7YS2VB79N" hidden="1">#REF!</definedName>
    <definedName name="BEx59DDIU0AMFOY94NSP1ULST8JD" hidden="1">#REF!</definedName>
    <definedName name="BEx59E9WABJP2TN71QAIKK79HPK9" hidden="1">#REF!</definedName>
    <definedName name="BEx59F0T17A80RNLNSZNFX8NAO8Y" hidden="1">#REF!</definedName>
    <definedName name="BEx59P7MAPNU129ZTC5H3EH892G1" hidden="1">#REF!</definedName>
    <definedName name="BEx5A11WZRQSIE089QE119AOX9ZG" hidden="1">#REF!</definedName>
    <definedName name="BEx5A7CIGCOTHJKHGUBDZG91JGPZ" hidden="1">#REF!</definedName>
    <definedName name="BEx5A8UFLT2SWVSG5COFA9B8P376" hidden="1">#REF!</definedName>
    <definedName name="BEx5ABUBK8WJV1WILGYU9A7CO0KI" hidden="1">#REF!</definedName>
    <definedName name="BEx5AFFTN3IXIBHDKM0FYC4OFL1S" hidden="1">#REF!</definedName>
    <definedName name="BEx5AOFIO8KVRHIZ1RII337AA8ML" hidden="1">#REF!</definedName>
    <definedName name="BEx5APRZ66L5BWHFE8E4YYNEDTI4" hidden="1">#REF!</definedName>
    <definedName name="BEx5AQJ1Z64KY10P8ZF1JKJUFEGN" hidden="1">#REF!</definedName>
    <definedName name="BEx5AY62R0TL82VHXE37SCZCINQC" hidden="1">#REF!</definedName>
    <definedName name="BEx5B0PV1FCOUSHWQTY94AO0B8P0" hidden="1">#REF!</definedName>
    <definedName name="BEx5B4RHHX0J1BF2FZKEA0SPP29O" hidden="1">#REF!</definedName>
    <definedName name="BEx5B5YMSWP0OVI5CIQRP5V18D0C" hidden="1">#REF!</definedName>
    <definedName name="BEx5B825RW35M5H0UB2IZGGRS4ER" hidden="1">#REF!</definedName>
    <definedName name="BEx5BAWPMY0TL684WDXX6KKJLRCN" hidden="1">#REF!</definedName>
    <definedName name="BEx5BBCUOWR6J9MZS2ML5XB0X7MW" hidden="1">#REF!</definedName>
    <definedName name="BEx5BBI61U4Y65GD0ARMTALPP7SJ" hidden="1">#REF!</definedName>
    <definedName name="BEx5BDR56MEV4IHY6CIH2SVNG1UB" hidden="1">#REF!</definedName>
    <definedName name="BEx5BESZC5H329SKHGJOHZFILYJJ" hidden="1">#REF!</definedName>
    <definedName name="BEx5BHSQ42B50IU1TEQFUXFX9XQD" hidden="1">#REF!</definedName>
    <definedName name="BEx5BKSM4UN4C1DM3EYKM79MRC5K" hidden="1">#REF!</definedName>
    <definedName name="BEx5BNN8NPH9KVOBARB9CDD9WLB6" hidden="1">#REF!</definedName>
    <definedName name="BEx5BPLEZ8XY6S89R7AZQSKLT4HK" hidden="1">#REF!</definedName>
    <definedName name="BEx5BYFMZ80TDDN2EZO8CF39AIAC" hidden="1">#REF!</definedName>
    <definedName name="BEx5C2BWFW6SHZBFDEISKGXHZCQW" hidden="1">#REF!</definedName>
    <definedName name="BEx5C44NK782B81CBGQUDS6Z8MV9" hidden="1">#REF!</definedName>
    <definedName name="BEx5C49ZFH8TO9ZU55729C3F7XG7" hidden="1">#REF!</definedName>
    <definedName name="BEx5C8GZQK13G60ZM70P63I5OS0L" hidden="1">#REF!</definedName>
    <definedName name="BEx5CAPTVN2NBT3UOMA1UFAL1C2R" hidden="1">#REF!</definedName>
    <definedName name="BEx5CEM3SYF9XP0ZZVE0GEPCLV3F" hidden="1">#REF!</definedName>
    <definedName name="BEx5CFYQ0F1Z6P8SCVJ0I3UPVFE4" hidden="1">#REF!</definedName>
    <definedName name="BEx5CPEKNSJORIPFQC2E1LTRYY8L" hidden="1">#REF!</definedName>
    <definedName name="BEx5CSUOL05D8PAM2TRDA9VRJT1O" hidden="1">#REF!</definedName>
    <definedName name="BEx5CUNFOO4YDFJ22HCMI2QKIGKM" hidden="1">#REF!</definedName>
    <definedName name="BEx5D01O3G6BXWXT7MZEVS1F4TE9" hidden="1">#REF!</definedName>
    <definedName name="BEx5D3HO5XE85AN0NGALZ4K4GE8J" hidden="1">#REF!</definedName>
    <definedName name="BEx5D8L47OF0WHBPFWXGZINZWUBZ" hidden="1">#REF!</definedName>
    <definedName name="BEx5DAJAHQ2SKUPCKSCR3PYML67L" hidden="1">#REF!</definedName>
    <definedName name="BEx5DC18JM1KJCV44PF18E0LNRKA" hidden="1">#REF!</definedName>
    <definedName name="BEx5DFH8EU3RCPUOTFY8S9G8SBCG" hidden="1">#REF!</definedName>
    <definedName name="BEx5DJIZBTNS011R9IIG2OQ2L6ZX" hidden="1">#REF!</definedName>
    <definedName name="BEx5DS2EKWFPC2UWI1W1QESX9QP5" hidden="1">#REF!</definedName>
    <definedName name="BEx5E123OLO9WQUOIRIDJ967KAGK" hidden="1">#REF!</definedName>
    <definedName name="BEx5E2UU5NES6W779W2OZTZOB4O7" hidden="1">#REF!</definedName>
    <definedName name="BEx5ELFT92WAQN3NW8COIMQHUL91" hidden="1">#REF!</definedName>
    <definedName name="BEx5ELQL9B0VR6UT18KP11DHOTFX" hidden="1">#REF!</definedName>
    <definedName name="BEx5ER4TJTFPN7IB1MNEB1ZFR5M6" hidden="1">#REF!</definedName>
    <definedName name="BEx5EYXB2LDMI4FLC3QFAOXC0FZ3" hidden="1">#REF!</definedName>
    <definedName name="BEx5F6V72QTCK7O39Y59R0EVM6CW" hidden="1">#REF!</definedName>
    <definedName name="BEx5FGLQVACD5F5YZG4DGSCHCGO2" hidden="1">#REF!</definedName>
    <definedName name="BEx5FHCTE8VTJEF7IK189AVLNYSY" hidden="1">#REF!</definedName>
    <definedName name="BEx5FLJWHLW3BTZILDPN5NMA449V" hidden="1">#REF!</definedName>
    <definedName name="BEx5FNI2O10YN2SI1NO4X5GP3GTF" hidden="1">#REF!</definedName>
    <definedName name="BEx5FO8YRFSZCG3L608EHIHIHFY4" hidden="1">#REF!</definedName>
    <definedName name="BEx5FQNA6V4CNYSH013K45RI4BCV" hidden="1">#REF!</definedName>
    <definedName name="BEx5FVQPPEU32CPNV9RRQ9MNLLVE" hidden="1">#REF!</definedName>
    <definedName name="BEx5G08KGMG5X2AQKDGPFYG5GH94" hidden="1">#REF!</definedName>
    <definedName name="BEx5G1A8TFN4C4QII35U9DKYNIS8" hidden="1">#REF!</definedName>
    <definedName name="BEx5G1L0QO91KEPDMV1D8OT4BT73" hidden="1">#REF!</definedName>
    <definedName name="BEx5G1QHX69GFUYHUZA5X74MTDMR" hidden="1">#REF!</definedName>
    <definedName name="BEx5G5S2C9JRD28ZQMMQLCBHWOHB" hidden="1">#REF!</definedName>
    <definedName name="BEx5G7KU3EGZQSYN2YNML8EW8NDC" hidden="1">#REF!</definedName>
    <definedName name="BEx5G86DZL1VYUX6KWODAP3WFAWP" hidden="1">#REF!</definedName>
    <definedName name="BEx5G8BV2GIOCM3C7IUFK8L04A6M" hidden="1">#REF!</definedName>
    <definedName name="BEx5GID9MVBUPFFT9M8K8B5MO9NV" hidden="1">#REF!</definedName>
    <definedName name="BEx5GN0EWA9SCQDPQ7NTUQH82QVK" hidden="1">#REF!</definedName>
    <definedName name="BEx5GNBCU4WZ74I0UXFL9ZG2XSGJ" hidden="1">#REF!</definedName>
    <definedName name="BEx5GUCTYC7QCWGWU5BTO7Y7HDZX" hidden="1">#REF!</definedName>
    <definedName name="BEx5GYUPJULJQ624TEESYFG1NFOH" hidden="1">#REF!</definedName>
    <definedName name="BEx5H0NEE0AIN5E2UHJ9J9ISU9N1" hidden="1">#REF!</definedName>
    <definedName name="BEx5H1UJSEUQM2K8QHQXO5THVHSO" hidden="1">#REF!</definedName>
    <definedName name="BEx5HAOT9XWUF7XIFRZZS8B9F5TZ" hidden="1">#REF!</definedName>
    <definedName name="BEx5HB534CO7TBSALKMD27WHMAQJ" hidden="1">#REF!</definedName>
    <definedName name="BEx5HE4XRF9BUY04MENWY9CHHN5H" hidden="1">#REF!</definedName>
    <definedName name="BEx5HFHMABAT0H9KKS754X4T304E" hidden="1">#REF!</definedName>
    <definedName name="BEx5HGDZ7MX1S3KNXLRL9WU565V4" hidden="1">#REF!</definedName>
    <definedName name="BEx5HJZ9FAVNZSSBTAYRPZDYM9NU" hidden="1">#REF!</definedName>
    <definedName name="BEx5HZ9JMKHNLFWLVUB1WP5B39BL" hidden="1">#REF!</definedName>
    <definedName name="BEx5I17QJ0PQ1OG1IMH69HMQWNEA" hidden="1">#REF!</definedName>
    <definedName name="BEx5I244LQHZTF3XI66J8705R9XX" hidden="1">#REF!</definedName>
    <definedName name="BEx5I8PBP4LIXDGID5BP0THLO0AQ" hidden="1">#REF!</definedName>
    <definedName name="BEx5I8USVUB3JP4S9OXGMZVMOQXR" hidden="1">#REF!</definedName>
    <definedName name="BEx5I9GDQSYIAL65UQNDMNFQCS9Y" hidden="1">#REF!</definedName>
    <definedName name="BEx5IBUPG9AWNW5PK7JGRGEJ4OLM" hidden="1">#REF!</definedName>
    <definedName name="BEx5IC06RVN8BSAEPREVKHKLCJ2L" hidden="1">#REF!</definedName>
    <definedName name="BEx5IGY4M04BPXSQF2J4GQYXF85O" hidden="1">#REF!</definedName>
    <definedName name="BEx5IWTZDCLZ5CCDG108STY04SAJ" hidden="1">#REF!</definedName>
    <definedName name="BEx5J0FFP1KS4NGY20AEJI8VREEA" hidden="1">#REF!</definedName>
    <definedName name="BEx5J1XE5FVWL6IJV6CWKPN24UBK" hidden="1">#REF!</definedName>
    <definedName name="BEx5JF3ZXLDIS8VNKDCY7ZI7H1CI" hidden="1">#REF!</definedName>
    <definedName name="BEx5JHCZJ8G6OOOW6EF3GABXKH6F" hidden="1">#REF!</definedName>
    <definedName name="BEx5JJB6W446THXQCRUKD3I7RKLP" hidden="1">#REF!</definedName>
    <definedName name="BEx5JNCT8Z7XSSPD5EMNAJELCU2V" hidden="1">#REF!</definedName>
    <definedName name="BEx5JQCNT9Y4RM306CHC8IPY3HBZ" hidden="1">#REF!</definedName>
    <definedName name="BEx5K08PYKE6JOKBYIB006TX619P" hidden="1">#REF!</definedName>
    <definedName name="BEx5K4W2S2K7M9V2M304KW93LK8Q" hidden="1">#REF!</definedName>
    <definedName name="BEx5K51DSERT1TR7B4A29R41W4NX" hidden="1">#REF!</definedName>
    <definedName name="BEx5KBBZ8KCEQK36ARG4ERYOFD4G" hidden="1">#REF!</definedName>
    <definedName name="BEx5KCOET0DYMY4VILOLGVBX7E3C" hidden="1">#REF!</definedName>
    <definedName name="BEx5KYER580I4T7WTLMUN7NLNP5K" hidden="1">#REF!</definedName>
    <definedName name="BEx5LHLB3M6K4ZKY2F42QBZT30ZH" hidden="1">#REF!</definedName>
    <definedName name="BEx5LKQJG40DO2JR1ZF6KD3PON9K" hidden="1">#REF!</definedName>
    <definedName name="BEx5LQA84QRPGAR4FLC7MCT3H9EN" hidden="1">#REF!</definedName>
    <definedName name="BEx5LRMNU3HXIE1BUMDHRU31F7JJ" hidden="1">#REF!</definedName>
    <definedName name="BEx5LSJ1LPUAX3ENSPECWPG4J7D1" hidden="1">#REF!</definedName>
    <definedName name="BEx5LTKQ8RQWJE4BC88OP928893U" hidden="1">#REF!</definedName>
    <definedName name="BEx5M4D4KHXU4JXKDEHZZNRG7NRA" hidden="1">#REF!</definedName>
    <definedName name="BEx5MB9BR71LZDG7XXQ2EO58JC5F" hidden="1">#REF!</definedName>
    <definedName name="BEx5MHEF05EVRV5DPTG4KMPWZSUS" hidden="1">#REF!</definedName>
    <definedName name="BEx5MLQZM68YQSKARVWTTPINFQ2C" hidden="1">[3]ZZCOOM_M03_Q005!#REF!</definedName>
    <definedName name="BEx5MMCJMU7FOOWUCW9EA13B7V5F" hidden="1">#REF!</definedName>
    <definedName name="BEx5MVXTKNBXHNWTL43C670E4KXC" hidden="1">#REF!</definedName>
    <definedName name="BEx5MWZGZ3VRB5418C2RNF9H17BQ" hidden="1">#REF!</definedName>
    <definedName name="BEx5MX4YD2QV39W04QH9C6AOA0FB" hidden="1">#REF!</definedName>
    <definedName name="BEx5N3A8LULD7YBJH5J83X27PZSW" hidden="1">#REF!</definedName>
    <definedName name="BEx5N4XI4PWB1W9PMZ4O5R0HWTYD" hidden="1">#REF!</definedName>
    <definedName name="BEx5N8DH1SY888WI2GZ2D6E9XCXB" hidden="1">#REF!</definedName>
    <definedName name="BEx5NA68N6FJFX9UJXK4M14U487F" hidden="1">#REF!</definedName>
    <definedName name="BEx5NIKBG2GDJOYGE3WCXKU7YY51" hidden="1">#REF!</definedName>
    <definedName name="BEx5NV06L5J5IMKGOMGKGJ4PBZCD" hidden="1">#REF!</definedName>
    <definedName name="BEx5NW1V6AB25NEEX9VPHRXWJDSS" hidden="1">#REF!</definedName>
    <definedName name="BEx5NWSXWACAUHWVZAI57DGZ8OCQ" hidden="1">#REF!</definedName>
    <definedName name="BEx5NZSSQ6PY99ZX2D7Q9IGOR34W" hidden="1">#REF!</definedName>
    <definedName name="BEx5O2N9HTGG4OJHR62PKFMNZTTW" hidden="1">#REF!</definedName>
    <definedName name="BEx5O3ZUQ2OARA1CDOZ3NC4UE5AA" hidden="1">#REF!</definedName>
    <definedName name="BEx5OAFS0NJ2CB86A02E1JYHMLQ1" hidden="1">#REF!</definedName>
    <definedName name="BEx5OG4RPU8W1ETWDWM234NYYYEN" hidden="1">#REF!</definedName>
    <definedName name="BEx5OP9Y43F99O2IT69MKCCXGL61" hidden="1">#REF!</definedName>
    <definedName name="BEx5P9Y9RDXNUAJ6CZ2LHMM8IM7T" hidden="1">#REF!</definedName>
    <definedName name="BEx5PHWB2C0D5QLP3BZIP3UO7DIZ" hidden="1">#REF!</definedName>
    <definedName name="BEx5PJP02W68K2E46L5C5YBSNU6T" hidden="1">#REF!</definedName>
    <definedName name="BEx5PLCA8DOMAU315YCS5275L2HS" hidden="1">#REF!</definedName>
    <definedName name="BEx5PRXMZ5M65Z732WNNGV564C2J" hidden="1">#REF!</definedName>
    <definedName name="BEx5Q29Y91E64DPE0YY53A6YHF3Y" hidden="1">#REF!</definedName>
    <definedName name="BEx5QPSW4IPLH50WSR87HRER05RF" hidden="1">#REF!</definedName>
    <definedName name="BEx73V0EP8EMNRC3EZJJKKVKWQVB" hidden="1">#REF!</definedName>
    <definedName name="BEx741WJHIJVXUX131SBXTVW8D71" hidden="1">#REF!</definedName>
    <definedName name="BEx74Q6H3O7133AWQXWC21MI2UFT" hidden="1">#REF!</definedName>
    <definedName name="BEx74R2VQ8BSMKPX25262AU3VZF7" hidden="1">#REF!</definedName>
    <definedName name="BEx74W6BJ8ENO3J25WNM5H5APKA3" hidden="1">#REF!</definedName>
    <definedName name="BEx74YKLW1FKLWC3DJ2ELZBZBY1M" hidden="1">#REF!</definedName>
    <definedName name="BEx755GRRD9BL27YHLH5QWIYLWB7" hidden="1">#REF!</definedName>
    <definedName name="BEx759D1D5SXS5ELLZVBI0SXYUNF" hidden="1">#REF!</definedName>
    <definedName name="BEx75DPEQTX055IZ2L8UVLJOT1DD" hidden="1">#REF!</definedName>
    <definedName name="BEx75GJZSZHUDN6OOAGQYFUDA2LP" hidden="1">#REF!</definedName>
    <definedName name="BEx75HGCCV5K4UCJWYV8EV9AG5YT" hidden="1">#REF!</definedName>
    <definedName name="BEx75PZT8TY5P13U978NVBUXKHT4" hidden="1">#REF!</definedName>
    <definedName name="BEx75T55F7GML8V1DMWL26WRT006" hidden="1">#REF!</definedName>
    <definedName name="BEx75VJGR07JY6UUWURQ4PJ29UKC" hidden="1">#REF!</definedName>
    <definedName name="BEx7696AZUPB1PK30JJQUWUELQPJ" hidden="1">#REF!</definedName>
    <definedName name="BEx76PNR8S4T4VUQS0KU58SEX0VN" hidden="1">#REF!</definedName>
    <definedName name="BEx76YY7ODSIKDD9VDF9TLTDM18I" hidden="1">#REF!</definedName>
    <definedName name="BEx7705E86I9B7DTKMMJMAFSYMUL" hidden="1">#REF!</definedName>
    <definedName name="BEx7741OUGLA0WJQLQRUJSL4DE00" hidden="1">#REF!</definedName>
    <definedName name="BEx774N83DXLJZ54Q42PWIJZ2DN1" hidden="1">#REF!</definedName>
    <definedName name="BEx779QNIY3061ZV9BR462WKEGRW" hidden="1">#REF!</definedName>
    <definedName name="BEx77G19QU9A95CNHE6QMVSQR2T3" hidden="1">#REF!</definedName>
    <definedName name="BEx77P0S3GVMS7BJUL9OWUGJ1B02" hidden="1">#REF!</definedName>
    <definedName name="BEx77QDESURI6WW5582YXSK3A972" hidden="1">#REF!</definedName>
    <definedName name="BEx77VBI9XOPFHKEWU5EHQ9J675Y" hidden="1">#REF!</definedName>
    <definedName name="BEx7809GQOCLHSNH95VOYIX7P1TV" hidden="1">#REF!</definedName>
    <definedName name="BEx780K8XAXUHGVZGZWQ74DK4CI3" hidden="1">#REF!</definedName>
    <definedName name="BEx78226TN58UE0CTY98YEDU0LSL" hidden="1">#REF!</definedName>
    <definedName name="BEx7881ZZBWHRAX6W2GY19J8MGEQ" hidden="1">#REF!</definedName>
    <definedName name="BEx78BSYINF85GYNSCIRD95PH86Q" hidden="1">#REF!</definedName>
    <definedName name="BEx78HHRIWDLHQX2LG0HWFRYEL1T" hidden="1">#REF!</definedName>
    <definedName name="BEx78QC4X2YVM9K6MQRB2WJG36N3" hidden="1">#REF!</definedName>
    <definedName name="BEx78QMXZ2P1ZB3HJ9O50DWHCMXR" hidden="1">#REF!</definedName>
    <definedName name="BEx78SFO5VR28677DWZEMDN7G86X" hidden="1">#REF!</definedName>
    <definedName name="BEx78SFOYH1Z0ZDTO47W2M60TW6K" hidden="1">#REF!</definedName>
    <definedName name="BEx7974EARYYX2ICWU0YC50VO5D8" hidden="1">#REF!</definedName>
    <definedName name="BEx79JK3E6JO8MX4O35A5G8NZCC8" hidden="1">#REF!</definedName>
    <definedName name="BEx79OCP4HQ6XP8EWNGEUDLOZBBS" hidden="1">#REF!</definedName>
    <definedName name="BEx79SEAYKUZB0H4LYBCD6WWJBG2" hidden="1">#REF!</definedName>
    <definedName name="BEx79SJRHTLS9PYM69O9BWW1FMJK" hidden="1">#REF!</definedName>
    <definedName name="BEx79YJJLBELICW9F9FRYSCQ101L" hidden="1">#REF!</definedName>
    <definedName name="BEx79YUC7B0V77FSBGIRCY1BR4VK" hidden="1">#REF!</definedName>
    <definedName name="BEx7A06T3RC2891FUX05G3QPRAUE" hidden="1">#REF!</definedName>
    <definedName name="BEx7A9S3JA1X7FH4CFSQLTZC4691" hidden="1">#REF!</definedName>
    <definedName name="BEx7ABA2C9IWH5VSLVLLLCY62161" hidden="1">#REF!</definedName>
    <definedName name="BEx7AE4LPLX8N85BYB0WCO5S7ZPV" hidden="1">#REF!</definedName>
    <definedName name="BEx7AR0EEP9O5JPPEKQWG1TC860T" hidden="1">#REF!</definedName>
    <definedName name="BEx7ASD1I654MEDCO6GGWA95PXSC" hidden="1">#REF!</definedName>
    <definedName name="BEx7AURD3S7JGN4D3YK1QAG6TAFA" hidden="1">#REF!</definedName>
    <definedName name="BEx7AVCX9S5RJP3NSZ4QM4E6ERDT" hidden="1">#REF!</definedName>
    <definedName name="BEx7AVYIGP0930MV5JEBWRYCJN68" hidden="1">#REF!</definedName>
    <definedName name="BEx7B6LH6917TXOSAAQ6U7HVF018" hidden="1">#REF!</definedName>
    <definedName name="BEx7BN8E88JR3K1BSLAZRPSFPQ9L" hidden="1">#REF!</definedName>
    <definedName name="BEx7BP14RMS3638K85OM4NCYLRHG" hidden="1">#REF!</definedName>
    <definedName name="BEx7BPXFZXJ79FQ0E8AQE21PGVHA" hidden="1">#REF!</definedName>
    <definedName name="BEx7C04AM39DQMC1TIX7CFZ2ADHX" hidden="1">#REF!</definedName>
    <definedName name="BEx7C346X4AX2J1QPM4NBC7JL5W9" hidden="1">#REF!</definedName>
    <definedName name="BEx7C40F0PQURHPI6YQ39NFIR86Z" hidden="1">#REF!</definedName>
    <definedName name="BEx7C7B9VCY7N0H7N1NH6HNNH724" hidden="1">#REF!</definedName>
    <definedName name="BEx7C93VR7SYRIJS1JO8YZKSFAW9" hidden="1">#REF!</definedName>
    <definedName name="BEx7CCPC6R1KQQZ2JQU6EFI1G0RM" hidden="1">#REF!</definedName>
    <definedName name="BEx7CIJST9GLS2QD383UK7VUDTGL" hidden="1">#REF!</definedName>
    <definedName name="BEx7CO8T2XKC7GHDSYNAWTZ9L7YR" hidden="1">#REF!</definedName>
    <definedName name="BEx7CW1CF00DO8A36UNC2X7K65C2" hidden="1">#REF!</definedName>
    <definedName name="BEx7CW6NFRL2P4XWP0MWHIYA97KF" hidden="1">#REF!</definedName>
    <definedName name="BEx7CZXN83U7XFVGG1P1N6ZCQK7U" hidden="1">#REF!</definedName>
    <definedName name="BEx7D14R4J25CLH301NHMGU8FSWM" hidden="1">#REF!</definedName>
    <definedName name="BEx7D38BE0Z9QLQBDMGARM9USFPM" hidden="1">#REF!</definedName>
    <definedName name="BEx7D5RWKRS4W71J4NZ6ZSFHPKFT" hidden="1">#REF!</definedName>
    <definedName name="BEx7D8H1TPOX1UN17QZYEV7Q58GA" hidden="1">#REF!</definedName>
    <definedName name="BEx7DGF13H2074LRWFZQ45PZ6JPX" hidden="1">#REF!</definedName>
    <definedName name="BEx7DHBE0SOC5KXWWQ73WUDBRX8J" hidden="1">#REF!</definedName>
    <definedName name="BEx7DKWUXEDIISSX4GDD4YYT887F" hidden="1">#REF!</definedName>
    <definedName name="BEx7DMUYR2HC26WW7AOB1TULERMB" hidden="1">#REF!</definedName>
    <definedName name="BEx7DVJTRV44IMJIBFXELE67SZ7S" hidden="1">#REF!</definedName>
    <definedName name="BEx7DVUMFCI5INHMVFIJ44RTTSTT" hidden="1">#REF!</definedName>
    <definedName name="BEx7E2QT2U8THYOKBPXONB1B47WH" hidden="1">#REF!</definedName>
    <definedName name="BEx7E5QP7W6UKO74F5Y0VJ741HS5" hidden="1">#REF!</definedName>
    <definedName name="BEx7E6N29HGH3I47AFB2DCS6MVS6" hidden="1">#REF!</definedName>
    <definedName name="BEx7EBA8IYHQKT7IQAOAML660SYA" hidden="1">#REF!</definedName>
    <definedName name="BEx7EI6C8MCRZFEQYUBE5FSUTIHK" hidden="1">#REF!</definedName>
    <definedName name="BEx7EI6DL1Z6UWLFBXAKVGZTKHWJ" hidden="1">#REF!</definedName>
    <definedName name="BEx7EQKHX7GZYOLXRDU534TT4H64" hidden="1">#REF!</definedName>
    <definedName name="BEx7ETV6L1TM7JSXJIGK3FC6RVZW" hidden="1">#REF!</definedName>
    <definedName name="BEx7EYYLHMBYQTH6I377FCQS7CSX" hidden="1">#REF!</definedName>
    <definedName name="BEx7FCLG1RYI2SNOU1Y2GQZNZSWA" hidden="1">#REF!</definedName>
    <definedName name="BEx7FN32ZGWOAA4TTH79KINTDWR9" hidden="1">#REF!</definedName>
    <definedName name="BEx7FV0WJHXL6X5JNQ2ZX45PX49P" hidden="1">#REF!</definedName>
    <definedName name="BEx7G82CKM3NIY1PHNFK28M09PCH" hidden="1">#REF!</definedName>
    <definedName name="BEx7GR3ENYWRXXS5IT0UMEGOLGUH" hidden="1">#REF!</definedName>
    <definedName name="BEx7GSAL6P7TASL8MB63RFST1LJL" hidden="1">#REF!</definedName>
    <definedName name="BEx7H0JD6I5I8WQLLWOYWY5YWPQE" hidden="1">#REF!</definedName>
    <definedName name="BEx7H14XCXH7WEXEY1HVO53A6AGH" hidden="1">#REF!</definedName>
    <definedName name="BEx7HGVBEF4LEIF6RC14N3PSU461" hidden="1">#REF!</definedName>
    <definedName name="BEx7HQ5T9FZ42QWS09UO4DT42Y0R" hidden="1">#REF!</definedName>
    <definedName name="BEx7HRCZE3CVGON1HV07MT5MNDZ3" hidden="1">#REF!</definedName>
    <definedName name="BEx7HWGE2CANG5M17X4C8YNC3N8F" hidden="1">#REF!</definedName>
    <definedName name="BEx7IB54GU5UCTJS549UBDW43EJL" hidden="1">#REF!</definedName>
    <definedName name="BEx7IBVYN47SFZIA0K4MDKQZNN9V" hidden="1">#REF!</definedName>
    <definedName name="BEx7IGOMJB39HUONENRXTK1MFHGE" hidden="1">#REF!</definedName>
    <definedName name="BEx7ISO6LTCYYDK0J6IN4PG2P6SW" hidden="1">#REF!</definedName>
    <definedName name="BEx7IV2IJ5WT7UC0UG7WP0WF2JZI" hidden="1">#REF!</definedName>
    <definedName name="BEx7IXGU74GE5E4S6W4Z13AR092Y" hidden="1">#REF!</definedName>
    <definedName name="BEx7J4YL8Q3BI1MLH16YYQ18IJRD" hidden="1">#REF!</definedName>
    <definedName name="BEx7J5K5QVUOXI6A663KUWL6PO3O" hidden="1">#REF!</definedName>
    <definedName name="BEx7JH3HGBPI07OHZ5LFYK0UFZQR" hidden="1">#REF!</definedName>
    <definedName name="BEx7JRL3MHRMVLQF3EN15MXRPN68" hidden="1">#REF!</definedName>
    <definedName name="BEx7JV194190CNM6WWGQ3UBJ3CHH" hidden="1">#REF!</definedName>
    <definedName name="BEx7JZJ4AE8AGMWPK3XPBTBUBZ48" hidden="1">#REF!</definedName>
    <definedName name="BEx7K7GZ607XQOGB81A1HINBTGOZ" hidden="1">#REF!</definedName>
    <definedName name="BEx7KEYPBDXSNROH8M6CDCBN6B50" hidden="1">#REF!</definedName>
    <definedName name="BEx7KH7PZ0A6FSWA4LAN2CMZ0WSF" hidden="1">#REF!</definedName>
    <definedName name="BEx7KNCTL6VMNQP4MFMHOMV1WI1Y" hidden="1">#REF!</definedName>
    <definedName name="BEx7KSAS8BZT6H8OQCZ5DNSTMO07" hidden="1">#REF!</definedName>
    <definedName name="BEx7KWHTBD21COXVI4HNEQH0Z3L8" hidden="1">#REF!</definedName>
    <definedName name="BEx7KXUGRMRSUXCM97Z7VRZQ9JH2" hidden="1">#REF!</definedName>
    <definedName name="BEx7L5C6U8MP6IZ67BD649WQYJEK" hidden="1">#REF!</definedName>
    <definedName name="BEx7L8HEYEVTATR0OG5JJO647KNI" hidden="1">#REF!</definedName>
    <definedName name="BEx7L8XOV64OMS15ZFURFEUXLMWF" hidden="1">#REF!</definedName>
    <definedName name="BEx7LPF478MRAYB9TQ6LDML6O3BY" hidden="1">#REF!</definedName>
    <definedName name="BEx7LPV780NFCG1VX4EKJ29YXOLZ" hidden="1">#REF!</definedName>
    <definedName name="BEx7LQ0PD30NJWOAYKPEYHM9J83B" hidden="1">#REF!</definedName>
    <definedName name="BEx7M4EKEDHZ1ZZ91NDLSUNPUFPZ" hidden="1">#REF!</definedName>
    <definedName name="BEx7MAUI1JJFDIJGDW4RWY5384LY" hidden="1">#REF!</definedName>
    <definedName name="BEx7MI1EW6N7FOBHWJLYC02TZSKR" hidden="1">#REF!</definedName>
    <definedName name="BEx7MJZO3UKAMJ53UWOJ5ZD4GGMQ" hidden="1">#REF!</definedName>
    <definedName name="BEx7MO17TZ6L4457Q12FYYLUUZAZ" hidden="1">#REF!</definedName>
    <definedName name="BEx7MT4MFNXIVQGAT6D971GZW7CA" hidden="1">#REF!</definedName>
    <definedName name="BEx7MUMLPPX92MX7SA8S1PLONDL8" hidden="1">#REF!</definedName>
    <definedName name="BEx7MX0W532Q7CB4V6KFVC9WAOUI" hidden="1">#REF!</definedName>
    <definedName name="BEx7NB403NE748IF75RXMWOFQ986" hidden="1">#REF!</definedName>
    <definedName name="BEx7NI062THZAM6I8AJWTFJL91CS" hidden="1">#REF!</definedName>
    <definedName name="BEx904S75BPRYMHF0083JF7ES4NG" hidden="1">#REF!</definedName>
    <definedName name="BEx90HDD4RWF7JZGA8GCGG7D63MG" hidden="1">#REF!</definedName>
    <definedName name="BEx90HO6UVMFVSV8U0YBZFHNCL38" hidden="1">#REF!</definedName>
    <definedName name="BEx90VGH5H09ON2QXYC9WIIEU98T" hidden="1">#REF!</definedName>
    <definedName name="BEx9157279000SVN5XNWQ99JY0WU" hidden="1">#REF!</definedName>
    <definedName name="BEx9175B70QXYAU5A8DJPGZQ46L9" hidden="1">#REF!</definedName>
    <definedName name="BEx91AQQRTV87AO27VWHSFZAD4ZR" hidden="1">#REF!</definedName>
    <definedName name="BEx91L8FLL5CWLA2CDHKCOMGVDZN" hidden="1">#REF!</definedName>
    <definedName name="BEx91OTVH9ZDBC3QTORU8RZX4EOC" hidden="1">#REF!</definedName>
    <definedName name="BEx91QH5JRZKQP1GPN2SQMR3CKAG" hidden="1">#REF!</definedName>
    <definedName name="BEx91ROALDNHO7FI4X8L61RH4UJE" hidden="1">#REF!</definedName>
    <definedName name="BEx91TMID71GVYH0U16QM1RV3PX0" hidden="1">#REF!</definedName>
    <definedName name="BEx91VF2D78PAF337E3L2L81K9W2" hidden="1">#REF!</definedName>
    <definedName name="BEx921PNZ46VORG2VRMWREWIC0SE" hidden="1">#REF!</definedName>
    <definedName name="BEx929CVDCG5CFUQWNDLOSNRQ1FN" hidden="1">#REF!</definedName>
    <definedName name="BEx92DPEKL5WM5A3CN8674JI0PR3" hidden="1">#REF!</definedName>
    <definedName name="BEx92ER2RMY93TZK0D9L9T3H0GI5" hidden="1">#REF!</definedName>
    <definedName name="BEx92FI04PJT4LI23KKIHRXWJDTT" hidden="1">#REF!</definedName>
    <definedName name="BEx92HR14HQ9D5JXCSPA4SS4RT62" hidden="1">#REF!</definedName>
    <definedName name="BEx92HWA2D6A5EX9MFG68G0NOMSN" hidden="1">#REF!</definedName>
    <definedName name="BEx92I1SQUKW2W7S22E82HLJXRGK" hidden="1">#REF!</definedName>
    <definedName name="BEx92PUBDIXAU1FW5ZAXECMAU0LN" hidden="1">#REF!</definedName>
    <definedName name="BEx92S8MHFFIVRQ2YSHZNQGOFUHD" hidden="1">#REF!</definedName>
    <definedName name="BEx92VJ5FJGXISSSMOUAESCSIWFV" hidden="1">#REF!</definedName>
    <definedName name="BEx93B9OULL2YGC896XXYAAJSTRK" hidden="1">#REF!</definedName>
    <definedName name="BEx93FRKF99NRT3LH99UTIH7AAYF" hidden="1">#REF!</definedName>
    <definedName name="BEx93M7FSHP50OG34A4W8W8DF12U" hidden="1">#REF!</definedName>
    <definedName name="BEx93OLWY2O3PRA74U41VG5RXT4Q" hidden="1">#REF!</definedName>
    <definedName name="BEx93RWFAF6YJGYUTITVM445C02U" hidden="1">#REF!</definedName>
    <definedName name="BEx93SY9RWG3HUV4YXQKXJH9FH14" hidden="1">#REF!</definedName>
    <definedName name="BEx93TJUX3U0FJDBG6DDSNQ91R5J" hidden="1">#REF!</definedName>
    <definedName name="BEx942UCRHMI4B0US31HO95GSC2X" hidden="1">#REF!</definedName>
    <definedName name="BEx942ZND3V7XSHKTD0UH9X85N5E" hidden="1">#REF!</definedName>
    <definedName name="BEx947HHLR6UU6NYPNDZRF79V52K" hidden="1">#REF!</definedName>
    <definedName name="BEx948ZFFQWVIDNG4AZAUGGGEB5U" hidden="1">#REF!</definedName>
    <definedName name="BEx94CKXG92OMURH41SNU6IOHK4J" hidden="1">#REF!</definedName>
    <definedName name="BEx94GXG30CIVB6ZQN3X3IK6BZXQ" hidden="1">#REF!</definedName>
    <definedName name="BEx94HJ0DWZHE39X4BLCQCJ3M1MC" hidden="1">#REF!</definedName>
    <definedName name="BEx94HZ5LURYM9ST744ALV6ZCKYP" hidden="1">#REF!</definedName>
    <definedName name="BEx94IQ75E90YUMWJ9N591LR7DQQ" hidden="1">#REF!</definedName>
    <definedName name="BEx94N7W5T3U7UOE97D6OVIBUCXS" hidden="1">#REF!</definedName>
    <definedName name="BEx955NIAWX5OLAHMTV6QFUZPR30" hidden="1">#REF!</definedName>
    <definedName name="BEx9581TYVI2M5TT4ISDAJV4W7Z6" hidden="1">#REF!</definedName>
    <definedName name="BEx95G55NR99FDSE95CXDI4DKWSV" hidden="1">#REF!</definedName>
    <definedName name="BEx95NHF4RVUE0YDOAFZEIVBYJXD" hidden="1">#REF!</definedName>
    <definedName name="BEx95QBZMG0E2KQ9BERJ861QLYN3" hidden="1">#REF!</definedName>
    <definedName name="BEx95QHBVDN795UNQJLRXG3RDU49" hidden="1">#REF!</definedName>
    <definedName name="BEx95TBVUWV7L7OMFMZDQEXGVHU6" hidden="1">#REF!</definedName>
    <definedName name="BEx95U89DZZSVO39TGS62CX8G9N4" hidden="1">#REF!</definedName>
    <definedName name="BEx95XTPKKKJG67C45LRX0T25I06" hidden="1">#REF!</definedName>
    <definedName name="BEx9602K2GHNBUEUVT9ONRQU1GMD" hidden="1">#REF!</definedName>
    <definedName name="BEx9602LTEI8BPC79BGMRK6S0RP8" hidden="1">#REF!</definedName>
    <definedName name="BEx962BL3Y4LA53EBYI64ZYMZE8U" hidden="1">#REF!</definedName>
    <definedName name="BEx96HAWZ2EMMI7VJ5NQXGK044OO" hidden="1">#REF!</definedName>
    <definedName name="BEx96KR21O7H9R29TN0S45Y3QPUK" hidden="1">#REF!</definedName>
    <definedName name="BEx96SUFKHHFE8XQ6UUO6ILDOXHO" hidden="1">#REF!</definedName>
    <definedName name="BEx96UN4YWXBDEZ1U1ZUIPP41Z7I" hidden="1">#REF!</definedName>
    <definedName name="BEx978KSD61YJH3S9DGO050R2EHA" hidden="1">#REF!</definedName>
    <definedName name="BEx97H9O1NAKAPK4MX4PKO34ICL5" hidden="1">#REF!</definedName>
    <definedName name="BEx97MNUZQ1Z0AO2FL7XQYVNCPR7" hidden="1">#REF!</definedName>
    <definedName name="BEx97NPQBACJVD9K1YXI08RTW9E2" hidden="1">#REF!</definedName>
    <definedName name="BEx97RWQLXS0OORDCN69IGA58CWU" hidden="1">#REF!</definedName>
    <definedName name="BEx97YNGGDFIXHTMGFL2IHAQX9MI" hidden="1">#REF!</definedName>
    <definedName name="BEx9805E16VCDEWPM3404WTQS6ZK" hidden="1">#REF!</definedName>
    <definedName name="BEx981HW73BUZWT14TBTZHC0ZTJ4" hidden="1">#REF!</definedName>
    <definedName name="BEx9871KU0N99P0900EAK69VFYT2" hidden="1">#REF!</definedName>
    <definedName name="BEx98IFKNJFGZFLID1YTRFEG1SXY" hidden="1">#REF!</definedName>
    <definedName name="BEx98T7ZEF0HKRFLBVK3BNKCG3CJ" hidden="1">#REF!</definedName>
    <definedName name="BEx98WYSAS39FWGYTMQ8QGIT81TF" hidden="1">#REF!</definedName>
    <definedName name="BEx990461P2YAJ7BRK25INFYZ7RQ" hidden="1">#REF!</definedName>
    <definedName name="BEx9915UVD4G7RA3IMLFZ0LG3UA2" hidden="1">#REF!</definedName>
    <definedName name="BEx991M410V3S2PKCJGQ30O6JT6H" hidden="1">#REF!</definedName>
    <definedName name="BEx992CZON8AO7U7V88VN1JBO0MG" hidden="1">#REF!</definedName>
    <definedName name="BEx9952469XMFGSPXL7CMXHPJF90" hidden="1">#REF!</definedName>
    <definedName name="BEx99B77I7TUSHRR4HIZ9FU2EIUT" hidden="1">#REF!</definedName>
    <definedName name="BEx99EHWKKHZB66Q30C7QIXU3BVM" hidden="1">#REF!</definedName>
    <definedName name="BEx99IE6TEODZ443HP0AYCXVTNOV" hidden="1">#REF!</definedName>
    <definedName name="BEx99Q6PH5F3OQKCCAAO75PYDEFN" hidden="1">#REF!</definedName>
    <definedName name="BEx99RU5I4O0109P2FW9DN4IU3QX" hidden="1">#REF!</definedName>
    <definedName name="BEx99WBYT2D6UUC1PT7A40ENYID4" hidden="1">#REF!</definedName>
    <definedName name="BEx99WS2X3RTQE9O764SS5G2FPE6" hidden="1">#REF!</definedName>
    <definedName name="BEx99ZRZ4I7FHDPGRAT5VW7NVBPU" hidden="1">#REF!</definedName>
    <definedName name="BEx9AT5E3ZSHKSOL35O38L8HF9TH" hidden="1">#REF!</definedName>
    <definedName name="BEx9ATW9WB5CNKQR5HKK7Y2GHYGR" hidden="1">#REF!</definedName>
    <definedName name="BEx9AV8W1FAWF5BHATYEN47X12JN" hidden="1">#REF!</definedName>
    <definedName name="BEx9B8A5186FNTQQNLIO5LK02ABI" hidden="1">#REF!</definedName>
    <definedName name="BEx9B8VR20E2CILU4CDQUQQ9ONXK" hidden="1">#REF!</definedName>
    <definedName name="BEx9B917EUP13X6FQ3NPQL76XM5V" hidden="1">#REF!</definedName>
    <definedName name="BEx9BAJ5WYEQ623HUT9NNCMP3RUG" hidden="1">#REF!</definedName>
    <definedName name="BEx9BE9Z7EFJCFDYJJOY5KFTGDF4" hidden="1">#REF!</definedName>
    <definedName name="BEx9BSIJN2O0MG8CXAMCAOADEMTO" hidden="1">#REF!</definedName>
    <definedName name="BEx9BU0BBJO3ITPCO4T9FIVEVJY7" hidden="1">#REF!</definedName>
    <definedName name="BEx9BYSYW7QCPXS2NAVLFAU5Y2Z2" hidden="1">#REF!</definedName>
    <definedName name="BEx9C590HJ2O31IWJB73C1HR74AI" hidden="1">#REF!</definedName>
    <definedName name="BEx9CCQRMYYOGIOYTOM73VKDIPS1" hidden="1">#REF!</definedName>
    <definedName name="BEx9CM6JVXIG9S6EAZMR899UW190" hidden="1">#REF!</definedName>
    <definedName name="BEx9D160NRGTDVT2ML4H9A7UKR4T" hidden="1">#REF!</definedName>
    <definedName name="BEx9D1BC9FT19KY0INAABNDBAMR1" hidden="1">#REF!</definedName>
    <definedName name="BEx9D1MB15VSARB7IKBMZYU0JJBI" hidden="1">#REF!</definedName>
    <definedName name="BEx9DN6ZMF18Q39MPMXSDJTZQNJ3" hidden="1">#REF!</definedName>
    <definedName name="BEx9DZXN85O544CD9O60K126YYAU" hidden="1">#REF!</definedName>
    <definedName name="BEx9E14TDNSEMI784W0OTIEQMWN6" hidden="1">#REF!</definedName>
    <definedName name="BEx9E14TGNBYGMDDG9NETDK4SYAW" hidden="1">#REF!</definedName>
    <definedName name="BEx9E2BZ2B1R41FMGJCJ7JLGLUAJ" hidden="1">#REF!</definedName>
    <definedName name="BEx9EG9KBJ77M8LEOR9ITOKN5KXY" hidden="1">#REF!</definedName>
    <definedName name="BEx9EL27NGDBCTVPW97K42QANS5K" hidden="1">#REF!</definedName>
    <definedName name="BEx9EMK6HAJJMVYZTN5AUIV7O1E6" hidden="1">#REF!</definedName>
    <definedName name="BEx9ENB8RPU9FA3QW16IGB6LK1CH" hidden="1">#REF!</definedName>
    <definedName name="BEx9EQLVZHYQ1TPX7WH3SOWXCZLE" hidden="1">#REF!</definedName>
    <definedName name="BEx9ETLU0EK5LGEM1QCNYN2S8O5F" hidden="1">#REF!</definedName>
    <definedName name="BEx9F0710LGLAU3161O0O346N58H" hidden="1">#REF!</definedName>
    <definedName name="BEx9F0Y2ESUNE3U7TQDLMPE9BO67" hidden="1">#REF!</definedName>
    <definedName name="BEx9F439L1R726MJFX2EP39XIBPY" hidden="1">#REF!</definedName>
    <definedName name="BEx9F5W18ZGFOKGRE8PR6T1MO6GT" hidden="1">#REF!</definedName>
    <definedName name="BEx9F78N4HY0XFGBQ4UJRD52L1EI" hidden="1">#REF!</definedName>
    <definedName name="BEx9FF16LOQP5QIR4UHW5EIFGQB8" hidden="1">#REF!</definedName>
    <definedName name="BEx9FJTSRCZ3ZXT3QVBJT5NF8T7V" hidden="1">#REF!</definedName>
    <definedName name="BEx9FRBEEYPS5HLS3XT34AKZN94G" hidden="1">#REF!</definedName>
    <definedName name="BEx9G5USBCNYNA7HGVW92D800SKX" hidden="1">#REF!</definedName>
    <definedName name="BEx9G7CPXG7HR6N6FHPU2DBBUIKG" hidden="1">#REF!</definedName>
    <definedName name="BEx9GDY4D8ZPQJCYFIMYM0V0C51Y" hidden="1">#REF!</definedName>
    <definedName name="BEx9GGY04V0ZWI6O9KZH4KSBB389" hidden="1">#REF!</definedName>
    <definedName name="BEx9GMC7TE8SDTCO5PHODBUF4SM1" hidden="1">#REF!</definedName>
    <definedName name="BEx9GMN0B495HEAOG6JQK9D7HUPC" hidden="1">#REF!</definedName>
    <definedName name="BEx9GNOPB6OZ2RH3FCDNJR38RJOS" hidden="1">#REF!</definedName>
    <definedName name="BEx9GUQALUWCD30UKUQGSWW8KBQ7" hidden="1">#REF!</definedName>
    <definedName name="BEx9GY6BVFQGCLMOWVT6PIC9WP5X" hidden="1">#REF!</definedName>
    <definedName name="BEx9GZ2P3FDHKXEBXX2VS0BG2NP2" hidden="1">#REF!</definedName>
    <definedName name="BEx9H04IB14E1437FF2OIRRWBSD7" hidden="1">#REF!</definedName>
    <definedName name="BEx9H5O1KDZJCW91Q29VRPY5YS6P" hidden="1">#REF!</definedName>
    <definedName name="BEx9H8YR0E906F1JXZMBX3LNT004" hidden="1">#REF!</definedName>
    <definedName name="BEx9I1QKLI6OOUPQLUQ0EF0355X6" hidden="1">#REF!</definedName>
    <definedName name="BEx9I8XIG7E5NB48QQHXP23FIN60" hidden="1">#REF!</definedName>
    <definedName name="BEx9IQRF01ATLVK0YE60ARKQJ68L" hidden="1">#REF!</definedName>
    <definedName name="BEx9IT5QNZWKM6YQ5WER0DC2PMMU" hidden="1">#REF!</definedName>
    <definedName name="BEx9IUICG3HZWG57MG3NXCEX4LQI" hidden="1">#REF!</definedName>
    <definedName name="BEx9IW5LYJF40GS78FJNXO9O667A" hidden="1">#REF!</definedName>
    <definedName name="BEx9IW5MFLXTVCJHVUZTUH93AXOS" hidden="1">#REF!</definedName>
    <definedName name="BEx9IXCSPSZC80YZUPRCYTG326KV" hidden="1">#REF!</definedName>
    <definedName name="BEx9IYUQSBZ0GG9ZT1QKX83F42F1" hidden="1">#REF!</definedName>
    <definedName name="BEx9IZR39NHDGOM97H4E6F81RTQW" hidden="1">#REF!</definedName>
    <definedName name="BEx9J6CH5E7YZPER7HXEIOIKGPCA" hidden="1">#REF!</definedName>
    <definedName name="BEx9JJTZKVUJAVPTRE0RAVTEH41G" hidden="1">#REF!</definedName>
    <definedName name="BEx9JLBYK239B3F841C7YG1GT7ST" hidden="1">#REF!</definedName>
    <definedName name="BExAW4IIW5D0MDY6TJ3G4FOLPYIR" hidden="1">#REF!</definedName>
    <definedName name="BExAWNP1B2E9Q88TW48NH41C0FTZ" hidden="1">#REF!</definedName>
    <definedName name="BExAWUFQXTIPQ308ERZPSVPTUMYN" hidden="1">#REF!</definedName>
    <definedName name="BExAWY6O96OQO2R036QK2DI37EKV" hidden="1">#REF!</definedName>
    <definedName name="BExAX410NB4F2XOB84OR2197H8M5" hidden="1">#REF!</definedName>
    <definedName name="BExAX8TNG8LQ5Q4904SAYQIPGBSV" hidden="1">#REF!</definedName>
    <definedName name="BExAX9KPAVIVUVU3XREDCV1BIYZL" hidden="1">#REF!</definedName>
    <definedName name="BExAXPB35BNVXZYF2XS6UP3LP0QH" hidden="1">#REF!</definedName>
    <definedName name="BExAXWSRVPK0GCZ2UFU10UOP01IY" hidden="1">#REF!</definedName>
    <definedName name="BExAY0EAT2LXR5MFGM0DLIB45PLO" hidden="1">#REF!</definedName>
    <definedName name="BExAY6JK0AK9EBIJSPEJNOIDE40W" hidden="1">#REF!</definedName>
    <definedName name="BExAYE6LNIEBR9DSNI5JGNITGKIT" hidden="1">#REF!</definedName>
    <definedName name="BExAYHMLXGGO25P8HYB2S75DEB4F" hidden="1">#REF!</definedName>
    <definedName name="BExAYKXAUWGDOPG952TEJ2UKZKWN" hidden="1">#REF!</definedName>
    <definedName name="BExAYP9TDTI2MBP6EYE0H39CPMXN" hidden="1">#REF!</definedName>
    <definedName name="BExAYPPWJPWDKU59O051WMGB7O0J" hidden="1">#REF!</definedName>
    <definedName name="BExAYR2JZCJBUH6F1LZC2A7JIVRJ" hidden="1">#REF!</definedName>
    <definedName name="BExAYTGVRD3DLKO75RFPMBKCIWB8" hidden="1">#REF!</definedName>
    <definedName name="BExAYY9H9COOT46HJLPVDLTO12UL" hidden="1">#REF!</definedName>
    <definedName name="BExAYYKAQA3KDMQ890FIE5M9SPBL" hidden="1">#REF!</definedName>
    <definedName name="BExAZ6SY0EU69GC3CWI5EOO0YLFG" hidden="1">#REF!</definedName>
    <definedName name="BExAZ6YEEBJV0PCKFE137K2Y3A8M" hidden="1">#REF!</definedName>
    <definedName name="BExAZAP844MJ4GSAIYNYHQ7FECC3" hidden="1">#REF!</definedName>
    <definedName name="BExAZCNEGB4JYHC8CZ51KTN890US" hidden="1">#REF!</definedName>
    <definedName name="BExAZFCI302YFYRDJYQDWQQL0Q0O" hidden="1">#REF!</definedName>
    <definedName name="BExAZJE2UOL40XUAU2RB53X5K20P" hidden="1">#REF!</definedName>
    <definedName name="BExAZLHLST9OP89R1HJMC1POQG8H" hidden="1">#REF!</definedName>
    <definedName name="BExAZMDYMIAA7RX1BMCKU1VLBRGY" hidden="1">#REF!</definedName>
    <definedName name="BExAZNL6BHI8DCQWXOX4I2P839UX" hidden="1">#REF!</definedName>
    <definedName name="BExAZRMWSONMCG9KDUM4KAQ7BONM" hidden="1">#REF!</definedName>
    <definedName name="BExAZSOJNQ5N3LM4XA17IH7NIY7G" hidden="1">#REF!</definedName>
    <definedName name="BExAZTFG4SJRG4TW6JXRF7N08JFI" hidden="1">#REF!</definedName>
    <definedName name="BExAZUS4A8OHDZK0MWAOCCCKTH73" hidden="1">#REF!</definedName>
    <definedName name="BExAZX6FECVK3E07KXM2XPYKGM6U" hidden="1">#REF!</definedName>
    <definedName name="BExB012NJ8GASTNNPBRRFTLHIOC9" hidden="1">#REF!</definedName>
    <definedName name="BExB072HHXVMUC0VYNGG48GRSH5Q" hidden="1">#REF!</definedName>
    <definedName name="BExB0FRDEYDEUEAB1W8KD6D965XA" hidden="1">#REF!</definedName>
    <definedName name="BExB0GIGLDV7P55ZR51C0HG15PA2" hidden="1">#REF!</definedName>
    <definedName name="BExB0KPCN7YJORQAYUCF4YKIKPMC" hidden="1">#REF!</definedName>
    <definedName name="BExB0VHQD6ORZS0MIC86QWHCE4UC" hidden="1">#REF!</definedName>
    <definedName name="BExB0WE4PI3NOBXXVO9CTEN4DIU2" hidden="1">#REF!</definedName>
    <definedName name="BExB0Z8O1CQF2CWFBBHE8SNISDAO" hidden="1">#REF!</definedName>
    <definedName name="BExB10QNIVITUYS55OAEKK3VLJFE" hidden="1">#REF!</definedName>
    <definedName name="BExB15ZDRY4CIJ911DONP0KCY9KU" hidden="1">#REF!</definedName>
    <definedName name="BExB16VQY0O0RLZYJFU3OFEONVTE" hidden="1">#REF!</definedName>
    <definedName name="BExB1FKNY2UO4W5FUGFHJOA2WFGG" hidden="1">#REF!</definedName>
    <definedName name="BExB1GMD0PIDGTFBGQOPRWQSP9I4" hidden="1">#REF!</definedName>
    <definedName name="BExB1HZ0FHGNOS2URJWFD5G55OMO" hidden="1">#REF!</definedName>
    <definedName name="BExB1Q29OO6LNFNT1EQLA3KYE7MX" hidden="1">#REF!</definedName>
    <definedName name="BExB1TNRV5EBWZEHYLHI76T0FVA7" hidden="1">#REF!</definedName>
    <definedName name="BExB1WI6M8I0EEP1ANUQZCFY24EV" hidden="1">#REF!</definedName>
    <definedName name="BExB203OWC9QZA3BYOKQ18L4FUJE" hidden="1">#REF!</definedName>
    <definedName name="BExB2CJHTU7C591BR4WRL5L2F2K6" hidden="1">#REF!</definedName>
    <definedName name="BExB2K1AV4PGNS1O6C7D7AO411AX" hidden="1">#REF!</definedName>
    <definedName name="BExB2O2UYHKI324YE324E1N7FVIB" hidden="1">#REF!</definedName>
    <definedName name="BExB2Q0VJ0MU2URO3JOVUAVHEI3V" hidden="1">#REF!</definedName>
    <definedName name="BExB30IP1DNKNQ6PZ5ERUGR5MK4Z" hidden="1">#REF!</definedName>
    <definedName name="BExB385QW2BSSBXS953SSQN2ISSW" hidden="1">#REF!</definedName>
    <definedName name="BExB3DEMEV5D9G8FDHD4NQ9X2YNT" hidden="1">#REF!</definedName>
    <definedName name="BExB3RXU8AJQ86I5RXEWLGGR7R7C" hidden="1">#REF!</definedName>
    <definedName name="BExB442RX0T3L6HUL6X5T21CENW6" hidden="1">#REF!</definedName>
    <definedName name="BExB4ADD0L7417CII901XTFKXD1J" hidden="1">#REF!</definedName>
    <definedName name="BExB4DYU06HCGRIPBSWRCXK804UM" hidden="1">#REF!</definedName>
    <definedName name="BExB4HEZO4E597Q5M4M10LT8TLY3" hidden="1">#REF!</definedName>
    <definedName name="BExB4X01APD3Z8ZW6MVX1P8NAO7G" hidden="1">#REF!</definedName>
    <definedName name="BExB4Z3EZBGYYI33U0KQ8NEIH8PY" hidden="1">#REF!</definedName>
    <definedName name="BExB4ZJOLU1PXBMG4TPCCLTRMNRE" hidden="1">#REF!</definedName>
    <definedName name="BExB4ZZSDPL4Q05BMVT5TUN0IGKT" hidden="1">#REF!</definedName>
    <definedName name="BExB55368XW7UX657ZSPC6BFE92S" hidden="1">#REF!</definedName>
    <definedName name="BExB57MZEPL2SA2ONPK66YFLZWJU" hidden="1">#REF!</definedName>
    <definedName name="BExB5833OAOJ22VK1YK47FHUSVK2" hidden="1">#REF!</definedName>
    <definedName name="BExB58JDIHS42JZT9DJJMKA8QFCO" hidden="1">#REF!</definedName>
    <definedName name="BExB58U5FQC5JWV9CGC83HLLZUZI" hidden="1">#REF!</definedName>
    <definedName name="BExB5EDO9XUKHF74X3HAU2WPPHZH" hidden="1">#REF!</definedName>
    <definedName name="BExB5EDOQKZIQXT13IG1KLCZ474G" hidden="1">#REF!</definedName>
    <definedName name="BExB5G6EH68AYEP1UT0GHUEL3SLN" hidden="1">#REF!</definedName>
    <definedName name="BExB5LVGGXMNUN3D3452G3J62MKF" hidden="1">#REF!</definedName>
    <definedName name="BExB5QYVEZWFE5DQVHAM760EV05X" hidden="1">#REF!</definedName>
    <definedName name="BExB5U9IRH14EMOE0YGIE3WIVLFS" hidden="1">#REF!</definedName>
    <definedName name="BExB5V5WWQYPK4GCSYZQALJYGC94" hidden="1">#REF!</definedName>
    <definedName name="BExB5VWYMOV6BAIH7XUBBVPU7MMD" hidden="1">#REF!</definedName>
    <definedName name="BExB610DZWIJP1B72U9QM42COH2B" hidden="1">#REF!</definedName>
    <definedName name="BExB64AX81KEVMGZDXB25NB459SW" hidden="1">#REF!</definedName>
    <definedName name="BExB6C3FUAKK9ML5T767NMWGA9YB" hidden="1">#REF!</definedName>
    <definedName name="BExB6C8X6JYRLKZKK17VE3QUNL3D" hidden="1">#REF!</definedName>
    <definedName name="BExB6HN3QRFPXM71MDUK21BKM7PF" hidden="1">#REF!</definedName>
    <definedName name="BExB6I39SKL5BMHHDD9EED7FQD9Z" hidden="1">#REF!</definedName>
    <definedName name="BExB6IZMHCZ3LB7N73KD90YB1HBZ" hidden="1">#REF!</definedName>
    <definedName name="BExB719SGNX4Y8NE6JEXC555K596" hidden="1">#REF!</definedName>
    <definedName name="BExB7265DCHKS7V2OWRBXCZTEIW9" hidden="1">#REF!</definedName>
    <definedName name="BExB74PS5P9G0P09Y6DZSCX0FLTJ" hidden="1">#REF!</definedName>
    <definedName name="BExB78RH79J0MIF7H8CAZ0CFE88Q" hidden="1">#REF!</definedName>
    <definedName name="BExB7ELT09HGDVO5BJC1ZY9D09GZ" hidden="1">#REF!</definedName>
    <definedName name="BExB7F7EIHG0MYMQYUVG9HIZPHMZ" hidden="1">#REF!</definedName>
    <definedName name="BExB806PAXX70XUTA3ZI7OORD78R" hidden="1">#REF!</definedName>
    <definedName name="BExB83199EQQS6I5HE7WADNCK8OE" hidden="1">#REF!</definedName>
    <definedName name="BExB8HF4UBVZKQCSRFRUQL2EE6VL" hidden="1">#REF!</definedName>
    <definedName name="BExB8HKHKZ1ORJZUYGG2M4VSCC39" hidden="1">#REF!</definedName>
    <definedName name="BExB8HV9YUS1Q77M9SNFRKDLU5HS" hidden="1">#REF!</definedName>
    <definedName name="BExB8QPH8DC5BESEVPSMBCWVN6PO" hidden="1">#REF!</definedName>
    <definedName name="BExB8U5N0D85YR8APKN3PPKG0FWP" hidden="1">#REF!</definedName>
    <definedName name="BExB93G413CK5DKO7925ZHSOBGIN" hidden="1">#REF!</definedName>
    <definedName name="BExB96LBXL1JW5A4PP93UJ9UDLKZ" hidden="1">#REF!</definedName>
    <definedName name="BExB9DHI5I2TJ2LXYPM98EE81L27" hidden="1">#REF!</definedName>
    <definedName name="BExB9G6LZG5OQUY0GZLHX066V3D4" hidden="1">#REF!</definedName>
    <definedName name="BExB9IFG9FW3RQUDIMDFKIYDB4HE" hidden="1">#REF!</definedName>
    <definedName name="BExB9NDIZ7LGMTL8351GRA6VK2K0" hidden="1">#REF!</definedName>
    <definedName name="BExB9Q2MZZHBGW8QQKVEYIMJBPIE" hidden="1">#REF!</definedName>
    <definedName name="BExBA1GON0EZRJ20UYPILAPLNQWM" hidden="1">#REF!</definedName>
    <definedName name="BExBA525BALJ5HMTDMMSM5WWJ1YW" hidden="1">#REF!</definedName>
    <definedName name="BExBA69ASGYRZW1G1DYIS9QRRTBN" hidden="1">#REF!</definedName>
    <definedName name="BExBA6K42582A14WFFWQ3Q8QQWB6" hidden="1">#REF!</definedName>
    <definedName name="BExBA8I5D4R8R2PYQ1K16TWGTOEP" hidden="1">#REF!</definedName>
    <definedName name="BExBA93PE0DGUUTA7LLSIGBIXWE5" hidden="1">#REF!</definedName>
    <definedName name="BExBABCQMR685CQ1SC8CECO7GTGB" hidden="1">#REF!</definedName>
    <definedName name="BExBAI8X0FKDQJ6YZJQDTTG4ZCWY" hidden="1">#REF!</definedName>
    <definedName name="BExBAKN7XIBAXCF9PCNVS038PCQO" hidden="1">#REF!</definedName>
    <definedName name="BExBAKXZ7PBW3DDKKA5MWC1ZUC7O" hidden="1">#REF!</definedName>
    <definedName name="BExBAO8NLXZXHO6KCIECSFCH3RR0" hidden="1">#REF!</definedName>
    <definedName name="BExBAOOT1KBSIEISN1ADL4RMY879" hidden="1">#REF!</definedName>
    <definedName name="BExBAVKX8Q09370X1GCZWJ4E91YJ" hidden="1">#REF!</definedName>
    <definedName name="BExBAX2X2ENJYO4QTR5VAIQ86L7B" hidden="1">#REF!</definedName>
    <definedName name="BExBAZ13D3F1DVJQ6YJ8JGUYEYJE" hidden="1">#REF!</definedName>
    <definedName name="BExBBMPCB1QOZY8WWEX4J21JDE6U" hidden="1">#REF!</definedName>
    <definedName name="BExBBU1QQWUE0YFG7O1TN0RFLSSG" hidden="1">#REF!</definedName>
    <definedName name="BExBBUCJQRR74Q7GPWDEZXYK2KJL" hidden="1">#REF!</definedName>
    <definedName name="BExBBV8XVMD9CKZY711T0BN7H3PM" hidden="1">#REF!</definedName>
    <definedName name="BExBC78HXWXHO3XAB6E8NVTBGLJS" hidden="1">#REF!</definedName>
    <definedName name="BExBCFH3SMGZ2IPHFB6BCM9O3W0H" hidden="1">#REF!</definedName>
    <definedName name="BExBCK9SCAABKOT9IP6TEPRR7YDT" hidden="1">#REF!</definedName>
    <definedName name="BExBCKKJFFT2RP50WNPKBT7X8PJ3" hidden="1">#REF!</definedName>
    <definedName name="BExBCKKJTIRKC1RZJRTK65HHLX4W" hidden="1">#REF!</definedName>
    <definedName name="BExBCLMEPAN3XXX174TU8SS0627Q" hidden="1">#REF!</definedName>
    <definedName name="BExBCRBEYR2KZ8FAQFZ2NHY13WIY" hidden="1">#REF!</definedName>
    <definedName name="BExBD4I559NXSV6J07Q343TKYMVJ" hidden="1">#REF!</definedName>
    <definedName name="BExBD9W8C0W9N6L1AFL18JP4H94W" hidden="1">#REF!</definedName>
    <definedName name="BExBDBZQLTX3OGFYGULQFK5WEZU5" hidden="1">#REF!</definedName>
    <definedName name="BExBDJS9TUEU8Z84IV59E5V4T8K6" hidden="1">#REF!</definedName>
    <definedName name="BExBDKOMSVH4XMH52CFJ3F028I9R" hidden="1">#REF!</definedName>
    <definedName name="BExBDSRXVZQ0W5WXQMP5XD00GRRL" hidden="1">#REF!</definedName>
    <definedName name="BExBDTJ0J7XEHB9OATXFF5I8FZBJ" hidden="1">#REF!</definedName>
    <definedName name="BExBDUVGK3E1J4JY9ZYTS7V14BLY" hidden="1">#REF!</definedName>
    <definedName name="BExBE0KGY14GSWOGPU4HSJRLD2UD" hidden="1">#REF!</definedName>
    <definedName name="BExBE162OSBKD30I7T1DKKPT3I9I" hidden="1">#REF!</definedName>
    <definedName name="BExBEC9ATLQZF86W1M3APSM4HEOH" hidden="1">#REF!</definedName>
    <definedName name="BExBEXU4CFCM1P5CTZ4NE14PBGDA" hidden="1">#REF!</definedName>
    <definedName name="BExBEYFQJE9YK12A6JBMRFKEC7RN" hidden="1">#REF!</definedName>
    <definedName name="BExBG1ED81J2O4A2S5F5Y3BPHMCR" hidden="1">#REF!</definedName>
    <definedName name="BExCRK0K58VDM9V35DGI6VK8C92V" hidden="1">#REF!</definedName>
    <definedName name="BExCRLIHS7466WFJ3RPIUGGXYESZ" hidden="1">#REF!</definedName>
    <definedName name="BExCRXSXMF4LHAQZHN64FXJPMVZ7" hidden="1">#REF!</definedName>
    <definedName name="BExCS1EDDUEAEWHVYXHIP9I1WCJH" hidden="1">#REF!</definedName>
    <definedName name="BExCS1P5QG0X3OTHKX07RALOE5T5" hidden="1">#REF!</definedName>
    <definedName name="BExCS7ZPMHFJ4UJDAL8CQOLSZ13B" hidden="1">#REF!</definedName>
    <definedName name="BExCS8W4NJUZH9S1CYB6XSDLEPBW" hidden="1">#REF!</definedName>
    <definedName name="BExCSAE1M6G20R41J0Y24YNN0YC1" hidden="1">#REF!</definedName>
    <definedName name="BExCSAOUZOYKHN7HV511TO8VDJ02" hidden="1">#REF!</definedName>
    <definedName name="BExCSJ2XVKHN6ULCF7JML0TCRKEO" hidden="1">#REF!</definedName>
    <definedName name="BExCSMOFTXSUEC1T46LR1UPYRCX5" hidden="1">#REF!</definedName>
    <definedName name="BExCSSDG3TM6TPKS19E9QYJEELZ6" hidden="1">#REF!</definedName>
    <definedName name="BExCSZV7U67UWXL2HKJNM5W1E4OO" hidden="1">#REF!</definedName>
    <definedName name="BExCT4NSDT61OCH04Y2QIFIOP75H" hidden="1">#REF!</definedName>
    <definedName name="BExCTHZWIPJVLE56GATEFKPIKLK2" hidden="1">#REF!</definedName>
    <definedName name="BExCTW8G3VCZ55S09HTUGXKB1P2M" hidden="1">#REF!</definedName>
    <definedName name="BExCTYS2KX0QANOLT8LGZ9WV3S3T" hidden="1">#REF!</definedName>
    <definedName name="BExCTZ2V6H9TT6LFGK3SADZ2TIGQ" hidden="1">#REF!</definedName>
    <definedName name="BExCTZZ9JNES4EDHW97NP0EGQALX" hidden="1">#REF!</definedName>
    <definedName name="BExCU0A1V6NMZQ9ASYJ8QIVQ5UR2" hidden="1">#REF!</definedName>
    <definedName name="BExCU2834920JBHSPCRC4UF80OLL" hidden="1">#REF!</definedName>
    <definedName name="BExCU8O54I3P3WRYWY1CRP3S78QY" hidden="1">#REF!</definedName>
    <definedName name="BExCUDRJO23YOKT8GPWOVQ4XEHF5" hidden="1">#REF!</definedName>
    <definedName name="BExCULEOALM7SEHVMQC4B4N25MRM" hidden="1">#REF!</definedName>
    <definedName name="BExCUPAXFR16YMWL30ME3F3BSRDZ" hidden="1">#REF!</definedName>
    <definedName name="BExCUR94DHCE47PUUWEMT5QZOYR2" hidden="1">#REF!</definedName>
    <definedName name="BExCV5HJSTBNPQZVGYJY9AZ4IJ26" hidden="1">#REF!</definedName>
    <definedName name="BExCV634L7SVHGB0UDDTRRQ2Q72H" hidden="1">#REF!</definedName>
    <definedName name="BExCVBXGSXT9FWJRG62PX9S1RK83" hidden="1">#REF!</definedName>
    <definedName name="BExCVHBNLOHNFS0JAV3I1XGPNH9W" hidden="1">#REF!</definedName>
    <definedName name="BExCVI86R31A2IOZIEBY1FJLVILD" hidden="1">#REF!</definedName>
    <definedName name="BExCVKGZXE0I9EIXKBZVSGSEY2RR" hidden="1">#REF!</definedName>
    <definedName name="BExCVNROVORCSNX9HKHKPHY0URS3" hidden="1">#REF!</definedName>
    <definedName name="BExCVPEZON7VV6NOWII8VZMONPCJ" hidden="1">#REF!</definedName>
    <definedName name="BExCVV44WY5807WGMTGKPW0GT256" hidden="1">#REF!</definedName>
    <definedName name="BExCVZ5PN4V6MRBZ04PZJW3GEF8S" hidden="1">#REF!</definedName>
    <definedName name="BExCW13R0GWJYGXZBNCPAHQN4NR2" hidden="1">#REF!</definedName>
    <definedName name="BExCW9Y5HWU4RJTNX74O6L24VGCK" hidden="1">#REF!</definedName>
    <definedName name="BExCWHADQJRXWFDGV2KMANWIY1YN" hidden="1">#REF!</definedName>
    <definedName name="BExCWPDPESGZS07QGBLSBWDNVJLZ" hidden="1">#REF!</definedName>
    <definedName name="BExCWTVKHIVCRHF8GC39KI58YM5K" hidden="1">#REF!</definedName>
    <definedName name="BExCX2KGRZBRVLZNM8SUSIE6A0RL" hidden="1">#REF!</definedName>
    <definedName name="BExCX3X451T70LZ1VF95L7W4Y4TM" hidden="1">#REF!</definedName>
    <definedName name="BExCX4NZ2N1OUGXM7EV0U7VULJMM" hidden="1">#REF!</definedName>
    <definedName name="BExCXILMURGYMAH6N5LF5DV6K3GM" hidden="1">#REF!</definedName>
    <definedName name="BExCXQUFBMXQ1650735H48B1AZT3" hidden="1">#REF!</definedName>
    <definedName name="BExCXYSBKJ9SZQD7XS2WUS6SVBJO" hidden="1">#REF!</definedName>
    <definedName name="BExCXZ8DGK5ZE8467LFEHX6JNQHJ" hidden="1">#REF!</definedName>
    <definedName name="BExCY2DQO9VLA77Q7EG3T0XNXX4F" hidden="1">#REF!</definedName>
    <definedName name="BExCY5Z7X93Z8XUOEASK50W08S36" hidden="1">#REF!</definedName>
    <definedName name="BExCY6VMJ68MX3C981R5Q0BX5791" hidden="1">#REF!</definedName>
    <definedName name="BExCYAH2SAZCPW6XCB7V7PMMCAWO" hidden="1">#REF!</definedName>
    <definedName name="BExCYDGYM1UGUNTB331L2E4L5F34" hidden="1">#REF!</definedName>
    <definedName name="BExCYN7KCKU1F6EXMNPQPTKNOT6A" hidden="1">#REF!</definedName>
    <definedName name="BExCYPRC5HJE6N2XQTHCT6NXGP8N" hidden="1">#REF!</definedName>
    <definedName name="BExCYQCX9ES8ZWW2L35B12WDNT73" hidden="1">#REF!</definedName>
    <definedName name="BExCYSLQY2CYU7DQ3QI07UGGS6OW" hidden="1">#REF!</definedName>
    <definedName name="BExCYUK0I3UEXZNFDW71G6Z6D8XR" hidden="1">#REF!</definedName>
    <definedName name="BExCZFZCXMLY5DWESYJ9NGTJYQ8M" hidden="1">#REF!</definedName>
    <definedName name="BExCZJ4P8WS0BDT31WDXI0ROE7D6" hidden="1">#REF!</definedName>
    <definedName name="BExCZKH6NI0EE02L995IFVBD1J59" hidden="1">#REF!</definedName>
    <definedName name="BExCZNRWARGGHWLSC1PEDZFLF3JV" hidden="1">#REF!</definedName>
    <definedName name="BExCZP9TBB61HISZ2U5QMQSO2LBE" hidden="1">#REF!</definedName>
    <definedName name="BExCZUD9FEOJBKDJ51Z3JON9LKJ8" hidden="1">#REF!</definedName>
    <definedName name="BExD0AUOVQT3UL53T2KUVJNGD0QF" hidden="1">#REF!</definedName>
    <definedName name="BExD0HALIN0JR4JTPGDEVAEE5EX5" hidden="1">#REF!</definedName>
    <definedName name="BExD0LCCDPG16YLY5WQSZF1XI5DA" hidden="1">#REF!</definedName>
    <definedName name="BExD0RMWSB4TRECEHTH6NN4K9DFZ" hidden="1">#REF!</definedName>
    <definedName name="BExD0U6KG10QGVDI1XSHK0J10A2V" hidden="1">#REF!</definedName>
    <definedName name="BExD0WQ6EQ2G82IAJI3FDQKGZH18" hidden="1">#REF!</definedName>
    <definedName name="BExD13RUIBGRXDL4QDZ305UKUR12" hidden="1">#REF!</definedName>
    <definedName name="BExD14DETV5R4OOTMAXD5NAKWRO3" hidden="1">#REF!</definedName>
    <definedName name="BExD1MI40YRCBI7KT4S9YHQJUO06" hidden="1">#REF!</definedName>
    <definedName name="BExD1OAU9OXQAZA4D70HP72CU6GB" hidden="1">#REF!</definedName>
    <definedName name="BExD1T8WPV0G6YOX7WMAIZD8XNBK" hidden="1">#REF!</definedName>
    <definedName name="BExD1Y1JV61416YA1XRQHKWPZIE7" hidden="1">#REF!</definedName>
    <definedName name="BExD2CFHIRMBKN5KXE5QP4XXEWFS" hidden="1">#REF!</definedName>
    <definedName name="BExD2DMHH1HWXQ9W0YYMDP8AAX8Q" hidden="1">#REF!</definedName>
    <definedName name="BExD2HTPC7IWBAU6OSQ67MQA8BYZ" hidden="1">#REF!</definedName>
    <definedName name="BExD2PWTVQ2CXNG6B7UDL8FIMXBH" hidden="1">#REF!</definedName>
    <definedName name="BExD2X9AQ03EX1AVVX44CXLXRPTI" hidden="1">#REF!</definedName>
    <definedName name="BExD2ZNL9MWJOEL2575KJZBDP2A6" hidden="1">#REF!</definedName>
    <definedName name="BExD34G79JRMB8BZRVN81P1H9MSB" hidden="1">#REF!</definedName>
    <definedName name="BExD35CL2NULPPEHAM954ETQIJA2" hidden="1">#REF!</definedName>
    <definedName name="BExD363H2VGFIQUCE6LS4AC5J0ZT" hidden="1">#REF!</definedName>
    <definedName name="BExD3A588E939V61P1XEW0FI5Q0S" hidden="1">#REF!</definedName>
    <definedName name="BExD3CJJDKVR9M18XI3WDZH80WL6" hidden="1">#REF!</definedName>
    <definedName name="BExD3ESD9WYJIB3TRDPJ1CKXRAVL" hidden="1">#REF!</definedName>
    <definedName name="BExD3F368X5S25MWSUNIV57RDB57" hidden="1">#REF!</definedName>
    <definedName name="BExD3I8JTNF4LTMFY6GRVDJ6VLGG" hidden="1">#REF!</definedName>
    <definedName name="BExD3IJ5IT335SOSNV9L85WKAOSI" hidden="1">#REF!</definedName>
    <definedName name="BExD3KBVUY57GMMQTOFEU6S6G1AY" hidden="1">#REF!</definedName>
    <definedName name="BExD3NMR7AW2Z6V8SC79VQR37NA6" hidden="1">#REF!</definedName>
    <definedName name="BExD3QXA2UQ2W4N7NYLUEOG40BZB" hidden="1">#REF!</definedName>
    <definedName name="BExD3U2N041TEJ7GCN005UTPHNXY" hidden="1">#REF!</definedName>
    <definedName name="BExD3VPY5VEI1LLQ4I16T16251DT" hidden="1">#REF!</definedName>
    <definedName name="BExD3XIUEZZ1KIHV7CPS7DKUGIN8" hidden="1">#REF!</definedName>
    <definedName name="BExD40O0CFTNJFOFMMM1KH0P7BUI" hidden="1">#REF!</definedName>
    <definedName name="BExD47UYINTJY1PDIW2S1FZ8ZMIO" hidden="1">#REF!</definedName>
    <definedName name="BExD4BR9HJ3MWWZ5KLVZWX9FJAUS" hidden="1">#REF!</definedName>
    <definedName name="BExD4F1WTKT3H0N9MF4H1LX7MBSY" hidden="1">#REF!</definedName>
    <definedName name="BExD4H5GQWXBS6LUL3TSP36DVO38" hidden="1">#REF!</definedName>
    <definedName name="BExD4JJSS3QDBLABCJCHD45SRNPI" hidden="1">#REF!</definedName>
    <definedName name="BExD4QQQ7V9LH5WWBJA3HKJXLVP6" hidden="1">#REF!</definedName>
    <definedName name="BExD4R1I0MKF033I5LPUYIMTZ6E8" hidden="1">#REF!</definedName>
    <definedName name="BExD50MT3M6XZLNUP9JL93EG6D9R" hidden="1">#REF!</definedName>
    <definedName name="BExD5EV7KDSVF1CJT38M4IBPFLPY" hidden="1">#REF!</definedName>
    <definedName name="BExD5FRK547OESJRYAW574DZEZ7J" hidden="1">#REF!</definedName>
    <definedName name="BExD5I5X2YA2YNCTCDSMEL4CWF4N" hidden="1">#REF!</definedName>
    <definedName name="BExD5QUSRFJWRQ1ZM50WYLCF74DF" hidden="1">#REF!</definedName>
    <definedName name="BExD5SSUIF6AJQHBHK8PNMFBPRYB" hidden="1">#REF!</definedName>
    <definedName name="BExD623C9LRX18BE0W2V6SZLQUXX" hidden="1">#REF!</definedName>
    <definedName name="BExD6CQA7UMJBXV7AIFAIHUF2ICX" hidden="1">#REF!</definedName>
    <definedName name="BExD6D18MCF5R8YJMPG21WE3GPJQ" hidden="1">#REF!</definedName>
    <definedName name="BExD6FKVK8WJWNYPVENR7Q8Q30PK" hidden="1">#REF!</definedName>
    <definedName name="BExD6GMP0LK8WKVWMIT1NNH8CHLF" hidden="1">#REF!</definedName>
    <definedName name="BExD6H2TE0WWAUIWVSSCLPZ6B88N" hidden="1">#REF!</definedName>
    <definedName name="BExD71LTOE015TV5RSAHM8NT8GVW" hidden="1">#REF!</definedName>
    <definedName name="BExD73USXVADC7EHGHVTQNCT06ZA" hidden="1">#REF!</definedName>
    <definedName name="BExD7GAIGULTB3YHM1OS9RBQOTEC" hidden="1">#REF!</definedName>
    <definedName name="BExD7IE1DHIS52UFDCTSKPJQNRD5" hidden="1">#REF!</definedName>
    <definedName name="BExD7IUBGUWHYC9UNZ1IY5XFYKQN" hidden="1">#REF!</definedName>
    <definedName name="BExD7JQOJ35HGL8U2OCEI2P2JT7I" hidden="1">#REF!</definedName>
    <definedName name="BExD7KSDKNDNH95NDT3S7GM3MUU2" hidden="1">#REF!</definedName>
    <definedName name="BExD8H5O087KQVWIVPUUID5VMGMS" hidden="1">#REF!</definedName>
    <definedName name="BExD8HLWJHFK6566YQLGOAPIWD7G" hidden="1">#REF!</definedName>
    <definedName name="BExD8OCLZMFN5K3VZYI4Q4ITVKUA" hidden="1">#REF!</definedName>
    <definedName name="BExD93C1R6LC0631ECHVFYH0R0PD" hidden="1">#REF!</definedName>
    <definedName name="BExD97TXIO0COVNN4OH3DEJ33YLM" hidden="1">#REF!</definedName>
    <definedName name="BExD99RZ1RFIMK6O1ZHSPJ68X9Y5" hidden="1">#REF!</definedName>
    <definedName name="BExD9ATSNNU6SJVYYUCUG2AFS57W" hidden="1">#REF!</definedName>
    <definedName name="BExD9JO1QOKHUKL6DOEKDLUBPPKZ" hidden="1">#REF!</definedName>
    <definedName name="BExD9L0ID3VSOU609GKWYTA5BFMA" hidden="1">#REF!</definedName>
    <definedName name="BExD9M7SEMG0JK2FUTTZXWIEBTKB" hidden="1">#REF!</definedName>
    <definedName name="BExD9MNYBYB1AICQL5165G472IE2" hidden="1">#REF!</definedName>
    <definedName name="BExD9PNSYT7GASEGUVL48MUQ02WO" hidden="1">#REF!</definedName>
    <definedName name="BExD9TK2MIWFH5SKUYU9ZKF4NPHQ" hidden="1">#REF!</definedName>
    <definedName name="BExDA23J1UL1EN1K0BLX2TKAX4U0" hidden="1">#REF!</definedName>
    <definedName name="BExDA6594R2INH5X2F55YRZSKRND" hidden="1">#REF!</definedName>
    <definedName name="BExDA6LD9061UULVKUUI4QP8SK13" hidden="1">#REF!</definedName>
    <definedName name="BExDAGMVMNLQ6QXASB9R6D8DIT12" hidden="1">#REF!</definedName>
    <definedName name="BExDAYBHU9ADLXI8VRC7F608RVGM" hidden="1">#REF!</definedName>
    <definedName name="BExDBDR1XR0FV0CYUCB2OJ7CJCZU" hidden="1">#REF!</definedName>
    <definedName name="BExDC7F818VN0S18ID7XRCRVYPJ4" hidden="1">#REF!</definedName>
    <definedName name="BExDCL7K96PC9VZYB70ZW3QPVIJE" hidden="1">#REF!</definedName>
    <definedName name="BExDCP3UZ3C2O4C1F7KMU0Z9U32N" hidden="1">#REF!</definedName>
    <definedName name="BExENU8ISP26W97JG63CN1XT9KB4" hidden="1">#REF!</definedName>
    <definedName name="BExEO14OTKLVDBTNB2ONGZ4YB20H" hidden="1">#REF!</definedName>
    <definedName name="BExEO80UUNTK4DX33Z5TYLM8NYZM" hidden="1">#REF!</definedName>
    <definedName name="BExEOBX3WECDMYCV9RLN49APTXMM" hidden="1">#REF!</definedName>
    <definedName name="BExEPN9VIYI0FVL0HLZQXJFO6TT0" hidden="1">#REF!</definedName>
    <definedName name="BExEPQPUOD4B6H60DKEB9159F7DR" hidden="1">#REF!</definedName>
    <definedName name="BExEPYT6VDSMR8MU2341Q5GM2Y9V" hidden="1">#REF!</definedName>
    <definedName name="BExEQ2ENYLMY8K1796XBB31CJHNN" hidden="1">#REF!</definedName>
    <definedName name="BExEQ2PFE4N40LEPGDPS90WDL6BN" hidden="1">#REF!</definedName>
    <definedName name="BExEQ2PFURT24NQYGYVE8NKX1EGA" hidden="1">#REF!</definedName>
    <definedName name="BExEQB8ZWXO6IIGOEPWTLOJGE2NR" hidden="1">#REF!</definedName>
    <definedName name="BExEQBZX0EL6LIKPY01197ACK65H" hidden="1">#REF!</definedName>
    <definedName name="BExEQDXZALJLD4OBF74IKZBR13SR" hidden="1">#REF!</definedName>
    <definedName name="BExEQFLE2RPWGMWQAI4JMKUEFRPT" hidden="1">#REF!</definedName>
    <definedName name="BExEQJHNJV9U65F5VGIGX0VM02VF" hidden="1">#REF!</definedName>
    <definedName name="BExEQTZAP8R69U31W4LKGTKKGKQE" hidden="1">#REF!</definedName>
    <definedName name="BExER2O72H1F9WV6S1J04C15PXX7" hidden="1">#REF!</definedName>
    <definedName name="BExERIPCI7N2NW7JRL59DVT0TTSU" hidden="1">#REF!</definedName>
    <definedName name="BExERRUIKIOATPZ9U4HQ0V52RJAU" hidden="1">#REF!</definedName>
    <definedName name="BExERSANFNM1O7T65PC5MJ301YET" hidden="1">#REF!</definedName>
    <definedName name="BExERU8P606C6QQZZL55U0ZQYQF1" hidden="1">#REF!</definedName>
    <definedName name="BExERWCEBKQRYWRQLYJ4UCMMKTHG" hidden="1">[3]ZZCOOM_M03_Q005!#REF!</definedName>
    <definedName name="BExERXE1QW042A2T25RI4DVUU59O" hidden="1">#REF!</definedName>
    <definedName name="BExES44RHHDL3V7FLV6M20834WF1" hidden="1">#REF!</definedName>
    <definedName name="BExES4A7VE2X3RYYTVRLKZD4I7WU" hidden="1">#REF!</definedName>
    <definedName name="BExESLYUFDACMPARVY264HKBCXLX" hidden="1">#REF!</definedName>
    <definedName name="BExESMKD95A649M0WRSG6CXXP326" hidden="1">#REF!</definedName>
    <definedName name="BExESR27ZXJG5VMY4PR9D940VS7T" hidden="1">#REF!</definedName>
    <definedName name="BExESVK1YRJM6UG6FBYOF9CNX29X" hidden="1">#REF!</definedName>
    <definedName name="BExESZ03KXL8DQ2591HLR56ZML94" hidden="1">#REF!</definedName>
    <definedName name="BExESZAW5N443NRTKIP59OEI1CR6" hidden="1">#REF!</definedName>
    <definedName name="BExET3HXQ60A4O2OLKX8QNXRI6LQ" hidden="1">#REF!</definedName>
    <definedName name="BExET4EAH366GROMVVMDCSUI1018" hidden="1">#REF!</definedName>
    <definedName name="BExETA3B1FCIOA80H94K90FWXQKE" hidden="1">#REF!</definedName>
    <definedName name="BExETAZOYT4CJIT8RRKC9F2HJG1D" hidden="1">#REF!</definedName>
    <definedName name="BExETB55BNG40G9YOI2H6UHIR9WU" hidden="1">#REF!</definedName>
    <definedName name="BExETF6QD5A9GEINE1KZRRC2LXWM" hidden="1">#REF!</definedName>
    <definedName name="BExETQ9XRXLUACN82805SPSPNKHI" hidden="1">#REF!</definedName>
    <definedName name="BExETR0YRMOR63E6DHLEHV9QVVON" hidden="1">#REF!</definedName>
    <definedName name="BExETVO51BGF7GGNGB21UD7OIF15" hidden="1">#REF!</definedName>
    <definedName name="BExETVTGY38YXYYF7N73OYN6FYY3" hidden="1">#REF!</definedName>
    <definedName name="BExETVTH8RADW05P2XUUV7V44TWW" hidden="1">#REF!</definedName>
    <definedName name="BExETW9PYUAV5QY6A4VCYZRIOUX4" hidden="1">#REF!</definedName>
    <definedName name="BExEUGNELLVZ7K2PYWP2TG8T65XQ" hidden="1">#REF!</definedName>
    <definedName name="BExEUHUG1NGJGB6F1UH5IKFZ9B9M" hidden="1">#REF!</definedName>
    <definedName name="BExEUNE4T242Y59C6MS28MXEUGCP" hidden="1">#REF!</definedName>
    <definedName name="BExEUNU7FYVTR4DD1D31SS7PNXX2" hidden="1">#REF!</definedName>
    <definedName name="BExEUOAHB0OT3BACAHNZ3B905C0P" hidden="1">#REF!</definedName>
    <definedName name="BExEV2TP7NA3ZR6RJGH5ER370OUM" hidden="1">#REF!</definedName>
    <definedName name="BExEV3Q7M5YTX3CY3QCP1SUIEP2E" hidden="1">#REF!</definedName>
    <definedName name="BExEV69USLNYO2QRJRC0J92XUF00" hidden="1">#REF!</definedName>
    <definedName name="BExEV6KNTQOCFD7GV726XQEVQ7R6" hidden="1">#REF!</definedName>
    <definedName name="BExEV6VGM4POO9QT9KH3QA3VYCWM" hidden="1">#REF!</definedName>
    <definedName name="BExEVCEYMOI0PGO7HAEOS9CVMU2O" hidden="1">#REF!</definedName>
    <definedName name="BExEVET98G3FU6QBF9LHYWSAMV0O" hidden="1">#REF!</definedName>
    <definedName name="BExEVNCUT0PDUYNJH7G6BSEWZOT2" hidden="1">#REF!</definedName>
    <definedName name="BExEVPGF4V5J0WQRZKUM8F9TTKZJ" hidden="1">#REF!</definedName>
    <definedName name="BExEVVLIEVWYRF2UUC1H0H5QU1CP" hidden="1">#REF!</definedName>
    <definedName name="BExEVWCKO8T84GW9Z3X47915XKSH" hidden="1">#REF!</definedName>
    <definedName name="BExEVZSJWMZ5L2ZE7AZC57CXKW6T" hidden="1">#REF!</definedName>
    <definedName name="BExEW0JL1GFFCXMDGW54CI7Y8FZN" hidden="1">#REF!</definedName>
    <definedName name="BExEW68M9WL8214QH9C7VCK7BN08" hidden="1">#REF!</definedName>
    <definedName name="BExEW8HFKH6F47KIHYBDRUEFZ2ZZ" hidden="1">#REF!</definedName>
    <definedName name="BExEWB6JHMITZPXHB6JATOCLLKLJ" hidden="1">#REF!</definedName>
    <definedName name="BExEWNBGQS1U2LW3W84T4LSJ9K00" hidden="1">#REF!</definedName>
    <definedName name="BExEWO7STL7HNZSTY8VQBPTX1WK6" hidden="1">#REF!</definedName>
    <definedName name="BExEWQ0M1N3KMKTDJ73H10QSG4W1" hidden="1">#REF!</definedName>
    <definedName name="BExEX43OR6NH8GF32YY2ZB6Y8WGP" hidden="1">#REF!</definedName>
    <definedName name="BExEX85F3OSW8NSCYGYPS9372Z1Q" hidden="1">#REF!</definedName>
    <definedName name="BExEX9HWY2G6928ZVVVQF77QCM2C" hidden="1">#REF!</definedName>
    <definedName name="BExEXBQWAYKMVBRJRHB8PFCSYFVN" hidden="1">#REF!</definedName>
    <definedName name="BExEXGE2TE9MQWLQVHL7XGQWL102" hidden="1">#REF!</definedName>
    <definedName name="BExEXRBZ0DI9E2UFLLKYWGN66B61" hidden="1">#REF!</definedName>
    <definedName name="BExEXW4FSOZ9C2SZSQIAA3W82I5K" hidden="1">#REF!</definedName>
    <definedName name="BExEXZ4H2ZUNEW5I6I74GK08QAQC" hidden="1">#REF!</definedName>
    <definedName name="BExEY42GK80HA9M84NTZ3NV9K2VI" hidden="1">#REF!</definedName>
    <definedName name="BExEYLG9FL9V1JPPNZ3FUDNSEJ4V" hidden="1">#REF!</definedName>
    <definedName name="BExEYOW8C1B3OUUCIGEC7L8OOW1Z" hidden="1">#REF!</definedName>
    <definedName name="BExEYPCI2LT224YS4M3T50V85FAG" hidden="1">#REF!</definedName>
    <definedName name="BExEYUQJXZT6N5HJH8ACJF6SRWEE" hidden="1">#REF!</definedName>
    <definedName name="BExEYYC7KLO4XJQW9GMGVVJQXF4C" hidden="1">#REF!</definedName>
    <definedName name="BExEZ1S6VZCG01ZPLBSS9Z1SBOJ2" hidden="1">#REF!</definedName>
    <definedName name="BExEZ6KV8TDKOO0Y66LSH9DCFW5M" hidden="1">#REF!</definedName>
    <definedName name="BExEZGBFNJR8DLPN0V11AU22L6WY" hidden="1">#REF!</definedName>
    <definedName name="BExEZVR61GWO1ZM3XHWUKRJJMQXV" hidden="1">#REF!</definedName>
    <definedName name="BExF02Y3V3QEPO2XLDSK47APK9XJ" hidden="1">#REF!</definedName>
    <definedName name="BExF03E824NHBODFUZ3PZ5HLF85X" hidden="1">#REF!</definedName>
    <definedName name="BExF09OS91RT7N7IW8JLMZ121ZP3" hidden="1">#REF!</definedName>
    <definedName name="BExF0D4SEQ7RRCAER8UQKUJ4HH0Q" hidden="1">#REF!</definedName>
    <definedName name="BExF0D4Z97PCG5JI9CC2TFB553AX" hidden="1">#REF!</definedName>
    <definedName name="BExF0DAB1PUE0V936NFEK68CCKTJ" hidden="1">#REF!</definedName>
    <definedName name="BExF0LOEHV42P2DV7QL8O7HOQ3N9" hidden="1">#REF!</definedName>
    <definedName name="BExF0QRT0ZP2578DKKC9SRW40F5L" hidden="1">#REF!</definedName>
    <definedName name="BExF0WRM9VO25RLSO03ZOCE8H7K5" hidden="1">#REF!</definedName>
    <definedName name="BExF0ZRI7W4RSLIDLHTSM0AWXO3S" hidden="1">#REF!</definedName>
    <definedName name="BExF19CT3MMZZ2T5EWMDNG3UOJ01" hidden="1">#REF!</definedName>
    <definedName name="BExF1C1VNHJBRW2XQKVSL1KSLFZ8" hidden="1">#REF!</definedName>
    <definedName name="BExF1M38U6NX17YJA8YU359B5Z4M" hidden="1">#REF!</definedName>
    <definedName name="BExF1MU4W3NPEY0OHRDWP5IANCBB" hidden="1">#REF!</definedName>
    <definedName name="BExF1MZN8MWMOKOARHJ1QAF9HPGT" hidden="1">#REF!</definedName>
    <definedName name="BExF1US4ZIQYSU5LBFYNRA9N0K2O" hidden="1">#REF!</definedName>
    <definedName name="BExF272JNPJCK1XLBG016XXBVFO8" hidden="1">#REF!</definedName>
    <definedName name="BExF2CWZN6E87RGTBMD4YQI2QT7R" hidden="1">#REF!</definedName>
    <definedName name="BExF2DYO1WQ7GMXSTAQRDBW1NSFG" hidden="1">#REF!</definedName>
    <definedName name="BExF2H9D3MC9XKLPZ6VIP4F7G4YN" hidden="1">#REF!</definedName>
    <definedName name="BExF2MSWNUY9Z6BZJQZ538PPTION" hidden="1">#REF!</definedName>
    <definedName name="BExF2QZYWHTYGUTTXR15CKCV3LS7" hidden="1">#REF!</definedName>
    <definedName name="BExF2T8Y6TSJ74RMSZOA9CEH4OZ6" hidden="1">#REF!</definedName>
    <definedName name="BExF31N3YM4F37EOOY8M8VI1KXN8" hidden="1">#REF!</definedName>
    <definedName name="BExF37C1YKBT79Z9SOJAG5MXQGTU" hidden="1">#REF!</definedName>
    <definedName name="BExF3A6HPA6DGYALZNHHJPMCUYZR" hidden="1">#REF!</definedName>
    <definedName name="BExF3GMJW5D7066GYKTMM3CVH1HE" hidden="1">#REF!</definedName>
    <definedName name="BExF3I9T44X7DV9HHV51DVDDPPZG" hidden="1">#REF!</definedName>
    <definedName name="BExF3IKLZ35F2D4DI7R7P7NZLVC3" hidden="1">#REF!</definedName>
    <definedName name="BExF3JMFX5DILOIFUDIO1HZUK875" hidden="1">#REF!</definedName>
    <definedName name="BExF3KIO2G9LJYXZ61H8PJJ6OQXV" hidden="1">#REF!</definedName>
    <definedName name="BExF3MGVCZHXDAUDZAGUYESZ3RC8" hidden="1">#REF!</definedName>
    <definedName name="BExF3NTC4BGZEM6B87TCFX277QCS" hidden="1">#REF!</definedName>
    <definedName name="BExF3Q2DOSQI9SIAXB522CN0WBZ7" hidden="1">#REF!</definedName>
    <definedName name="BExF3Q7NI90WT31QHYSJDIG0LLLJ" hidden="1">#REF!</definedName>
    <definedName name="BExF3QD55TIY1MSBSRK9TUJKBEWO" hidden="1">#REF!</definedName>
    <definedName name="BExF3QT8J6RIF1L3R700MBSKIOKW" hidden="1">#REF!</definedName>
    <definedName name="BExF42SSBVPMLK2UB3B7FPEIY9TU" hidden="1">#REF!</definedName>
    <definedName name="BExF4HXSWB50BKYPWA0HTT8W56H6" hidden="1">#REF!</definedName>
    <definedName name="BExF4J4Y60OUA8GY6YN8XVRUX80A" hidden="1">#REF!</definedName>
    <definedName name="BExF4KHF04IWW4LQ95FHQPFE4Y9K" hidden="1">#REF!</definedName>
    <definedName name="BExF4MVQM5Y0QRDLDFSKWWTF709C" hidden="1">#REF!</definedName>
    <definedName name="BExF4PVMZYV36E8HOYY06J81AMBI" hidden="1">#REF!</definedName>
    <definedName name="BExF4SF9NEX1FZE9N8EXT89PM54D" hidden="1">#REF!</definedName>
    <definedName name="BExF52GTGP8MHGII4KJ8TJGR8W8U" hidden="1">#REF!</definedName>
    <definedName name="BExF57K7L3UC1I2FSAWURR4SN0UN" hidden="1">#REF!</definedName>
    <definedName name="BExF5HR2GFV7O8LKG9SJ4BY78LYA" hidden="1">#REF!</definedName>
    <definedName name="BExF5ZFO2A29GHWR5ES64Z9OS16J" hidden="1">#REF!</definedName>
    <definedName name="BExF63S045JO7H2ZJCBTBVH3SUIF" hidden="1">#REF!</definedName>
    <definedName name="BExF642TEGTXCI9A61ZOONJCB0U1" hidden="1">#REF!</definedName>
    <definedName name="BExF67O951CF8UJF3KBDNR0E83C1" hidden="1">#REF!</definedName>
    <definedName name="BExF6EV7I35NVMIJGYTB6E24YVPA" hidden="1">#REF!</definedName>
    <definedName name="BExF6FGUF393KTMBT40S5BYAFG00" hidden="1">#REF!</definedName>
    <definedName name="BExF6GNYXWY8A0SY4PW1B6KJMMTM" hidden="1">#REF!</definedName>
    <definedName name="BExF6IB8K74Z0AFT05GPOKKZW7C9" hidden="1">#REF!</definedName>
    <definedName name="BExF6NUXJI11W2IAZNAM1QWC0459" hidden="1">#REF!</definedName>
    <definedName name="BExF6RR76KNVIXGJOVFO8GDILKGZ" hidden="1">#REF!</definedName>
    <definedName name="BExF6ZE8D5CMPJPRWT6S4HM56LPF" hidden="1">#REF!</definedName>
    <definedName name="BExF76FV8SF7AJK7B35AL7VTZF6D" hidden="1">#REF!</definedName>
    <definedName name="BExF7EOIMC1OYL1N7835KGOI0FIZ" hidden="1">#REF!</definedName>
    <definedName name="BExF7K88K7ASGV6RAOAGH52G04VR" hidden="1">#REF!</definedName>
    <definedName name="BExF7OVDRP3LHNAF2CX4V84CKKIR" hidden="1">#REF!</definedName>
    <definedName name="BExF7QO41X2A2SL8UXDNP99GY7U9" hidden="1">#REF!</definedName>
    <definedName name="BExF7QYWRJ8S4SID84VVXH3TN7X8" hidden="1">#REF!</definedName>
    <definedName name="BExF81GI8B8WBHXFTET68A9358BR" hidden="1">#REF!</definedName>
    <definedName name="BExGKN1EUJWHOYSSFY4XX6T9QVV5" hidden="1">#REF!</definedName>
    <definedName name="BExGL97US0Y3KXXASUTVR26XLT70" hidden="1">#REF!</definedName>
    <definedName name="BExGL9TEJAX73AMCXKXTMRO9T6QA" hidden="1">#REF!</definedName>
    <definedName name="BExGLBM5GKGBJDTZSMMBZBAVQ7N1" hidden="1">#REF!</definedName>
    <definedName name="BExGLC7R4C33RO0PID97ZPPVCW4M" hidden="1">#REF!</definedName>
    <definedName name="BExGLFIF7HCFSHNQHKEV6RY0WCO3" hidden="1">#REF!</definedName>
    <definedName name="BExGLPP9Z6SH15N8AV0F7H58S14K" hidden="1">#REF!</definedName>
    <definedName name="BExGLQATG820J44V2O4JEICPUUTR" hidden="1">#REF!</definedName>
    <definedName name="BExGLTARRL0J772UD2TXEYAVPY6E" hidden="1">#REF!</definedName>
    <definedName name="BExGLYE6RZTAAWHJBG2QFJPTDS2Q" hidden="1">#REF!</definedName>
    <definedName name="BExGM4DZ65OAQP7MA4LN6QMYZOFF" hidden="1">#REF!</definedName>
    <definedName name="BExGMCXCWEC9XNUOEMZ61TMI6CUO" hidden="1">#REF!</definedName>
    <definedName name="BExGMJDGIH0MEPC2TUSFUCY2ROTB" hidden="1">#REF!</definedName>
    <definedName name="BExGMKPW2HPKN0M0XKF3AZ8YP0D6" hidden="1">#REF!</definedName>
    <definedName name="BExGMOGUOL3NATNV0TIZH2J6DLLD" hidden="1">#REF!</definedName>
    <definedName name="BExGMP2F175LGL6QVSJGP6GKYHHA" hidden="1">#REF!</definedName>
    <definedName name="BExGMPIIP8GKML2VVA8OEFL43NCS" hidden="1">#REF!</definedName>
    <definedName name="BExGMZ3SRIXLXMWBVOXXV3M4U4YL" hidden="1">#REF!</definedName>
    <definedName name="BExGMZ3UBN48IXU1ZEFYECEMZ1IM" hidden="1">#REF!</definedName>
    <definedName name="BExGN4I0QATXNZCLZJM1KH1OIJQH" hidden="1">#REF!</definedName>
    <definedName name="BExGN9FZ2RWCMSY1YOBJKZMNIM9R" hidden="1">#REF!</definedName>
    <definedName name="BExGNDSIMTHOCXXG6QOGR6DA8SGG" hidden="1">#REF!</definedName>
    <definedName name="BExGNHOS7RBERG1J2M2HVGSRZL5G" hidden="1">#REF!</definedName>
    <definedName name="BExGNJ18W3Q55XAXY8XTFB80IVMV" hidden="1">#REF!</definedName>
    <definedName name="BExGNN2YQ9BDAZXT2GLCSAPXKIM7" hidden="1">#REF!</definedName>
    <definedName name="BExGNP6INLF5NZFP5ME6K7C9Y0NH" hidden="1">#REF!</definedName>
    <definedName name="BExGNSS0CKRPKHO25R3TDBEL2NHX" hidden="1">#REF!</definedName>
    <definedName name="BExGNYH0MO8NOVS85L15G0RWX4GW" hidden="1">#REF!</definedName>
    <definedName name="BExGNZO44DEG8CGIDYSEGDUQ531R" hidden="1">#REF!</definedName>
    <definedName name="BExGO22GMMPZVQY9RQ8MDKZDP5G3" hidden="1">#REF!</definedName>
    <definedName name="BExGO2O0V6UYDY26AX8OSN72F77N" hidden="1">#REF!</definedName>
    <definedName name="BExGO2YUBOVLYHY1QSIHRE1KLAFV" hidden="1">#REF!</definedName>
    <definedName name="BExGO70E2O70LF46V8T26YFPL4V8" hidden="1">#REF!</definedName>
    <definedName name="BExGOB25QJMQCQE76MRW9X58OIOO" hidden="1">#REF!</definedName>
    <definedName name="BExGODAZKJ9EXMQZNQR5YDBSS525" hidden="1">#REF!</definedName>
    <definedName name="BExGODR8ZSMUC11I56QHSZ686XV5" hidden="1">#REF!</definedName>
    <definedName name="BExGOXJDHUDPDT8I8IVGVW9J0R5Q" hidden="1">#REF!</definedName>
    <definedName name="BExGPAPYI1N5W3IH8H485BHSVOY3" hidden="1">#REF!</definedName>
    <definedName name="BExGPFO3GOKYO2922Y91GMQRCMOA" hidden="1">#REF!</definedName>
    <definedName name="BExGPHGT5KDOCMV2EFS4OVKTWBRD" hidden="1">#REF!</definedName>
    <definedName name="BExGPID72Y4Y619LWASUQZKZHJNC" hidden="1">#REF!</definedName>
    <definedName name="BExGPPENQIANVGLVQJ77DK5JPRTB" hidden="1">#REF!</definedName>
    <definedName name="BExGPSUUG7TL5F5PTYU6G4HPJV1B" hidden="1">#REF!</definedName>
    <definedName name="BExGQ1E950UYXYWQ84EZEQPWHVYY" hidden="1">#REF!</definedName>
    <definedName name="BExGQ1ZU4967P72AHF4V1D0FOL5C" hidden="1">#REF!</definedName>
    <definedName name="BExGQ36ZOMR9GV8T05M605MMOY3Y" hidden="1">#REF!</definedName>
    <definedName name="BExGQ4ZP0PPMLDNVBUG12W9FFVI9" hidden="1">#REF!</definedName>
    <definedName name="BExGQ61DTJ0SBFMDFBAK3XZ9O0ZO" hidden="1">#REF!</definedName>
    <definedName name="BExGQ6SG9XEOD0VMBAR22YPZWSTA" hidden="1">#REF!</definedName>
    <definedName name="BExGQ8FQN3FRAGH5H2V74848P5JX" hidden="1">#REF!</definedName>
    <definedName name="BExGQGJ1A7LNZUS8QSMOG8UNGLMK" hidden="1">#REF!</definedName>
    <definedName name="BExGQLBNZ35IK2VK33HJUAE4ADX2" hidden="1">#REF!</definedName>
    <definedName name="BExGQPO7ENFEQC0NC6MC9OZR2LHY" hidden="1">#REF!</definedName>
    <definedName name="BExGQX0H4EZMXBJTKJJE4ICJWN5O" hidden="1">#REF!</definedName>
    <definedName name="BExGR4CW3WRIID17GGX4MI9ZDHFE" hidden="1">#REF!</definedName>
    <definedName name="BExGR65GJX27MU2OL6NI5PB8XVB4" hidden="1">#REF!</definedName>
    <definedName name="BExGR6LQ97HETGS3CT96L4IK0JSH" hidden="1">#REF!</definedName>
    <definedName name="BExGR9ATP2LVT7B9OCPSLJ11H9SX" hidden="1">#REF!</definedName>
    <definedName name="BExGRILCZ3BMTGDY72B1Q9BUGW0J" hidden="1">#REF!</definedName>
    <definedName name="BExGRNZJ74Y6OYJB9F9Y9T3CAHOS" hidden="1">#REF!</definedName>
    <definedName name="BExGRPC5QJQ7UGQ4P7CFWVGRQGFW" hidden="1">#REF!</definedName>
    <definedName name="BExGRSMULUXOBEN8G0TK90PRKQ9O" hidden="1">#REF!</definedName>
    <definedName name="BExGRUKVVKDL8483WI70VN2QZDGD" hidden="1">#REF!</definedName>
    <definedName name="BExGS2IWR5DUNJ1U9PAKIV8CMBNI" hidden="1">#REF!</definedName>
    <definedName name="BExGS69P9FFTEOPDS0MWFKF45G47" hidden="1">#REF!</definedName>
    <definedName name="BExGS6F1JFHM5MUJ1RFO50WP6D05" hidden="1">#REF!</definedName>
    <definedName name="BExGSA5YB5ZGE4NHDVCZ55TQAJTL" hidden="1">#REF!</definedName>
    <definedName name="BExGSBYPYOBOB218ABCIM2X63GJ8" hidden="1">#REF!</definedName>
    <definedName name="BExGSCEUCQQVDEEKWJ677QTGUVTE" hidden="1">#REF!</definedName>
    <definedName name="BExGSQY65LH1PCKKM5WHDW83F35O" hidden="1">#REF!</definedName>
    <definedName name="BExGSYW1GKISF0PMUAK3XJK9PEW9" hidden="1">#REF!</definedName>
    <definedName name="BExGT0DZJB6LSF6L693UUB9EY1VQ" hidden="1">#REF!</definedName>
    <definedName name="BExGTEMKIEF46KBIDWCAOAN5U718" hidden="1">#REF!</definedName>
    <definedName name="BExGTGVFIF8HOQXR54SK065A8M4K" hidden="1">#REF!</definedName>
    <definedName name="BExGTIYX3OWPIINOGY1E4QQYSKHP" hidden="1">#REF!</definedName>
    <definedName name="BExGTKGUN0KUU3C0RL2LK98D8MEK" hidden="1">#REF!</definedName>
    <definedName name="BExGTV3U5SZUPLTWEMEY3IIN1L4L" hidden="1">#REF!</definedName>
    <definedName name="BExGTZ046J7VMUG4YPKFN2K8TWB7" hidden="1">#REF!</definedName>
    <definedName name="BExGTZ04EFFQ3Z3JMM0G35JYWUK3" hidden="1">#REF!</definedName>
    <definedName name="BExGU2G9OPRZRIU9YGF6NX9FUW0J" hidden="1">#REF!</definedName>
    <definedName name="BExGU6HTKLRZO8UOI3DTAM5RFDBA" hidden="1">#REF!</definedName>
    <definedName name="BExGUDDZXFFQHAF4UZF8ZB1HO7H6" hidden="1">#REF!</definedName>
    <definedName name="BExGUI6NCRHY7EAB6SK6EPPMWFG1" hidden="1">#REF!</definedName>
    <definedName name="BExGUIBXBRHGM97ZX6GBA4ZDQ79C" hidden="1">#REF!</definedName>
    <definedName name="BExGUM8D91UNPCOO4TKP9FGX85TF" hidden="1">#REF!</definedName>
    <definedName name="BExGUMDP0WYFBZL2MCB36WWJIC04" hidden="1">#REF!</definedName>
    <definedName name="BExGUQF9N9FKI7S0H30WUAEB5LPD" hidden="1">#REF!</definedName>
    <definedName name="BExGUR6BA03XPBK60SQUW197GJ5X" hidden="1">#REF!</definedName>
    <definedName name="BExGUVIP60TA4B7X2PFGMBFUSKGX" hidden="1">#REF!</definedName>
    <definedName name="BExGUVTIIWAK5T0F5FD428QDO46W" hidden="1">#REF!</definedName>
    <definedName name="BExGUZKF06F209XL1IZWVJEQ82EE" hidden="1">#REF!</definedName>
    <definedName name="BExGUZPWM950OZ8P1A3N86LXK97U" hidden="1">#REF!</definedName>
    <definedName name="BExGV2EVT380QHD4AP2RL9MR8L5L" hidden="1">#REF!</definedName>
    <definedName name="BExGVBUSKOI7KB24K40PTXJE6MER" hidden="1">#REF!</definedName>
    <definedName name="BExGVGSQSVWTL2MNI6TT8Y92W3KA" hidden="1">#REF!</definedName>
    <definedName name="BExGVHP63K0GSYU17R73XGX6W2U6" hidden="1">#REF!</definedName>
    <definedName name="BExGVN3DDSLKWSP9MVJS9QMNEUIK" hidden="1">#REF!</definedName>
    <definedName name="BExGVUVVMLOCR9DPVUZSQ141EE4J" hidden="1">#REF!</definedName>
    <definedName name="BExGVV6OOLDQ3TXZK51TTF3YX0WN" hidden="1">#REF!</definedName>
    <definedName name="BExGW0KVS7U0C87XFZ78QW991IEV" hidden="1">#REF!</definedName>
    <definedName name="BExGW0Q7QHE29TGNWAWQ6GR0V6TQ" hidden="1">#REF!</definedName>
    <definedName name="BExGW2Z7AMPG6H9EXA9ML6EZVGGA" hidden="1">#REF!</definedName>
    <definedName name="BExGWABG5VT5XO1A196RK61AXA8C" hidden="1">#REF!</definedName>
    <definedName name="BExGWEO0JDG84NYLEAV5NSOAGMJZ" hidden="1">#REF!</definedName>
    <definedName name="BExGWLEOC70Z8QAJTPT2PDHTNM4L" hidden="1">#REF!</definedName>
    <definedName name="BExGWNCXLCRTLBVMTXYJ5PHQI6SS" hidden="1">#REF!</definedName>
    <definedName name="BExGX4L8N6ERT0Q4EVVNA97EGD80" hidden="1">#REF!</definedName>
    <definedName name="BExGX5MWTL78XM0QCP4NT564ML39" hidden="1">#REF!</definedName>
    <definedName name="BExGX6U988MCFIGDA1282F92U9AA" hidden="1">#REF!</definedName>
    <definedName name="BExGX7FTB1CKAT5HUW6H531FIY6I" hidden="1">#REF!</definedName>
    <definedName name="BExGX9DVACJQIZ4GH6YAD2A7F70O" hidden="1">#REF!</definedName>
    <definedName name="BExGXCZBQISQ3IMF6DJH1OXNAQP8" hidden="1">#REF!</definedName>
    <definedName name="BExGXDVP2S2Y8Z8Q43I78RCIK3DD" hidden="1">#REF!</definedName>
    <definedName name="BExGXJ9W5JU7TT9S0BKL5Y6VVB39" hidden="1">#REF!</definedName>
    <definedName name="BExGXWB73RJ4BASBQTQ8EY0EC1EB" hidden="1">#REF!</definedName>
    <definedName name="BExGXZ0ABB43C7SMRKZHWOSU9EQX" hidden="1">#REF!</definedName>
    <definedName name="BExGY6SU3SYVCJ3AG2ITY59SAZ5A" hidden="1">#REF!</definedName>
    <definedName name="BExGY6YA4P5KMY2VHT0DYK3YTFAX" hidden="1">#REF!</definedName>
    <definedName name="BExGY8G88PVVRYHPHRPJZFSX6HSC" hidden="1">#REF!</definedName>
    <definedName name="BExGYC718HTZ80PNKYPVIYGRJVF6" hidden="1">#REF!</definedName>
    <definedName name="BExGYCNATXZY2FID93B17YWIPPRD" hidden="1">#REF!</definedName>
    <definedName name="BExGYGJJJ3BBCQAOA51WHP01HN73" hidden="1">#REF!</definedName>
    <definedName name="BExGYOS6TV2C72PLRFU8RP1I58GY" hidden="1">#REF!</definedName>
    <definedName name="BExGYXBM828PX0KPDVAZBWDL6MJZ" hidden="1">#REF!</definedName>
    <definedName name="BExGZJ78ZWZCVHZ3BKEKFJZ6MAEO" hidden="1">#REF!</definedName>
    <definedName name="BExGZOLH2QV73J3M9IWDDPA62TP4" hidden="1">#REF!</definedName>
    <definedName name="BExGZP1PWGFKVVVN4YDIS22DZPCR" hidden="1">#REF!</definedName>
    <definedName name="BExGZQUHCPM6G5U9OM8JU339JAG6" hidden="1">#REF!</definedName>
    <definedName name="BExH00FQKX09BD5WU4DB5KPXAUYA" hidden="1">#REF!</definedName>
    <definedName name="BExH00L21GZX5YJJGVMOAWBERLP5" hidden="1">#REF!</definedName>
    <definedName name="BExH02ZD6VAY1KQLAQYBBI6WWIZB" hidden="1">#REF!</definedName>
    <definedName name="BExH08Z6LQCGGSGSAILMHX4X7JMD" hidden="1">#REF!</definedName>
    <definedName name="BExH0KT9Z8HEVRRQRGQ8YHXRLIJA" hidden="1">#REF!</definedName>
    <definedName name="BExH0M0FDN12YBOCKL3XL2Z7T7Y8" hidden="1">#REF!</definedName>
    <definedName name="BExH0O9G06YPZ5TN9RYT326I1CP2" hidden="1">#REF!</definedName>
    <definedName name="BExH0PGM6RG0F3AAGULBIGOH91C2" hidden="1">#REF!</definedName>
    <definedName name="BExH0QIB3F0YZLM5XYHBCU5F0OVR" hidden="1">#REF!</definedName>
    <definedName name="BExH0RK5LJAAP7O67ZFB4RG6WPPL" hidden="1">#REF!</definedName>
    <definedName name="BExH0WNJAKTJRCKMTX8O4KNMIIJM" hidden="1">#REF!</definedName>
    <definedName name="BExH12Y4WX542WI3ZEM15AK4UM9J" hidden="1">#REF!</definedName>
    <definedName name="BExH18CCU7B8JWO8AWGEQRLWZG6J" hidden="1">#REF!</definedName>
    <definedName name="BExH1BN2H92IQKKP5IREFSS9FBF2" hidden="1">#REF!</definedName>
    <definedName name="BExH1FDTQXR9QQ31WDB7OPXU7MPT" hidden="1">#REF!</definedName>
    <definedName name="BExH1FOMEUIJNIDJAUY0ZQFBJSY9" hidden="1">#REF!</definedName>
    <definedName name="BExH1GA6TT290OTIZ8C3N610CYZ1" hidden="1">#REF!</definedName>
    <definedName name="BExH1I8E3HJSZLFRZZ1ZKX7TBJEP" hidden="1">#REF!</definedName>
    <definedName name="BExH1JFFHEBFX9BWJMNIA3N66R3Z" hidden="1">#REF!</definedName>
    <definedName name="BExH1XYRKX51T571O1SRBP9J1D98" hidden="1">#REF!</definedName>
    <definedName name="BExH1Z0GIUSVTF2H1G1I3PDGBNK2" hidden="1">#REF!</definedName>
    <definedName name="BExH225UTM6S9FW4MUDZS7F1PQSH" hidden="1">#REF!</definedName>
    <definedName name="BExH23271RF7AYZ542KHQTH68GQ7" hidden="1">#REF!</definedName>
    <definedName name="BExH2DP58R7D1BGUFBM2FHESVRF0" hidden="1">#REF!</definedName>
    <definedName name="BExH2GJQR4JALNB314RY0LDI49VH" hidden="1">#REF!</definedName>
    <definedName name="BExH2JZR49T7644JFVE7B3N7RZM9" hidden="1">#REF!</definedName>
    <definedName name="BExH2QVWL3AXHSB9EK2GQRD0DBRH" hidden="1">#REF!</definedName>
    <definedName name="BExH2WKXV8X5S2GSBBTWGI0NLNAH" hidden="1">#REF!</definedName>
    <definedName name="BExH2XS1UFYFGU0S0EBXX90W2WE8" hidden="1">#REF!</definedName>
    <definedName name="BExH2XS1X04DMUN544K5RU4XPDCI" hidden="1">#REF!</definedName>
    <definedName name="BExH2XS2TND9SB0GC295R4FP6K5Y" hidden="1">#REF!</definedName>
    <definedName name="BExH2ZA0SZ4SSITL50NA8LZ3OEX6" hidden="1">#REF!</definedName>
    <definedName name="BExH31Z3JNVJPESWKXHILGXZHP2M" hidden="1">#REF!</definedName>
    <definedName name="BExH3E9HZ3QJCDZW7WI7YACFQCHE" hidden="1">#REF!</definedName>
    <definedName name="BExH3IRB6764RQ5HBYRLH6XCT29X" hidden="1">#REF!</definedName>
    <definedName name="BExIG2U8V6RSB47SXLCQG3Q68YRO" hidden="1">#REF!</definedName>
    <definedName name="BExIGJBO8R13LV7CZ7C1YCP974NN" hidden="1">#REF!</definedName>
    <definedName name="BExIGWT86FPOEYTI8GXCGU5Y3KGK" hidden="1">#REF!</definedName>
    <definedName name="BExIHBHXA7E7VUTBVHXXXCH3A5CL" hidden="1">#REF!</definedName>
    <definedName name="BExIHBSOGRSH1GKS6GKBRAJ7GXFQ" hidden="1">#REF!</definedName>
    <definedName name="BExIHDFY73YM0AHAR2Z5OJTFKSL2" hidden="1">#REF!</definedName>
    <definedName name="BExIHPQCQTGEW8QOJVIQ4VX0P6DX" hidden="1">#REF!</definedName>
    <definedName name="BExII1KN91Q7DLW0UB7W2TJ5ACT9" hidden="1">#REF!</definedName>
    <definedName name="BExII50LI8I0CDOOZEMIVHVA2V95" hidden="1">#REF!</definedName>
    <definedName name="BExIINQWABWRGYDT02DOJQ5L7BQF" hidden="1">#REF!</definedName>
    <definedName name="BExIIXMY38TQD12CVV4S57L3I809" hidden="1">#REF!</definedName>
    <definedName name="BExIIY37NEVU2LGS1JE4VR9AN6W4" hidden="1">#REF!</definedName>
    <definedName name="BExIIYJAGXR8TPZ1KCYM7EGJ79UW" hidden="1">#REF!</definedName>
    <definedName name="BExIJ3160YCWGAVEU0208ZGXXG3P" hidden="1">#REF!</definedName>
    <definedName name="BExIJFGZJ5ED9D6KAY4PGQYLELAX" hidden="1">#REF!</definedName>
    <definedName name="BExIJQK80ZEKSTV62E59AYJYUNLI" hidden="1">#REF!</definedName>
    <definedName name="BExIJRLX3M0YQLU1D5Y9V7HM5QNM" hidden="1">#REF!</definedName>
    <definedName name="BExIJV22J0QA7286KNPMHO1ZUCB3" hidden="1">#REF!</definedName>
    <definedName name="BExIJVI6OC7B6ZE9V4PAOYZXKNER" hidden="1">#REF!</definedName>
    <definedName name="BExIJWK0NGTGQ4X7D5VIVXD14JHI" hidden="1">#REF!</definedName>
    <definedName name="BExIJWPCIYINEJUTXU74VK7WG031" hidden="1">#REF!</definedName>
    <definedName name="BExIKHTXPZR5A8OHB6HDP6QWDHAD" hidden="1">#REF!</definedName>
    <definedName name="BExIKMMJOETSAXJYY1SIKM58LMA2" hidden="1">#REF!</definedName>
    <definedName name="BExIKRF6AQ6VOO9KCIWSM6FY8M7D" hidden="1">#REF!</definedName>
    <definedName name="BExIKTYZESFT3LC0ASFMFKSE0D1X" hidden="1">#REF!</definedName>
    <definedName name="BExIKXVA6M8K0PTRYAGXS666L335" hidden="1">#REF!</definedName>
    <definedName name="BExIL0PMZ2SXK9R6MLP43KBU1J2P" hidden="1">#REF!</definedName>
    <definedName name="BExIL1WSMNNQQK98YHWHV5HVONIZ" hidden="1">#REF!</definedName>
    <definedName name="BExILAAXRTRAD18K74M6MGUEEPUM" hidden="1">#REF!</definedName>
    <definedName name="BExILG5F338C0FFLMVOKMKF8X5ZP" hidden="1">#REF!</definedName>
    <definedName name="BExILGQTQM0HOD0BJI90YO7GOIN3" hidden="1">#REF!</definedName>
    <definedName name="BExILPL7P2BNCD7MYCGTQ9F0R5JX" hidden="1">#REF!</definedName>
    <definedName name="BExILVVS4B1B4G7IO0LPUDWY9K8W" hidden="1">#REF!</definedName>
    <definedName name="BExIM9DBUB7ZGF4B20FVUO9QGOX2" hidden="1">#REF!</definedName>
    <definedName name="BExIMCTBZ4WAESGCDWJ64SB4F0L1" hidden="1">#REF!</definedName>
    <definedName name="BExIMGK9Z94TFPWWZFMD10HV0IF6" hidden="1">#REF!</definedName>
    <definedName name="BExIMPEGKG18TELVC33T4OQTNBWC" hidden="1">#REF!</definedName>
    <definedName name="BExIN4OR435DL1US13JQPOQK8GD5" hidden="1">#REF!</definedName>
    <definedName name="BExINI6A7H3KSFRFA6UBBDPKW37F" hidden="1">#REF!</definedName>
    <definedName name="BExINIMK8XC3JOBT2EXYFHHH52H0" hidden="1">#REF!</definedName>
    <definedName name="BExINLX401ZKEGWU168DS4JUM2J6" hidden="1">#REF!</definedName>
    <definedName name="BExINMYYJO1FTV1CZF6O5XCFAMQX" hidden="1">#REF!</definedName>
    <definedName name="BExINP2H4KI05FRFV5PKZFE00HKO" hidden="1">#REF!</definedName>
    <definedName name="BExINPTCEJ9RPDEBJEJH80NATGUQ" hidden="1">#REF!</definedName>
    <definedName name="BExINWEQMNJ70A6JRXC2LACBX1GX" hidden="1">#REF!</definedName>
    <definedName name="BExINZELVWYGU876QUUZCIMXPBQC" hidden="1">#REF!</definedName>
    <definedName name="BExIO9QZ59ZHRA8SX6QICH2AY8A2" hidden="1">#REF!</definedName>
    <definedName name="BExIOAHV525SMMGFDJFE7456JPBD" hidden="1">#REF!</definedName>
    <definedName name="BExIOCQUQHKUU1KONGSDOLQTQEIC" hidden="1">#REF!</definedName>
    <definedName name="BExIOFAGCDQQKALMX3V0KU94KUQO" hidden="1">#REF!</definedName>
    <definedName name="BExIOFL8Y5O61VLKTB4H20IJNWS1" hidden="1">#REF!</definedName>
    <definedName name="BExIOMBXRW5NS4ZPYX9G5QREZ5J6" hidden="1">#REF!</definedName>
    <definedName name="BExIORA3GK78T7C7SNBJJUONJ0LS" hidden="1">#REF!</definedName>
    <definedName name="BExIORFDXP4AVIEBLSTZ8ETSXMNM" hidden="1">#REF!</definedName>
    <definedName name="BExIOTZ5EFZ2NASVQ05RH15HRSW6" hidden="1">#REF!</definedName>
    <definedName name="BExIP8YNN6UUE1GZ223SWH7DLGKO" hidden="1">#REF!</definedName>
    <definedName name="BExIPAB4AOL592OJCC1CFAXTLF1A" hidden="1">#REF!</definedName>
    <definedName name="BExIPB25DKX4S2ZCKQN7KWSC3JBF" hidden="1">#REF!</definedName>
    <definedName name="BExIPCUX4I4S2N50TLMMLALYLH9S" hidden="1">#REF!</definedName>
    <definedName name="BExIPDLT8JYAMGE5HTN4D1YHZF3V" hidden="1">#REF!</definedName>
    <definedName name="BExIPG040Q08EWIWL6CAVR3GRI43" hidden="1">#REF!</definedName>
    <definedName name="BExIPKNFUDPDKOSH5GHDVNA8D66S" hidden="1">#REF!</definedName>
    <definedName name="BExIPVL5VEVK9Q7AYB7EC2VZWBEZ" hidden="1">#REF!</definedName>
    <definedName name="BExIQ1VS9A2FHVD9TUHKG9K8EVVP" hidden="1">#REF!</definedName>
    <definedName name="BExIQ3J19L30PSQ2CXNT6IHW0I7V" hidden="1">#REF!</definedName>
    <definedName name="BExIQ3OJ7M04XCY276IO0LJA5XUK" hidden="1">#REF!</definedName>
    <definedName name="BExIQ5S19ITB0NDRUN4XV7B905ED" hidden="1">#REF!</definedName>
    <definedName name="BExIQ810MMN2UN0EQ9CRQAFWA19X" hidden="1">#REF!</definedName>
    <definedName name="BExIQ9TMQT2EIXSVQW7GVSOAW2VJ" hidden="1">#REF!</definedName>
    <definedName name="BExIQBMDE1L6J4H27K1FMSHQKDSE" hidden="1">#REF!</definedName>
    <definedName name="BExIQE65LVXUOF3UZFO7SDHFJH22" hidden="1">#REF!</definedName>
    <definedName name="BExIQG9OO2KKBOWTMD1OXY36TEGA" hidden="1">#REF!</definedName>
    <definedName name="BExIQHWZ65ALA9VAFCJEGIL1145G" hidden="1">#REF!</definedName>
    <definedName name="BExIQX1XBB31HZTYEEVOBSE3C5A6" hidden="1">#REF!</definedName>
    <definedName name="BExIR2ALYRP9FW99DK2084J7IIDC" hidden="1">#REF!</definedName>
    <definedName name="BExIR8FQETPTQYW37DBVDWG3J4JW" hidden="1">#REF!</definedName>
    <definedName name="BExIRHKWQB1PP4ZLB0C3AVUBAFMD" hidden="1">#REF!</definedName>
    <definedName name="BExIRJTRJPQR3OTAGAV7JTA4VMPS" hidden="1">#REF!</definedName>
    <definedName name="BExIROH27RJOG6VI7ZHR0RZGAZZ4" hidden="1">#REF!</definedName>
    <definedName name="BExIRRBGTY01OQOI3U5SW59RFDFI" hidden="1">#REF!</definedName>
    <definedName name="BExIS4T0DRF57HYO7OGG72KBOFOI" hidden="1">#REF!</definedName>
    <definedName name="BExIS77BJDDK18PGI9DSEYZPIL7P" hidden="1">#REF!</definedName>
    <definedName name="BExIS8USL1T3Z97CZ30HJ98E2GXQ" hidden="1">#REF!</definedName>
    <definedName name="BExISC5B700MZUBFTQ9K4IKTF7HR" hidden="1">#REF!</definedName>
    <definedName name="BExISDHXS49S1H56ENBPRF1NLD5C" hidden="1">#REF!</definedName>
    <definedName name="BExISM1JLV54A21A164IURMPGUMU" hidden="1">#REF!</definedName>
    <definedName name="BExISRFKJYUZ4AKW44IJF7RF9Y90" hidden="1">#REF!</definedName>
    <definedName name="BExISSMVV57JAUB6CSGBMBFVNGWK" hidden="1">#REF!</definedName>
    <definedName name="BExIT16AD4HCD0WQCCA72AKLQHK1" hidden="1">#REF!</definedName>
    <definedName name="BExIT1MK8TBAK3SNP36A8FKDQSOK" hidden="1">#REF!</definedName>
    <definedName name="BExIT9PPVL7XGGIZS7G6QI6L7H9U" hidden="1">#REF!</definedName>
    <definedName name="BExITBNYANV2S8KD56GOGCKW393R" hidden="1">#REF!</definedName>
    <definedName name="BExITGB4FVAV0LE88D7JMX7FBYXI" hidden="1">#REF!</definedName>
    <definedName name="BExITI3TQ14K842P38QF0PNWSWNO" hidden="1">#REF!</definedName>
    <definedName name="BExIU9OGER4TPMETACWUEP1UENK0" hidden="1">#REF!</definedName>
    <definedName name="BExIUD4OJGH65NFNQ4VMCE3R4J1X" hidden="1">#REF!</definedName>
    <definedName name="BExIUQM0XWNNW3MJD26EOVIT7FSU" hidden="1">#REF!</definedName>
    <definedName name="BExIUTB5OAAXYW0OFMP0PS40SPOB" hidden="1">#REF!</definedName>
    <definedName name="BExIUUT2MHIOV6R3WHA0DPM1KBKY" hidden="1">#REF!</definedName>
    <definedName name="BExIUYPDT1AM6MWGWQS646PIZIWC" hidden="1">#REF!</definedName>
    <definedName name="BExIV0I2O9F8D1UK1SI8AEYR6U0A" hidden="1">#REF!</definedName>
    <definedName name="BExIV2LM38XPLRTWT0R44TMQ59E5" hidden="1">#REF!</definedName>
    <definedName name="BExIV3HY4S0YRV1F7XEMF2YHAR2I" hidden="1">#REF!</definedName>
    <definedName name="BExIV6HUZFRIFLXW2SICKGTAH1PV" hidden="1">#REF!</definedName>
    <definedName name="BExIVCXWL6H5LD9DHDIA4F5U9TQL" hidden="1">#REF!</definedName>
    <definedName name="BExIVEVYJ7KL8QNR5ZTOSD11I5A6" hidden="1">#REF!</definedName>
    <definedName name="BExIVJ30S9U8MA1TUBRND8DGF96D" hidden="1">#REF!</definedName>
    <definedName name="BExIVMOIPSEWSIHIDDLOXESQ28A0" hidden="1">#REF!</definedName>
    <definedName name="BExIVNVNJX9BYDLC88NG09YF5XQ6" hidden="1">#REF!</definedName>
    <definedName name="BExIVQVKLMGSRYT1LFZH0KUIA4OR" hidden="1">#REF!</definedName>
    <definedName name="BExIVYTFI35KNR2XSA6N8OJYUTUR" hidden="1">#REF!</definedName>
    <definedName name="BExIVZF05SNB8DE7VLQOFG9S41HS" hidden="1">#REF!</definedName>
    <definedName name="BExIWB3SY3WRIVIOF988DNNODBOA" hidden="1">#REF!</definedName>
    <definedName name="BExIWB99CG0H52LRD6QWPN4L6DV2" hidden="1">#REF!</definedName>
    <definedName name="BExIWG1W7XP9DFYYSZAIOSHM0QLQ" hidden="1">#REF!</definedName>
    <definedName name="BExIWH3KUK94B7833DD4TB0Y6KP9" hidden="1">#REF!</definedName>
    <definedName name="BExIWHZXYAALPLS8CSHZHJ82LBOH" hidden="1">#REF!</definedName>
    <definedName name="BExIWJY6FHR6KOO0P8U4IZ7VD42D" hidden="1">#REF!</definedName>
    <definedName name="BExIWKE9MGIDWORBI43AWTUNYFAN" hidden="1">#REF!</definedName>
    <definedName name="BExIWPHOYLSNGZKVD3RRKOEALEUG" hidden="1">#REF!</definedName>
    <definedName name="BExIWSHLD1QIZPL5ARLXOJ9Y2CAA" hidden="1">#REF!</definedName>
    <definedName name="BExIX34PM5DBTRHRQWP6PL6WIX88" hidden="1">#REF!</definedName>
    <definedName name="BExIX5OAP9KSUE5SIZCW9P39Q4WE" hidden="1">#REF!</definedName>
    <definedName name="BExIXGRJPVJMUDGSG7IHPXPNO69B" hidden="1">#REF!</definedName>
    <definedName name="BExIXGWVQ9WOO0NCJLXAU4PJPOPM" hidden="1">#REF!</definedName>
    <definedName name="BExIXLK6SEOTUWQVNLCH4SAKTVGQ" hidden="1">#REF!</definedName>
    <definedName name="BExIXM5R87ZL3FHALWZXYCPHGX3E" hidden="1">#REF!</definedName>
    <definedName name="BExIXN24YK8MIB3OZ905DHU9CDH1" hidden="1">#REF!</definedName>
    <definedName name="BExIXS036ZCKT2Z8XZKLZ8PFWQGL" hidden="1">#REF!</definedName>
    <definedName name="BExIXY5CF9PFM0P40AZ4U51TMWV0" hidden="1">#REF!</definedName>
    <definedName name="BExIYEXJBK8JDWIRSVV4RJSKZVV1" hidden="1">#REF!</definedName>
    <definedName name="BExIYFJ59KLIPRTGIHX9X07UVGT3" hidden="1">#REF!</definedName>
    <definedName name="BExIYHH7GZO6BU3DC4GRLH3FD3ZS" hidden="1">#REF!</definedName>
    <definedName name="BExIYHMPBTD67ZNUL9O76FZQHYPT" hidden="1">#REF!</definedName>
    <definedName name="BExIYI2RH0K4225XO970K2IQ1E79" hidden="1">#REF!</definedName>
    <definedName name="BExIYMPZ0KS2KOJFQAUQJ77L7701" hidden="1">#REF!</definedName>
    <definedName name="BExIYP9Q6FV9T0R9G3UDKLS4TTYX" hidden="1">#REF!</definedName>
    <definedName name="BExIYZGLDQ1TN7BIIN4RLDP31GIM" hidden="1">#REF!</definedName>
    <definedName name="BExIZ4K0EZJK6PW3L8SVKTJFSWW9" hidden="1">#REF!</definedName>
    <definedName name="BExIZAECOEZGBAO29QMV14E6XDIV" hidden="1">#REF!</definedName>
    <definedName name="BExIZHQR3N1546MQS83ZJ8I6SPZ3" hidden="1">#REF!</definedName>
    <definedName name="BExIZKVXYD5O2JBU81F2UFJZLLSI" hidden="1">#REF!</definedName>
    <definedName name="BExIZPZDHC8HGER83WHCZAHOX7LK" hidden="1">#REF!</definedName>
    <definedName name="BExIZQA5XCS39QKXMYR1MH2ZIGPS" hidden="1">#REF!</definedName>
    <definedName name="BExIZVDLRUNAL32D9KO9X7Y4PB3O" hidden="1">#REF!</definedName>
    <definedName name="BExIZY2PUZ0OF9YKK1B13IW0VS6G" hidden="1">#REF!</definedName>
    <definedName name="BExJ08KBRR2XMWW3VZMPSQKXHZUH" hidden="1">#REF!</definedName>
    <definedName name="BExJ0DYJWXGE7DA39PYL3WM05U9O" hidden="1">#REF!</definedName>
    <definedName name="BExJ0JYDEZPM2303TRBXOZ74M7N6" hidden="1">#REF!</definedName>
    <definedName name="BExJ0MY8SY5J5V50H3UKE78ODTVB" hidden="1">#REF!</definedName>
    <definedName name="BExJ0YC98G37ML4N8FLP8D95EFRF" hidden="1">#REF!</definedName>
    <definedName name="BExKCDYKAEV45AFXHVHZZ62E5BM3" hidden="1">#REF!</definedName>
    <definedName name="BExKCYXU0W2VQVDI3N3N37K2598P" hidden="1">#REF!</definedName>
    <definedName name="BExKDJX3Z1TS0WFDD9EAO42JHL9G" hidden="1">#REF!</definedName>
    <definedName name="BExKDK7WVA5I2WBACAZHAHN35D0I" hidden="1">#REF!</definedName>
    <definedName name="BExKDKO0W4AGQO1V7K6Q4VM750FT" hidden="1">#REF!</definedName>
    <definedName name="BExKDLF10G7W77J87QWH3ZGLUCLW" hidden="1">#REF!</definedName>
    <definedName name="BExKE2NDBQ14HOJH945N4W9ZZFJO" hidden="1">#REF!</definedName>
    <definedName name="BExKEFE0I3MT6ZLC4T1L9465HKTN" hidden="1">#REF!</definedName>
    <definedName name="BExKEK6O5BVJP4VY02FY7JNAZ6BT" hidden="1">#REF!</definedName>
    <definedName name="BExKEKXK6E6QX339ELPXDIRZSJE0" hidden="1">#REF!</definedName>
    <definedName name="BExKEMFI35R0D4WN4A59V9QH7I5S" hidden="1">#REF!</definedName>
    <definedName name="BExKEOOIBMP7N8033EY2CJYCBX6H" hidden="1">#REF!</definedName>
    <definedName name="BExKEW0RR5LA3VC46A2BEOOMQE56" hidden="1">#REF!</definedName>
    <definedName name="BExKF37PTJB4PE1PUQWG20ASBX4E" hidden="1">#REF!</definedName>
    <definedName name="BExKFA3VI1CZK21SM0N3LZWT9LA1" hidden="1">#REF!</definedName>
    <definedName name="BExKFBB29XXT9A2LVUXYSIVKPWGB" hidden="1">#REF!</definedName>
    <definedName name="BExKFINBFV5J2NFRCL4YUO3YF0ZE" hidden="1">#REF!</definedName>
    <definedName name="BExKFISRBFACTAMJSALEYMY66F6X" hidden="1">#REF!</definedName>
    <definedName name="BExKFOSK5DJ151C4E8544UWMYTOC" hidden="1">#REF!</definedName>
    <definedName name="BExKFWL3DE1V1VOVHAFYBE85QUB7" hidden="1">#REF!</definedName>
    <definedName name="BExKFXS9NDEWPZDVGLTMOM3CFO7N" hidden="1">#REF!</definedName>
    <definedName name="BExKFYJC4EVEV54F82K6VKP7Q3OU" hidden="1">#REF!</definedName>
    <definedName name="BExKG4IYHBKQQ8J8FN10GB2IKO33" hidden="1">#REF!</definedName>
    <definedName name="BExKGBVDO2JNJUFOFQMF0RJG03ZK" hidden="1">#REF!</definedName>
    <definedName name="BExKGF0L44S78D33WMQ1A75TRKB9" hidden="1">#REF!</definedName>
    <definedName name="BExKGFRN31B3G20LMQ4LRF879J68" hidden="1">#REF!</definedName>
    <definedName name="BExKGJD3U3ADZILP20U3EURP0UQP" hidden="1">#REF!</definedName>
    <definedName name="BExKGNK5YGKP0YHHTAAOV17Z9EIM" hidden="1">#REF!</definedName>
    <definedName name="BExKGQ3T3TWGZUSNVWJE1XWXHGRQ" hidden="1">#REF!</definedName>
    <definedName name="BExKGV77YH9YXIQTRKK2331QGYKF" hidden="1">#REF!</definedName>
    <definedName name="BExKH3FTZ5VGTB86W9M4AB39R0G8" hidden="1">#REF!</definedName>
    <definedName name="BExKH3FV5U5O6XZM7STS3NZKQFGJ" hidden="1">#REF!</definedName>
    <definedName name="BExKH3W5435VN8DZ68OCKI93SEO4" hidden="1">#REF!</definedName>
    <definedName name="BExKH9L4L5ZUAA98QAZ7DB7YH4QE" hidden="1">#REF!</definedName>
    <definedName name="BExKHAMUH8NR3HRV0V6FHJE3ROLN" hidden="1">#REF!</definedName>
    <definedName name="BExKHCFKOWFHO2WW0N7Y5XDXEWAO" hidden="1">#REF!</definedName>
    <definedName name="BExKHIVLONZ46HLMR50DEXKEUNEP" hidden="1">#REF!</definedName>
    <definedName name="BExKHPM9XA0ADDK7TUR0N38EXWEP" hidden="1">#REF!</definedName>
    <definedName name="BExKHQYXEM47TMIQRQVHE4T5LT8K" hidden="1">#REF!</definedName>
    <definedName name="BExKI4076KXCDE5KXL79KT36OKLO" hidden="1">#REF!</definedName>
    <definedName name="BExKI7AUWXBP1WBLFRIYSNQZDWCY" hidden="1">#REF!</definedName>
    <definedName name="BExKI7LO70WYISR7Q0Y1ZDWO9M3B" hidden="1">#REF!</definedName>
    <definedName name="BExKIF3EIT434ZQKMDXUBJCRLMK8" hidden="1">#REF!</definedName>
    <definedName name="BExKIGQV6TXIZG039HBOJU62WP2U" hidden="1">#REF!</definedName>
    <definedName name="BExKILE008SF3KTAN8WML3XKI1NZ" hidden="1">#REF!</definedName>
    <definedName name="BExKINSBB6RS7I489QHMCOMU4Z2X" hidden="1">#REF!</definedName>
    <definedName name="BExKINXMPEA03CETGL1VOW1XRJIR" hidden="1">#REF!</definedName>
    <definedName name="BExKITBU5LXLZYDJS3D3BAVWEY3U" hidden="1">#REF!</definedName>
    <definedName name="BExKIU87ZKSOC2DYZWFK6SAK9I8E" hidden="1">#REF!</definedName>
    <definedName name="BExKJ449HLYX2DJ9UF0H9GTPSQ73" hidden="1">#REF!</definedName>
    <definedName name="BExKJ5649R9IC0GKQD6QI2G7C99Q" hidden="1">#REF!</definedName>
    <definedName name="BExKJEB4FXIMV2AAE9S3FCGRK1R0" hidden="1">#REF!</definedName>
    <definedName name="BExKJELX2RUC8UEC56IZPYYZXHA7" hidden="1">#REF!</definedName>
    <definedName name="BExKJI7CV9I6ILFIZ3SVO4DGK64J" hidden="1">#REF!</definedName>
    <definedName name="BExKJINMXS61G2TZEXCJAWVV4F57" hidden="1">#REF!</definedName>
    <definedName name="BExKJK5ME8KB7HA0180L7OUZDDGV" hidden="1">#REF!</definedName>
    <definedName name="BExKJLY652HI5GNEEWQXOB08K2C1" hidden="1">#REF!</definedName>
    <definedName name="BExKJN5IF0VMDILJ5K8ZENF2QYV1" hidden="1">#REF!</definedName>
    <definedName name="BExKJUSJPFUIK20FTVAFJWR2OUYX" hidden="1">#REF!</definedName>
    <definedName name="BExKJXHNZTE5OMRQ1KTVM1DIQE9I" hidden="1">#REF!</definedName>
    <definedName name="BExKK8VP5RS3D0UXZVKA37C4SYBP" hidden="1">#REF!</definedName>
    <definedName name="BExKKIM9NPF6B3SPMPIQB27HQME4" hidden="1">#REF!</definedName>
    <definedName name="BExKKIX1BCBQ4R3K41QD8NTV0OV0" hidden="1">#REF!</definedName>
    <definedName name="BExKKJ2IHMOO66DQ0V2YABR4GV05" hidden="1">#REF!</definedName>
    <definedName name="BExKKQ3ZWADYV03YHMXDOAMU90EB" hidden="1">#REF!</definedName>
    <definedName name="BExKKUGD2HMJWQEYZ8H3X1BMXFS9" hidden="1">#REF!</definedName>
    <definedName name="BExKKX05KCZZZPKOR1NE5A8RGVT4" hidden="1">#REF!</definedName>
    <definedName name="BExKL3QUCLQLECGZM555PRF8EN56" hidden="1">#REF!</definedName>
    <definedName name="BExKL7CGLA62V9UQH9ZDEHIK8W4O" hidden="1">#REF!</definedName>
    <definedName name="BExKLD6S9L66QYREYHBE5J44OK7X" hidden="1">#REF!</definedName>
    <definedName name="BExKLEZK32L28GYJWVO63BZ5E1JD" hidden="1">#REF!</definedName>
    <definedName name="BExKLLKVVHT06LA55JB2FC871DC5" hidden="1">#REF!</definedName>
    <definedName name="BExKMKNALVJRCZS69GFJA4M1J08O" hidden="1">#REF!</definedName>
    <definedName name="BExKMMFZIDRFNSBCWVADJ4S2JE52" hidden="1">#REF!</definedName>
    <definedName name="BExKMRZJS845FERFW6HUXLFAOMYD" hidden="1">#REF!</definedName>
    <definedName name="BExKMS514WWPGUGRYGTH6XU97T8B" hidden="1">#REF!</definedName>
    <definedName name="BExKMUDV8AH8HQAD5HJVUW7GFDWU" hidden="1">#REF!</definedName>
    <definedName name="BExKMWBX4EH3EYJ07UFEM08NB40Z" hidden="1">#REF!</definedName>
    <definedName name="BExKN4Q70IU9OY91QRUSK3044MQD" hidden="1">#REF!</definedName>
    <definedName name="BExKNBGV2IR3S7M0BX4810KZB4V3" hidden="1">#REF!</definedName>
    <definedName name="BExKNCTBZTSY3MO42VU5PLV6YUHZ" hidden="1">#REF!</definedName>
    <definedName name="BExKNGV2YY749C42AQ2T9QNIE5C3" hidden="1">#REF!</definedName>
    <definedName name="BExKNH0F1WPNUEQITIUN5T4NDX9H" hidden="1">#REF!</definedName>
    <definedName name="BExKNV8UOHVWEHDJWI2WMJ9X6QHZ" hidden="1">#REF!</definedName>
    <definedName name="BExKNZLD7UATC1MYRNJD8H2NH4KU" hidden="1">#REF!</definedName>
    <definedName name="BExKNZQUKQQG2Y97R74G4O4BJP1L" hidden="1">#REF!</definedName>
    <definedName name="BExKO06X0EAD3ABEG1E8PWLDWHBA" hidden="1">#REF!</definedName>
    <definedName name="BExKO2AHHSGNI1AZOIOW21KPXKPE" hidden="1">#REF!</definedName>
    <definedName name="BExKO2FXWJWC5IZLDN8JHYILQJ2N" hidden="1">#REF!</definedName>
    <definedName name="BExKO438WZ8FKOU00NURGFMOYXWN" hidden="1">#REF!</definedName>
    <definedName name="BExKO551EZ73M80UFHBQE7BQVU4L" hidden="1">#REF!</definedName>
    <definedName name="BExKOBA4VTRV9YG31IM1PDDO3J9M" hidden="1">#REF!</definedName>
    <definedName name="BExKODIZGWW2EQD0FEYW6WK6XLCM" hidden="1">#REF!</definedName>
    <definedName name="BExKOPO2HPWVQGAKW8LOZMPIDEFG" hidden="1">#REF!</definedName>
    <definedName name="BExKP7SRQ3MN5BDYXV2XMBQNUH23" hidden="1">#REF!</definedName>
    <definedName name="BExKPEZP0QTKOTLIMMIFSVTHQEEK" hidden="1">#REF!</definedName>
    <definedName name="BExKPFFSVTL757PNITV8R9RN4452" hidden="1">#REF!</definedName>
    <definedName name="BExKPIL5ZWOXQAENH3VP3ZHA2N7N" hidden="1">#REF!</definedName>
    <definedName name="BExKPJHKPVROP9QX9BMBZMU2HEZ1" hidden="1">#REF!</definedName>
    <definedName name="BExKPLQJX0HJ8OTXBXH9IC9J2V0W" hidden="1">#REF!</definedName>
    <definedName name="BExKPN8C7GN36ZJZHLOB74LU6KT0" hidden="1">#REF!</definedName>
    <definedName name="BExKPX9VZ1J5021Q98K60HMPJU58" hidden="1">#REF!</definedName>
    <definedName name="BExKQGGEP203MUWSJVORTY7RFOFT" hidden="1">#REF!</definedName>
    <definedName name="BExKQJGAAWNM3NT19E9I0CQDBTU0" hidden="1">#REF!</definedName>
    <definedName name="BExKQM5GJ1ZN5REKFE7YVBQ0KXWF" hidden="1">#REF!</definedName>
    <definedName name="BExKQQ71278061G7ZFYGPWOMOMY2" hidden="1">#REF!</definedName>
    <definedName name="BExKQTXRG3ECU8NT47UR7643LO5G" hidden="1">#REF!</definedName>
    <definedName name="BExKQVL7HPOIZ4FHANDFMVOJLEPR" hidden="1">#REF!</definedName>
    <definedName name="BExKR3ZAJRYXZB4M7XZPK0I7E55W" hidden="1">#REF!</definedName>
    <definedName name="BExKR8RZSEHW184G0Z56B4EGNU72" hidden="1">#REF!</definedName>
    <definedName name="BExKRHM60KUPM7RGAAFRSKX4TMS5" hidden="1">#REF!</definedName>
    <definedName name="BExKRQB2LX164R610N3VXJPD3C1W" hidden="1">#REF!</definedName>
    <definedName name="BExKRVUSQ6PA7ZYQSTEQL3X7PB9P" hidden="1">#REF!</definedName>
    <definedName name="BExKRY3KZ7F7RB2KH8HXSQ85IEQO" hidden="1">#REF!</definedName>
    <definedName name="BExKS91CCVW1YKNE1EQ4MCE1E9JX" hidden="1">#REF!</definedName>
    <definedName name="BExKSA37DZTCK6H13HPIKR0ZFVL8" hidden="1">#REF!</definedName>
    <definedName name="BExKSB51O073JLM4PEU353GBBSMI" hidden="1">#REF!</definedName>
    <definedName name="BExKSC1EDUXA6RM44LZV6HMMHKLX" hidden="1">#REF!</definedName>
    <definedName name="BExKSFMOMSZYDE0WNC94F40S6636" hidden="1">#REF!</definedName>
    <definedName name="BExKSHQ9K79S8KYUWIV5M5LAHHF1" hidden="1">#REF!</definedName>
    <definedName name="BExKSJTWG9L3FCX8FLK4EMUJMF27" hidden="1">#REF!</definedName>
    <definedName name="BExKSU0MKNAVZYYPKCYTZDWQX4R8" hidden="1">#REF!</definedName>
    <definedName name="BExKSX60G1MUS689FXIGYP2F7C62" hidden="1">#REF!</definedName>
    <definedName name="BExKT2UZ7Y2VWF5NQE18SJRLD2RN" hidden="1">#REF!</definedName>
    <definedName name="BExKT3GJFNGAM09H5F615E36A38C" hidden="1">#REF!</definedName>
    <definedName name="BExKTD1UM9PTLYETG1RM502XDNC0" hidden="1">#REF!</definedName>
    <definedName name="BExKTJN26AY45CE6JUAX3OIL48F7" hidden="1">#REF!</definedName>
    <definedName name="BExKTQZGN8GI3XGSEXMPCCA3S19H" hidden="1">#REF!</definedName>
    <definedName name="BExKTUKYYU0F6TUW1RXV24LRAZFE" hidden="1">#REF!</definedName>
    <definedName name="BExKU3FBLHQBIUTN6XEZW5GC9OG1" hidden="1">#REF!</definedName>
    <definedName name="BExKU82I99FEUIZLODXJDOJC96CQ" hidden="1">#REF!</definedName>
    <definedName name="BExKUDM0DFSCM3D91SH0XLXJSL18" hidden="1">#REF!</definedName>
    <definedName name="BExKUHYKD9TJTMQOOBS4EX04FCEZ" hidden="1">#REF!</definedName>
    <definedName name="BExKULEKJLA77AUQPDUHSM94Y76Z" hidden="1">#REF!</definedName>
    <definedName name="BExKUXE506JSYMR4CV866RHRDYR9" hidden="1">#REF!</definedName>
    <definedName name="BExKV08R85MKI3MAX9E2HERNQUNL" hidden="1">#REF!</definedName>
    <definedName name="BExKV4AAUNNJL5JWD7PX6BFKVS6O" hidden="1">#REF!</definedName>
    <definedName name="BExKVDVK6HN74GQPTXICP9BFC8CF" hidden="1">#REF!</definedName>
    <definedName name="BExKVFZ3ZZGIC1QI8XN6BYFWN0ZY" hidden="1">#REF!</definedName>
    <definedName name="BExKVG4KGO28KPGTAFL1R8TTZ10N" hidden="1">#REF!</definedName>
    <definedName name="BExKW0CSH7DA02YSNV64PSEIXB2P" hidden="1">#REF!</definedName>
    <definedName name="BExM9NUG3Q31X01AI9ZJCZIX25CS" hidden="1">#REF!</definedName>
    <definedName name="BExM9OG182RP30MY23PG49LVPZ1C" hidden="1">#REF!</definedName>
    <definedName name="BExMA64MW1S18NH8DCKPCCEI5KCB" hidden="1">#REF!</definedName>
    <definedName name="BExMALEWFUEM8Y686IT03ECURUBR" hidden="1">#REF!</definedName>
    <definedName name="BExMAS0AQY7KMMTBTBPK0SWWDITB" hidden="1">#REF!</definedName>
    <definedName name="BExMAXJS82ZJ8RS22VLE0V0LDUII" hidden="1">#REF!</definedName>
    <definedName name="BExMB4QRS0R3MTB4CMUHFZ84LNZQ" hidden="1">#REF!</definedName>
    <definedName name="BExMB7AICZ233JKSCEUSR9RQXRS0" hidden="1">#REF!</definedName>
    <definedName name="BExMBC35WKQY5CWQJLV4D05O6971" hidden="1">#REF!</definedName>
    <definedName name="BExMBFTZV4Q1A5KG25C1N9PHQNSW" hidden="1">#REF!</definedName>
    <definedName name="BExMBFZFXQDH3H55R89930TFTU36" hidden="1">#REF!</definedName>
    <definedName name="BExMBK6ISK3U7KHZKUJXIDKGF6VW" hidden="1">#REF!</definedName>
    <definedName name="BExMBYPQDG9AYDQ5E8IECVFREPO6" hidden="1">[3]ZZCOOM_M03_Q005!#REF!</definedName>
    <definedName name="BExMC7PESEESXVMDCGGIP5LPMUGY" hidden="1">#REF!</definedName>
    <definedName name="BExMC8AZUTX8LG89K2JJR7ZG62XX" hidden="1">#REF!</definedName>
    <definedName name="BExMCA96YR10V72G2R0SCIKPZLIZ" hidden="1">#REF!</definedName>
    <definedName name="BExMCB5JU5I2VQDUBS4O42BTEVKI" hidden="1">#REF!</definedName>
    <definedName name="BExMCFSQFSEMPY5IXDIRKZDASDBR" hidden="1">#REF!</definedName>
    <definedName name="BExMCH58I9XOLK7WEE6VSJGYPJGL" hidden="1">#REF!</definedName>
    <definedName name="BExMCMZOEYWVOOJ98TBHTTCS7XB8" hidden="1">#REF!</definedName>
    <definedName name="BExMCS8EF2W3FS9QADNKREYSI8P0" hidden="1">#REF!</definedName>
    <definedName name="BExMCSU0KZGHALEL7N5DJBVL94K7" hidden="1">#REF!</definedName>
    <definedName name="BExMCUS7GSOM96J0HJ7EH0FFM2AC" hidden="1">#REF!</definedName>
    <definedName name="BExMCYTT6TVDWMJXO1NZANRTVNAN" hidden="1">#REF!</definedName>
    <definedName name="BExMD54CT1VTE5YGBM90H90NF28M" hidden="1">#REF!</definedName>
    <definedName name="BExMD5F6IAV108XYJLXUO9HD0IT6" hidden="1">#REF!</definedName>
    <definedName name="BExMDANV66W9T3XAXID40XFJ0J93" hidden="1">#REF!</definedName>
    <definedName name="BExMDGD1KQP7NNR78X2ZX4FCBQ1S" hidden="1">#REF!</definedName>
    <definedName name="BExMDIRDK0DI8P86HB7WPH8QWLSQ" hidden="1">#REF!</definedName>
    <definedName name="BExMDOWGDLP3BZZB4ZPI31VS10FP" hidden="1">#REF!</definedName>
    <definedName name="BExMDPI2FVMORSWDDCVAJ85WYAYO" hidden="1">#REF!</definedName>
    <definedName name="BExMDUWB7VWHFFR266QXO46BNV2S" hidden="1">#REF!</definedName>
    <definedName name="BExME2U47N8LZG0BPJ49ANY5QVV2" hidden="1">#REF!</definedName>
    <definedName name="BExME88DH5DUKMUFI9FNVECXFD2E" hidden="1">#REF!</definedName>
    <definedName name="BExME9A7MOGAK7YTTQYXP5DL6VYA" hidden="1">#REF!</definedName>
    <definedName name="BExMEOV9YFRY5C3GDLU60GIX10BY" hidden="1">#REF!</definedName>
    <definedName name="BExMEUK2Q5GZGZFZ77Z2IYUKOOYW" hidden="1">#REF!</definedName>
    <definedName name="BExMEWT36INWIP0VNS94NEP3WZ4U" hidden="1">#REF!</definedName>
    <definedName name="BExMEY09ESM4H2YGKEQQRYUD114R" hidden="1">#REF!</definedName>
    <definedName name="BExMF0UU4SBJHOJ4SG09QMF1TC7H" hidden="1">#REF!</definedName>
    <definedName name="BExMF2YDPQWGK3CSN8LJG16MLFQZ" hidden="1">#REF!</definedName>
    <definedName name="BExMF4G4IUPQY1Y5GEY5N3E04CL6" hidden="1">#REF!</definedName>
    <definedName name="BExMF9UIGYMOAQK0ELUWP0S0HZZY" hidden="1">#REF!</definedName>
    <definedName name="BExMFDLBSWFMRDYJ2DZETI3EXKN2" hidden="1">#REF!</definedName>
    <definedName name="BExMFLDTMRTCHKA37LQW67BG8D5C" hidden="1">#REF!</definedName>
    <definedName name="BExMFTH63LTWA2JYJTJYMT5K2OF2" hidden="1">#REF!</definedName>
    <definedName name="BExMFY4AG5T27EVMCCNE00GOAR66" hidden="1">#REF!</definedName>
    <definedName name="BExMGQQNOFER1MEVQ961XARTRIOB" hidden="1">#REF!</definedName>
    <definedName name="BExMH189E60TZBQFN2UWVA1UZA7X" hidden="1">#REF!</definedName>
    <definedName name="BExMH3H9TW5TJCNU5Z1EWXP3BAEP" hidden="1">#REF!</definedName>
    <definedName name="BExMH5A1B01SYXROP70DOKTQ5D6Z" hidden="1">#REF!</definedName>
    <definedName name="BExMHCGUJ8A3L31NU0XU0FGXE4P3" hidden="1">#REF!</definedName>
    <definedName name="BExMHOWPB34KPZ76M2KIX2C9R2VB" hidden="1">#REF!</definedName>
    <definedName name="BExMHSSYC6KVHA3QDTSYPN92TWMI" hidden="1">#REF!</definedName>
    <definedName name="BExMI3AJ9477KDL4T9DHET4LJJTW" hidden="1">#REF!</definedName>
    <definedName name="BExMI6QQ20XHD0NWJUN741B37182" hidden="1">#REF!</definedName>
    <definedName name="BExMI7MYDIMC9K16SBAFUY33RHK6" hidden="1">#REF!</definedName>
    <definedName name="BExMI8JB94SBD9EMNJEK7Y2T6GYU" hidden="1">#REF!</definedName>
    <definedName name="BExMI8OS85YTW3KYVE4YD0R7Z6UV" hidden="1">#REF!</definedName>
    <definedName name="BExMI9QNOMVZ44I3BFMGU1EL1RSY" hidden="1">#REF!</definedName>
    <definedName name="BExMIBOOZU40JS3F89OMPSRCE9MM" hidden="1">#REF!</definedName>
    <definedName name="BExMIIQ5MBWSIHTFWAQADXMZC22Q" hidden="1">#REF!</definedName>
    <definedName name="BExMIL4I2GE866I25CR5JBLJWJ6A" hidden="1">#REF!</definedName>
    <definedName name="BExMIRKIPF27SNO82SPFSB3T5U17" hidden="1">#REF!</definedName>
    <definedName name="BExMIV0KC8555D5E42ZGWG15Y0MO" hidden="1">#REF!</definedName>
    <definedName name="BExMIZT6AN7E6YMW2S87CTCN2UXH" hidden="1">#REF!</definedName>
    <definedName name="BExMJB76UESLVRD81AJBOB78JDTT" hidden="1">#REF!</definedName>
    <definedName name="BExMJI8OLFZQCGOW3F99ETW8A21E" hidden="1">#REF!</definedName>
    <definedName name="BExMJNC8ZFB9DRFOJ961ZAJ8U3A8" hidden="1">#REF!</definedName>
    <definedName name="BExMJTBV8A3D31W2IQHP9RDFPPHQ" hidden="1">#REF!</definedName>
    <definedName name="BExMK2RTXN4QJWEUNX002XK8VQP8" hidden="1">#REF!</definedName>
    <definedName name="BExMKBGQDUZ8AWXYHA3QVMSDVZ3D" hidden="1">#REF!</definedName>
    <definedName name="BExMKBM1467553LDFZRRKVSHN374" hidden="1">#REF!</definedName>
    <definedName name="BExMKGK5FJUC0AU8MABRGDC5ZM70" hidden="1">#REF!</definedName>
    <definedName name="BExMKP92JGBM5BJO174H9A4HQIB9" hidden="1">#REF!</definedName>
    <definedName name="BExMKPEDT6IOYLLC3KJKRZOETC3Y" hidden="1">#REF!</definedName>
    <definedName name="BExMKTW7R5SOV4PHAFGHU3W73DYE" hidden="1">#REF!</definedName>
    <definedName name="BExMKU7051J2W1RQXGZGE62NBRUZ" hidden="1">#REF!</definedName>
    <definedName name="BExMKUN3WPECJR2XRID2R7GZRGNX" hidden="1">#REF!</definedName>
    <definedName name="BExMKZ535P011X4TNV16GCOH4H21" hidden="1">#REF!</definedName>
    <definedName name="BExML3XQNDIMX55ZCHHXKUV3D6E6" hidden="1">#REF!</definedName>
    <definedName name="BExML5QGSWHLI18BGY4CGOTD3UWH" hidden="1">#REF!</definedName>
    <definedName name="BExML6BVFCV80776USR7X70HVRZT" hidden="1">#REF!</definedName>
    <definedName name="BExMLO5Z61RE85X8HHX2G4IU3AZW" hidden="1">#REF!</definedName>
    <definedName name="BExMLVI7UORSHM9FMO8S2EI0TMTS" hidden="1">#REF!</definedName>
    <definedName name="BExMM5UCOT2HSSN0ZIPZW55GSOVO" hidden="1">#REF!</definedName>
    <definedName name="BExMM8ZRS5RQ8H1H55RVPVTDL5NL" hidden="1">#REF!</definedName>
    <definedName name="BExMMH8EAZB09XXQ5X4LR0P4NHG9" hidden="1">#REF!</definedName>
    <definedName name="BExMMIQH5BABNZVCIQ7TBCQ10AY5" hidden="1">#REF!</definedName>
    <definedName name="BExMMNIZ2T7M22WECMUQXEF4NJ71" hidden="1">#REF!</definedName>
    <definedName name="BExMMPMIOU7BURTV0L1K6ACW9X73" hidden="1">#REF!</definedName>
    <definedName name="BExMMQ835AJDHS4B419SS645P67Q" hidden="1">#REF!</definedName>
    <definedName name="BExMMQIUVPCOBISTEJJYNCCLUCPY" hidden="1">#REF!</definedName>
    <definedName name="BExMMTIXETA5VAKBSOFDD5SRU887" hidden="1">#REF!</definedName>
    <definedName name="BExMMV0P6P5YS3C35G0JYYHI7992" hidden="1">#REF!</definedName>
    <definedName name="BExMNJLFWZBRN9PZF1IO9CYWV1B2" hidden="1">#REF!</definedName>
    <definedName name="BExMNKCJ0FA57YEUUAJE43U1QN5P" hidden="1">#REF!</definedName>
    <definedName name="BExMNKN5D1WEF2OOJVP6LZ6DLU3Y" hidden="1">#REF!</definedName>
    <definedName name="BExMNR38HMPLWAJRQ9MMS3ZAZ9IU" hidden="1">#REF!</definedName>
    <definedName name="BExMNRDZULKJMVY2VKIIRM2M5A1M" hidden="1">#REF!</definedName>
    <definedName name="BExMNVFKZIBQSCAH71DIF1CJG89T" hidden="1">#REF!</definedName>
    <definedName name="BExMNVVUQAGQY9SA29FGI7D7R5MN" hidden="1">#REF!</definedName>
    <definedName name="BExMO9IOWKTWHO8LQJJQI5P3INWY" hidden="1">#REF!</definedName>
    <definedName name="BExMOI29DOEK5R1A5QZPUDKF7N6T" hidden="1">#REF!</definedName>
    <definedName name="BExMONRAU0S904NLJHPI47RVQDBH" hidden="1">#REF!</definedName>
    <definedName name="BExMPAJ5AJAXGKGK3F6H3ODS6RF4" hidden="1">#REF!</definedName>
    <definedName name="BExMPD2X55FFBVJ6CBUKNPROIOEU" hidden="1">#REF!</definedName>
    <definedName name="BExMPGZ848E38FUH1JBQN97DGWAT" hidden="1">#REF!</definedName>
    <definedName name="BExMPMTICOSMQENOFKQ18K0ZT4S8" hidden="1">#REF!</definedName>
    <definedName name="BExMPMZ07II0R4KGWQQ7PGS3RZS4" hidden="1">#REF!</definedName>
    <definedName name="BExMPOBH04JMDO6Z8DMSEJZM4ANN" hidden="1">#REF!</definedName>
    <definedName name="BExMPSD77XQ3HA6A4FZOJK8G2JP3" hidden="1">#REF!</definedName>
    <definedName name="BExMQ4I3Q7F0BMPHSFMFW9TZ87UD" hidden="1">#REF!</definedName>
    <definedName name="BExMQ4SWDWI4N16AZ0T5CJ6HH8WC" hidden="1">#REF!</definedName>
    <definedName name="BExMQ71WHW50GVX45JU951AGPLFQ" hidden="1">#REF!</definedName>
    <definedName name="BExMQGXSLPT4A6N47LE6FBVHWBOF" hidden="1">#REF!</definedName>
    <definedName name="BExMQNZGFHW75W9HWRCR0FEF0XF0" hidden="1">#REF!</definedName>
    <definedName name="BExMQRKVQPDFPD0WQUA9QND8OV7P" hidden="1">#REF!</definedName>
    <definedName name="BExMQSBR7PL4KLB1Q4961QO45Y4G" hidden="1">#REF!</definedName>
    <definedName name="BExMR1MA4I1X77714ZEPUVC8W398" hidden="1">#REF!</definedName>
    <definedName name="BExMR8YQHA7N77HGHY4Y6R30I3XT" hidden="1">#REF!</definedName>
    <definedName name="BExMRENOIARWRYOIVPDIEBVNRDO7" hidden="1">#REF!</definedName>
    <definedName name="BExMRF3SCIUZL945WMMDCT29MTLN" hidden="1">#REF!</definedName>
    <definedName name="BExMRRJNUMGRSDD5GGKKGEIZ6FTS" hidden="1">#REF!</definedName>
    <definedName name="BExMRU3ACIU0RD2BNWO55LH5U2BR" hidden="1">#REF!</definedName>
    <definedName name="BExMRWC9LD1LDAVIUQHQWIYMK129" hidden="1">#REF!</definedName>
    <definedName name="BExMSBH3T898ERC4BT51ZURKDCH1" hidden="1">#REF!</definedName>
    <definedName name="BExMSQRCC40AP8BDUPL2I2DNC210" hidden="1">#REF!</definedName>
    <definedName name="BExO4J9LR712G00TVA82VNTG8O7H" hidden="1">#REF!</definedName>
    <definedName name="BExO55G2KVZ7MIJ30N827CLH0I2A" hidden="1">#REF!</definedName>
    <definedName name="BExO5A8PZD9EUHC5CMPU6N3SQ15L" hidden="1">#REF!</definedName>
    <definedName name="BExO5XMAHL7CY3X0B1OPKZ28DCJ5" hidden="1">#REF!</definedName>
    <definedName name="BExO66LZJKY4PTQVREELI6POS4AY" hidden="1">#REF!</definedName>
    <definedName name="BExO6LLHCYTF7CIVHKAO0NMET14Q" hidden="1">#REF!</definedName>
    <definedName name="BExO6NOZIPWELHV0XX25APL9UNOP" hidden="1">#REF!</definedName>
    <definedName name="BExO71MMHEBC11LG4HXDEQNHOII2" hidden="1">#REF!</definedName>
    <definedName name="BExO71S28H4XYOYYLAXOO93QV4TF" hidden="1">#REF!</definedName>
    <definedName name="BExO7BIP1737MIY7S6K4XYMTIO95" hidden="1">#REF!</definedName>
    <definedName name="BExO7OUQS3XTUQ2LDKGQ8AAQ3OJJ" hidden="1">#REF!</definedName>
    <definedName name="BExO85HMYXZJ7SONWBKKIAXMCI3C" hidden="1">#REF!</definedName>
    <definedName name="BExO863922O4PBGQMUNEQKGN3K96" hidden="1">#REF!</definedName>
    <definedName name="BExO89ZIOXN0HOKHY24F7HDZ87UT" hidden="1">#REF!</definedName>
    <definedName name="BExO8A4SWOKD9WI5E6DITCL3LZZC" hidden="1">#REF!</definedName>
    <definedName name="BExO8CDTBCABLEUD6PE2UM2EZ6C4" hidden="1">#REF!</definedName>
    <definedName name="BExO8UTAGQWDBQZEEF4HUNMLQCVU" hidden="1">#REF!</definedName>
    <definedName name="BExO937E20IHMGQOZMECL3VZC7OX" hidden="1">#REF!</definedName>
    <definedName name="BExO94UTJKQQ7TJTTJRTSR70YVJC" hidden="1">#REF!</definedName>
    <definedName name="BExO9EALFB2R8VULHML1AVRPHME0" hidden="1">#REF!</definedName>
    <definedName name="BExO9J3A438976RXIUX5U9SU5T55" hidden="1">#REF!</definedName>
    <definedName name="BExO9RS5RXFJ1911HL3CCK6M74EP" hidden="1">#REF!</definedName>
    <definedName name="BExO9SDRI1M6KMHXSG3AE5L0F2U3" hidden="1">#REF!</definedName>
    <definedName name="BExO9US253B9UNAYT7DWLMK2BO44" hidden="1">#REF!</definedName>
    <definedName name="BExO9V2U2YXAY904GYYGU6TD8Y7M" hidden="1">#REF!</definedName>
    <definedName name="BExOAAIG18X4V98C7122L5F65P5C" hidden="1">#REF!</definedName>
    <definedName name="BExOAQ3GKCT7YZW1EMVU3EILSZL2" hidden="1">#REF!</definedName>
    <definedName name="BExOATZQ6SF8DASYLBQ0Z6D2WPSC" hidden="1">#REF!</definedName>
    <definedName name="BExOB9KT2THGV4SPLDVFTFXS4B14" hidden="1">#REF!</definedName>
    <definedName name="BExOBEZ0IE2WBEYY3D3CMRI72N1K" hidden="1">#REF!</definedName>
    <definedName name="BExOBF9TFH4NSBTR7JD2Q1165NIU" hidden="1">#REF!</definedName>
    <definedName name="BExOBIPU8760ITY0C8N27XZ3KWEF" hidden="1">#REF!</definedName>
    <definedName name="BExOBM0I5L0MZ1G4H9MGMD87SBMZ" hidden="1">#REF!</definedName>
    <definedName name="BExOBOUXMP88KJY2BX2JLUJH5N0K" hidden="1">#REF!</definedName>
    <definedName name="BExOBP0FKQ4SVR59FB48UNLKCOR6" hidden="1">#REF!</definedName>
    <definedName name="BExOBTNR0XX9V82O76VVWUQABHT8" hidden="1">#REF!</definedName>
    <definedName name="BExOBYAVUCQ0IGM0Y6A75QHP0Q1A" hidden="1">#REF!</definedName>
    <definedName name="BExOC3UEHB1CZNINSQHZANWJYKR8" hidden="1">#REF!</definedName>
    <definedName name="BExOCBSF3XGO9YJ23LX2H78VOUR7" hidden="1">#REF!</definedName>
    <definedName name="BExOCEHJCLIUR23CB4TC9OEFJGFX" hidden="1">#REF!</definedName>
    <definedName name="BExOCKXFMOW6WPFEVX1I7R7FNDSS" hidden="1">#REF!</definedName>
    <definedName name="BExOCM4L30L6FV3N2PR4O6X8WY2M" hidden="1">#REF!</definedName>
    <definedName name="BExOCYEXOB95DH5NOB0M5NOYX398" hidden="1">#REF!</definedName>
    <definedName name="BExOD4ERMDMFD8X1016N4EXOUR0S" hidden="1">#REF!</definedName>
    <definedName name="BExOD55RS7BQUHRQ6H3USVGKR0P7" hidden="1">#REF!</definedName>
    <definedName name="BExODEWDDEABM4ZY3XREJIBZ8IVP" hidden="1">#REF!</definedName>
    <definedName name="BExODICDVVLFKWA22B3L0CKKTAZA" hidden="1">#REF!</definedName>
    <definedName name="BExODZFEIWV26E8RFU7XQYX1J458" hidden="1">#REF!</definedName>
    <definedName name="BExOE0S111KPTELH26PPXE94J3GJ" hidden="1">#REF!</definedName>
    <definedName name="BExOE5KH3JKKPZO401YAB3A11G1U" hidden="1">#REF!</definedName>
    <definedName name="BExOEBKG55EROA2VL360A06LKASE" hidden="1">#REF!</definedName>
    <definedName name="BExOEFWUBETCPIYF89P9SBDOI3X5" hidden="1">#REF!</definedName>
    <definedName name="BExOEL08MN74RQKVY0P43PFHPTVB" hidden="1">#REF!</definedName>
    <definedName name="BExOERG5LWXYYEN1DY1H2FWRJS9T" hidden="1">#REF!</definedName>
    <definedName name="BExOEV1S6JJVO5PP4BZ20SNGZR7D" hidden="1">#REF!</definedName>
    <definedName name="BExOEVNDLRXW33RF3AMMCDLTLROJ" hidden="1">#REF!</definedName>
    <definedName name="BExOEZOXV3VXUB6VGSS85GXATYAC" hidden="1">#REF!</definedName>
    <definedName name="BExOFDBSAZV60157PIDWCSSUN3MJ" hidden="1">#REF!</definedName>
    <definedName name="BExOFEDNCYI2TPTMQ8SJN3AW4YMF" hidden="1">#REF!</definedName>
    <definedName name="BExOFVLXVD6RVHSQO8KZOOACSV24" hidden="1">#REF!</definedName>
    <definedName name="BExOG2SW3XOGP9VAPQ3THV3VWV12" hidden="1">#REF!</definedName>
    <definedName name="BExOG45J81K4OPA40KW5VQU54KY3" hidden="1">#REF!</definedName>
    <definedName name="BExOGFE2SCL8HHT4DFAXKLUTJZOG" hidden="1">#REF!</definedName>
    <definedName name="BExOGH1IMADJCZMFDE6NMBBKO558" hidden="1">#REF!</definedName>
    <definedName name="BExOGT6D0LJ3C22RDW8COECKB1J5" hidden="1">#REF!</definedName>
    <definedName name="BExOGTMI1HT31M1RGWVRAVHAK7DE" hidden="1">#REF!</definedName>
    <definedName name="BExOGXO9JE5XSE9GC3I6O21UEKAO" hidden="1">#REF!</definedName>
    <definedName name="BExOH9ICQA5WPLVJIKJVPWUPKSYO" hidden="1">#REF!</definedName>
    <definedName name="BExOH9ICZ13C1LAW8OTYTR9S7ZP3" hidden="1">#REF!</definedName>
    <definedName name="BExOHGEJ8V8OXT32FSU173XLXBDH" hidden="1">#REF!</definedName>
    <definedName name="BExOHL75H3OT4WAKKPUXIVXWFVDS" hidden="1">#REF!</definedName>
    <definedName name="BExOHLHXXJL6363CC082M9M5VVXQ" hidden="1">#REF!</definedName>
    <definedName name="BExOHNAO5UDXSO73BK2ARHWKS90Y" hidden="1">#REF!</definedName>
    <definedName name="BExOHR1G1I9A9CI1HG94EWBLWNM2" hidden="1">#REF!</definedName>
    <definedName name="BExOHTQPP8LQ98L6PYUI6QW08YID" hidden="1">#REF!</definedName>
    <definedName name="BExOHUHN7UXHYAJFJJFU805UZ0NB" hidden="1">#REF!</definedName>
    <definedName name="BExOHX6Q6NJI793PGX59O5EKTP4G" hidden="1">#REF!</definedName>
    <definedName name="BExOI5VMTHH7Y8MQQ1N635CHYI0P" hidden="1">#REF!</definedName>
    <definedName name="BExOIEVCP4Y6VDS23AK84MCYYHRT" hidden="1">#REF!</definedName>
    <definedName name="BExOIFRP0HEHF5D7JSZ0X8ADJ79U" hidden="1">#REF!</definedName>
    <definedName name="BExOIHPQIXR0NDR5WD01BZKPKEO3" hidden="1">#REF!</definedName>
    <definedName name="BExOIM7L0Z3LSII9P7ZTV4KJ8RMA" hidden="1">#REF!</definedName>
    <definedName name="BExOIWJVMJ6MG6JC4SPD1L00OHU1" hidden="1">#REF!</definedName>
    <definedName name="BExOIYCN8Z4JK3OOG86KYUCV0ME8" hidden="1">#REF!</definedName>
    <definedName name="BExOJ3AKZ9BCBZT3KD8WMSLK6MN2" hidden="1">#REF!</definedName>
    <definedName name="BExOJ7XQK71I4YZDD29AKOOWZ47E" hidden="1">#REF!</definedName>
    <definedName name="BExOJAXS2THXXIJMV2F2LZKMI589" hidden="1">#REF!</definedName>
    <definedName name="BExOJDXKJ43BMD5CFWEMSU5R1BP9" hidden="1">#REF!</definedName>
    <definedName name="BExOJHZ9KOD9LEP7ES426LHOCXEY" hidden="1">#REF!</definedName>
    <definedName name="BExOJM0W6XGSW5MXPTTX0GNF6SFT" hidden="1">#REF!</definedName>
    <definedName name="BExOJQ7XL1X94G2GP88DSU6OTRKY" hidden="1">#REF!</definedName>
    <definedName name="BExOJXEUJJ9SYRJXKYYV2NCCDT2R" hidden="1">#REF!</definedName>
    <definedName name="BExOK0EQYM9JUMAGWOUN7QDH7VMZ" hidden="1">#REF!</definedName>
    <definedName name="BExOK10DBCM0O0CLRF8BB6EEWGB2" hidden="1">#REF!</definedName>
    <definedName name="BExOK45QZPFPJ08Z5BZOFLNGPHCZ" hidden="1">#REF!</definedName>
    <definedName name="BExOK4WM9O7QNG6O57FOASI5QSN1" hidden="1">#REF!</definedName>
    <definedName name="BExOK57E3HXBUDOQB4M87JK9OPNE" hidden="1">#REF!</definedName>
    <definedName name="BExOKJLBFD15HACQ01HQLY1U5SE2" hidden="1">#REF!</definedName>
    <definedName name="BExOKTXMJP351VXKH8VT6SXUNIMF" hidden="1">#REF!</definedName>
    <definedName name="BExOKU8GMLOCNVORDE329819XN67" hidden="1">#REF!</definedName>
    <definedName name="BExOL0Z3Z7IAMHPB91EO2MF49U57" hidden="1">#REF!</definedName>
    <definedName name="BExOL7KH12VAR0LG741SIOJTLWFD" hidden="1">#REF!</definedName>
    <definedName name="BExOLGUYDBS2V3UOK4DVPUW5JZN7" hidden="1">#REF!</definedName>
    <definedName name="BExOLICXFHJLILCJVFMJE5MGGWKR" hidden="1">#REF!</definedName>
    <definedName name="BExOLOI0WJS3QC12I3ISL0D9AWOF" hidden="1">#REF!</definedName>
    <definedName name="BExOLQ5A7IWI0W12J7315E7LBI0O" hidden="1">#REF!</definedName>
    <definedName name="BExOLYZNG5RBD0BTS1OEZJNU92Q5" hidden="1">#REF!</definedName>
    <definedName name="BExOM136CSOYSV2NE3NAU04Z4414" hidden="1">#REF!</definedName>
    <definedName name="BExOM3HIJ3UZPOKJI68KPBJAHPDC" hidden="1">#REF!</definedName>
    <definedName name="BExOM5QC0I90GVJG1G7NFAIINKAQ" hidden="1">#REF!</definedName>
    <definedName name="BExOMKPURE33YQ3K1JG9NVQD4W49" hidden="1">#REF!</definedName>
    <definedName name="BExOMP7NGCLUNFK50QD2LPKRG078" hidden="1">#REF!</definedName>
    <definedName name="BExOMPNX2853XA8AUM0BLA7CS86A" hidden="1">#REF!</definedName>
    <definedName name="BExOMU0A6XMY48SZRYL4WQZD13BI" hidden="1">#REF!</definedName>
    <definedName name="BExOMVT0HSNC59DJP4CLISASGHKL" hidden="1">#REF!</definedName>
    <definedName name="BExON0AX35F2SI0UCVMGWGVIUNI3" hidden="1">#REF!</definedName>
    <definedName name="BExON1I19LN0T10YIIYC5NE9UGMR" hidden="1">#REF!</definedName>
    <definedName name="BExON41U4296DV3DPG6I5EF3OEYF" hidden="1">#REF!</definedName>
    <definedName name="BExONB3A7CO4YD8RB41PHC93BQ9M" hidden="1">#REF!</definedName>
    <definedName name="BExONFQH6UUXF8V0GI4BRIST9RFO" hidden="1">#REF!</definedName>
    <definedName name="BExONIL31DZWU7IFVN3VV0XTXJA1" hidden="1">#REF!</definedName>
    <definedName name="BExONJ1BU17R0F5A2UP1UGJBOGKS" hidden="1">#REF!</definedName>
    <definedName name="BExONKZDHE8SS0P4YRLGEQR9KYHF" hidden="1">#REF!</definedName>
    <definedName name="BExONNZ9VMHVX3J6NLNJY7KZA61O" hidden="1">#REF!</definedName>
    <definedName name="BExONRQ1BAA4F3TXP2MYQ4YCZ09S" hidden="1">#REF!</definedName>
    <definedName name="BExONU4ENMND8RLZX0L5EHPYQQSB" hidden="1">#REF!</definedName>
    <definedName name="BExONXPUEU6ZRSIX4PDJ1DXY679I" hidden="1">#REF!</definedName>
    <definedName name="BExOO0KEG2WL5WKKMHN0S2UTIUNG" hidden="1">#REF!</definedName>
    <definedName name="BExOO1WWIZSGB0YTGKESB45TSVMZ" hidden="1">#REF!</definedName>
    <definedName name="BExOO4B8FPAFYPHCTYTX37P1TQM5" hidden="1">#REF!</definedName>
    <definedName name="BExOOIULUDOJRMYABWV5CCL906X6" hidden="1">#REF!</definedName>
    <definedName name="BExOOJLIWKJW5S7XWJXD8TYV5HQ9" hidden="1">#REF!</definedName>
    <definedName name="BExOOQ1JVWQ9LYXD0V94BRXKTA1I" hidden="1">#REF!</definedName>
    <definedName name="BExOOTN0KTXJCL7E476XBN1CJ553" hidden="1">#REF!</definedName>
    <definedName name="BExOOVVUJIJNAYDICUUQQ9O7O3TW" hidden="1">#REF!</definedName>
    <definedName name="BExOP9DDU5MZJKWGFT0MKL44YKIV" hidden="1">#REF!</definedName>
    <definedName name="BExOP9DEBV5W5P4Q25J3XCJBP5S9" hidden="1">#REF!</definedName>
    <definedName name="BExOPFNYRBL0BFM23LZBJTADNOE4" hidden="1">#REF!</definedName>
    <definedName name="BExOPINVFSIZMCVT9YGT2AODVCX3" hidden="1">#REF!</definedName>
    <definedName name="BExOQ1JN4SAC44RTMZIGHSW023WA" hidden="1">#REF!</definedName>
    <definedName name="BExOQ256YMF115DJL3KBPNKABJ90" hidden="1">#REF!</definedName>
    <definedName name="BExQ19DEUOLC11IW32E2AMVZLFF1" hidden="1">#REF!</definedName>
    <definedName name="BExQ1OCW3L24TN0BYVRE2NE3IK1O" hidden="1">#REF!</definedName>
    <definedName name="BExQ29C73XR33S3668YYSYZAIHTG" hidden="1">#REF!</definedName>
    <definedName name="BExQ2FS228IUDUP2023RA1D4AO4C" hidden="1">#REF!</definedName>
    <definedName name="BExQ2L0XYWLY9VPZWXYYFRIRQRJ1" hidden="1">#REF!</definedName>
    <definedName name="BExQ2M841F5Z1BQYR8DG5FKK0LIU" hidden="1">#REF!</definedName>
    <definedName name="BExQ2STHO7AXYTS1VPPHQMX1WT30" hidden="1">#REF!</definedName>
    <definedName name="BExQ2XWXHMQMQ99FF9293AEQHABB" hidden="1">#REF!</definedName>
    <definedName name="BExQ300G8I8TK45A0MVHV15422EU" hidden="1">#REF!</definedName>
    <definedName name="BExQ305RBEODGNAETZ0EZQLLDZZD" hidden="1">#REF!</definedName>
    <definedName name="BExQ37SZQJSC2C73FY2IJY852LVP" hidden="1">#REF!</definedName>
    <definedName name="BExQ39R28MXSG2SEV956F0KZ20AN" hidden="1">#REF!</definedName>
    <definedName name="BExQ3D1P3M5Z3HLMEZ17E0BLEE4U" hidden="1">#REF!</definedName>
    <definedName name="BExQ3EZX6BA2WHKI84SG78UPRTSE" hidden="1">#REF!</definedName>
    <definedName name="BExQ3KOX6620WUSBG7PGACNC936P" hidden="1">#REF!</definedName>
    <definedName name="BExQ3O4W7QF8BOXTUT4IOGF6YKUD" hidden="1">#REF!</definedName>
    <definedName name="BExQ3PXOWSN8561ZR8IEY8ZASI3B" hidden="1">#REF!</definedName>
    <definedName name="BExQ3TZF04IPY0B0UG9CQQ5736UA" hidden="1">#REF!</definedName>
    <definedName name="BExQ42IU9MNDYLODP41DL6YTZMAR" hidden="1">#REF!</definedName>
    <definedName name="BExQ42O4PHH156IHXSW0JAYAC0NJ" hidden="1">#REF!</definedName>
    <definedName name="BExQ452HF7N1HYPXJXQ8WD6SOWUV" hidden="1">#REF!</definedName>
    <definedName name="BExQ4BTBSHPHVEDRCXC2ROW8PLFC" hidden="1">#REF!</definedName>
    <definedName name="BExQ4DGKF54SRKQUTUT4B1CZSS62" hidden="1">#REF!</definedName>
    <definedName name="BExQ4T74LQ5PYTV1MUQUW75A4BDY" hidden="1">#REF!</definedName>
    <definedName name="BExQ4XJHD7EJCNH7S1MJDZJ2MNWG" hidden="1">#REF!</definedName>
    <definedName name="BExQ5039ZCEWBUJHU682G4S89J03" hidden="1">#REF!</definedName>
    <definedName name="BExQ56Z9W6YHZHRXOFFI8EFA7CDI" hidden="1">#REF!</definedName>
    <definedName name="BExQ58MP5FO5Q5CIXVMMYWWPEFW3" hidden="1">#REF!</definedName>
    <definedName name="BExQ5KX3Z668H1KUCKZ9J24HUQ1F" hidden="1">#REF!</definedName>
    <definedName name="BExQ5SPMSOCJYLAY20NB5A6O32RE" hidden="1">#REF!</definedName>
    <definedName name="BExQ5UICMGTMK790KTLK49MAGXRC" hidden="1">#REF!</definedName>
    <definedName name="BExQ5YUUK9FD0QGTY4WD0W90O7OL" hidden="1">#REF!</definedName>
    <definedName name="BExQ62WGBSDPG7ZU34W0N8X45R3X" hidden="1">#REF!</definedName>
    <definedName name="BExQ63793YQ9BH7JLCNRIATIGTRG" hidden="1">#REF!</definedName>
    <definedName name="BExQ6CN1EF2UPZ57ZYMGK8TUJQSS" hidden="1">#REF!</definedName>
    <definedName name="BExQ6FSF8BMWVLJI7Y7MKPG9SU5O" hidden="1">#REF!</definedName>
    <definedName name="BExQ6M2YXJ8AMRJF3QGHC40ADAHZ" hidden="1">#REF!</definedName>
    <definedName name="BExQ6M8B0X44N9TV56ATUVHGDI00" hidden="1">#REF!</definedName>
    <definedName name="BExQ6POH065GV0I74XXVD0VUPBJW" hidden="1">#REF!</definedName>
    <definedName name="BExQ6WV9KPSMXPPLGZ3KK4WNYTHU" hidden="1">#REF!</definedName>
    <definedName name="BExQ7541G92R52ECOIYO6UXIWJJ4" hidden="1">#REF!</definedName>
    <definedName name="BExQ783XTMM2A9I3UKCFWJH1PP2N" hidden="1">#REF!</definedName>
    <definedName name="BExQ79LX01ZPQB8EGD1ZHR2VK2H3" hidden="1">#REF!</definedName>
    <definedName name="BExQ7B3V9MGDK2OIJ61XXFBFLJFZ" hidden="1">#REF!</definedName>
    <definedName name="BExQ7CB046NVPF9ZXDGA7OXOLSLX" hidden="1">#REF!</definedName>
    <definedName name="BExQ7IWDCGGOO1HTJ97YGO1CK3R9" hidden="1">#REF!</definedName>
    <definedName name="BExQ7JNFIEGS2HKNBALH3Q2N5G7Z" hidden="1">#REF!</definedName>
    <definedName name="BExQ7MY3U2Z1IZ71U5LJUD00VVB4" hidden="1">#REF!</definedName>
    <definedName name="BExQ7XL2Q1GVUFL1F9KK0K0EXMWG" hidden="1">#REF!</definedName>
    <definedName name="BExQ8469L3ZRZ3KYZPYMSJIDL7Y5" hidden="1">#REF!</definedName>
    <definedName name="BExQ84MJB94HL3BWRN50M4NCB6Z0" hidden="1">#REF!</definedName>
    <definedName name="BExQ8583ZE00NW7T9OF11OT9IA14" hidden="1">#REF!</definedName>
    <definedName name="BExQ8A0RPE3IMIFIZLUE7KD2N21W" hidden="1">#REF!</definedName>
    <definedName name="BExQ8ABK6H1ADV2R2OYT8NFFYG2N" hidden="1">#REF!</definedName>
    <definedName name="BExQ8DM90XJ6GCJIK9LC5O82I2TJ" hidden="1">#REF!</definedName>
    <definedName name="BExQ8G0K46ZORA0QVQTDI7Z8LXGF" hidden="1">#REF!</definedName>
    <definedName name="BExQ8O3WEU8HNTTGKTW5T0QSKCLP" hidden="1">#REF!</definedName>
    <definedName name="BExQ8ZCEDBOBJA3D9LDP5TU2WYGR" hidden="1">#REF!</definedName>
    <definedName name="BExQ94LAW6MAQBWY25WTBFV5PPZJ" hidden="1">#REF!</definedName>
    <definedName name="BExQ968K8V66L55PCVI3B4VR4FW6" hidden="1">#REF!</definedName>
    <definedName name="BExQ97QIPOSSRK978N8P234Y1XA4" hidden="1">#REF!</definedName>
    <definedName name="BExQ9DFHXLBKBS9DWH05G83SL12Z" hidden="1">#REF!</definedName>
    <definedName name="BExQ9E6FBAXTHGF3RXANFIA77GXP" hidden="1">#REF!</definedName>
    <definedName name="BExQ9J4ID0TGFFFJSQ9PFAMXOYZ1" hidden="1">#REF!</definedName>
    <definedName name="BExQ9KX9734KIAK7IMRLHCPYDHO2" hidden="1">#REF!</definedName>
    <definedName name="BExQ9L81FF4I7816VTPFBDWVU4CW" hidden="1">#REF!</definedName>
    <definedName name="BExQ9M4E2ACZOWWWP1JJIQO8AHUM" hidden="1">#REF!</definedName>
    <definedName name="BExQ9TBCP5IJKSQLYEBE6FQLF16I" hidden="1">#REF!</definedName>
    <definedName name="BExQ9UTANMJCK7LJ4OQMD6F2Q01L" hidden="1">#REF!</definedName>
    <definedName name="BExQ9ZLYHWABXAA9NJDW8ZS0UQ9P" hidden="1">[3]ZZCOOM_M03_Q005!#REF!</definedName>
    <definedName name="BExQ9ZWQ19KSRZNZNPY6ZNWEST1J" hidden="1">#REF!</definedName>
    <definedName name="BExQA324HSCK40ENJUT9CS9EC71B" hidden="1">#REF!</definedName>
    <definedName name="BExQA55GY0STSNBWQCWN8E31ZXCS" hidden="1">#REF!</definedName>
    <definedName name="BExQA7URC7M82I0T9RUF90GCS15S" hidden="1">#REF!</definedName>
    <definedName name="BExQA9HZIN9XEMHEEVHT99UU9Z82" hidden="1">#REF!</definedName>
    <definedName name="BExQAELFYH92K8CJL155181UDORO" hidden="1">#REF!</definedName>
    <definedName name="BExQAG8PP8R5NJKNQD1U4QOSD6X5" hidden="1">#REF!</definedName>
    <definedName name="BExQAVTR32SDHZQ69KNYF6UXXKS2" hidden="1">#REF!</definedName>
    <definedName name="BExQBBETZJ7LHJ9CLAL3GEKQFEGR" hidden="1">#REF!</definedName>
    <definedName name="BExQBDICMZTSA1X73TMHNO4JSFLN" hidden="1">#REF!</definedName>
    <definedName name="BExQBEER6CRCRPSSL61S0OMH57ZA" hidden="1">#REF!</definedName>
    <definedName name="BExQBFR753FNBMC27WEQJT8UKANJ" hidden="1">#REF!</definedName>
    <definedName name="BExQBIGGY5TXI2FJVVZSLZ0LTZYH" hidden="1">#REF!</definedName>
    <definedName name="BExQBM1RUSIQ85LLMM2159BYDPIP" hidden="1">#REF!</definedName>
    <definedName name="BExQBOWE543K7PGA5S7SVU2QKPM3" hidden="1">#REF!</definedName>
    <definedName name="BExQBPSOZ47V81YAEURP0NQJNTJH" hidden="1">#REF!</definedName>
    <definedName name="BExQC5TWT21CGBKD0IHAXTIN2QB8" hidden="1">#REF!</definedName>
    <definedName name="BExQC94JL9F5GW4S8DQCAF4WB2DA" hidden="1">#REF!</definedName>
    <definedName name="BExQCKTD8AT0824LGWREXM1B5D1X" hidden="1">#REF!</definedName>
    <definedName name="BExQCQ7KF4HVXSD72FF3DJGNNO3M" hidden="1">#REF!</definedName>
    <definedName name="BExQCRPJXI0WNJUFFAC39C0PFUFK" hidden="1">#REF!</definedName>
    <definedName name="BExQD571YWOXKR2SX85K5MKQ0AO2" hidden="1">#REF!</definedName>
    <definedName name="BExQDB6VCHN8PNX8EA6JNIEQ2JC2" hidden="1">#REF!</definedName>
    <definedName name="BExQDE1B6U2Q9B73KBENABP71YM1" hidden="1">#REF!</definedName>
    <definedName name="BExQDGQCN7ZW41QDUHOBJUGQAX40" hidden="1">#REF!</definedName>
    <definedName name="BExQED8ZZUEH0WRNOHXI7V9TVC8K" hidden="1">#REF!</definedName>
    <definedName name="BExQEF1PIJIB9J24OB0M4X1WLBB0" hidden="1">#REF!</definedName>
    <definedName name="BExQEMUA4HEFM4OVO8M8MA8PIAW1" hidden="1">#REF!</definedName>
    <definedName name="BExQEP38QPDKB85WG2WOL17IMB5S" hidden="1">#REF!</definedName>
    <definedName name="BExQEQ4XZQFIKUXNU9H7WE7AMZ1U" hidden="1">#REF!</definedName>
    <definedName name="BExQF1OEB07CRAP6ALNNMJNJ3P2D" hidden="1">#REF!</definedName>
    <definedName name="BExQF8KKL224NYD20XYLLM2RE7EW" hidden="1">#REF!</definedName>
    <definedName name="BExQF9X2AQPFJZTCHTU5PTTR0JAH" hidden="1">#REF!</definedName>
    <definedName name="BExQFAINO9ODQZX6NSM8EBTRD04E" hidden="1">#REF!</definedName>
    <definedName name="BExQFC0M9KKFMQKPLPEO2RQDB7MM" hidden="1">#REF!</definedName>
    <definedName name="BExQFEEV7627R8TYZCM28C6V6WHE" hidden="1">#REF!</definedName>
    <definedName name="BExQFEK8NUD04X2OBRA275ADPSDL" hidden="1">#REF!</definedName>
    <definedName name="BExQFGYIWDR4W0YF7XR6E4EWWJ02" hidden="1">#REF!</definedName>
    <definedName name="BExQFPNFKA36IAPS22LAUMBDI4KE" hidden="1">#REF!</definedName>
    <definedName name="BExQFPSWEMA8WBUZ4WK20LR13VSU" hidden="1">#REF!</definedName>
    <definedName name="BExQFVSPOSCCPF1TLJPIWYWYB8A9" hidden="1">#REF!</definedName>
    <definedName name="BExQFWJQXNQAW6LUMOEDS6KMJMYL" hidden="1">#REF!</definedName>
    <definedName name="BExQG8TYRD2G42UA5ZPCRLNKUDMX" hidden="1">#REF!</definedName>
    <definedName name="BExQG9A8OZ31BDN5QEGQGWG59A43" hidden="1">#REF!</definedName>
    <definedName name="BExQGGBQ2CMSPV4NV4RA7NMBQER6" hidden="1">#REF!</definedName>
    <definedName name="BExQGO48J9MPCDQ96RBB9UN9AIGT" hidden="1">#REF!</definedName>
    <definedName name="BExQGSBB6MJWDW7AYWA0MSFTXKRR" hidden="1">#REF!</definedName>
    <definedName name="BExQH0UURAJ13AVO5UI04HSRGVYW" hidden="1">#REF!</definedName>
    <definedName name="BExQH5I0FUT0822E2ITR6M5724UF" hidden="1">#REF!</definedName>
    <definedName name="BExQH6ZZY0NR8SE48PSI9D0CU1TC" hidden="1">#REF!</definedName>
    <definedName name="BExQH9P2MCXAJOVEO4GFQT6MNW22" hidden="1">#REF!</definedName>
    <definedName name="BExQHCZSBYUY8OKKJXFYWKBBM6AH" hidden="1">#REF!</definedName>
    <definedName name="BExQHML1J3V7M9VZ3S2S198637RP" hidden="1">#REF!</definedName>
    <definedName name="BExQHPKXZ1K33V2F90NZIQRZYIAW" hidden="1">#REF!</definedName>
    <definedName name="BExQHRDNW8YFGT2B35K9CYSS1VAI" hidden="1">#REF!</definedName>
    <definedName name="BExQHRZ9FBLUG6G6CC88UZA6V39L" hidden="1">#REF!</definedName>
    <definedName name="BExQHVF9KD06AG2RXUQJ9X4PVGX4" hidden="1">#REF!</definedName>
    <definedName name="BExQHZBHVN2L4HC7ACTR73T5OCV0" hidden="1">#REF!</definedName>
    <definedName name="BExQI3O3BBL6MXZNJD1S3UD8WBUU" hidden="1">#REF!</definedName>
    <definedName name="BExQI7431UOEBYKYPVVMNXBZ2ZP2" hidden="1">#REF!</definedName>
    <definedName name="BExQI85V9TNLDJT5LTRZS10Y26SG" hidden="1">#REF!</definedName>
    <definedName name="BExQI9ICYVAAXE7L1BQSE1VWSQA9" hidden="1">#REF!</definedName>
    <definedName name="BExQIAPKHVEV8CU1L3TTHJW67FJ5" hidden="1">#REF!</definedName>
    <definedName name="BExQIAV02RGEQG6AF0CWXU3MS9BZ" hidden="1">#REF!</definedName>
    <definedName name="BExQIBB4I3Z6AUU0HYV1DHRS13M4" hidden="1">#REF!</definedName>
    <definedName name="BExQIBWPAXU7HJZLKGJZY3EB7MIS" hidden="1">#REF!</definedName>
    <definedName name="BExQIHLP9AT969BKBF22IGW76GLI" hidden="1">#REF!</definedName>
    <definedName name="BExQIS8O6R36CI01XRY9ISM99TW9" hidden="1">#REF!</definedName>
    <definedName name="BExQIVJB9MJ25NDUHTCVMSODJY2C" hidden="1">#REF!</definedName>
    <definedName name="BExQIWAEMVTWAU39DWIXT17K2A9Z" hidden="1">#REF!</definedName>
    <definedName name="BExQJ72T8UR0U461ZLEGOOEPCDIG" hidden="1">#REF!</definedName>
    <definedName name="BExQJAZ2QDORCR0K8PR9VHQZ4Y3P" hidden="1">#REF!</definedName>
    <definedName name="BExQJBF7LAX128WR7VTMJC88ZLPG" hidden="1">#REF!</definedName>
    <definedName name="BExQJEVCKX6KZHNCLYXY7D0MX5KN" hidden="1">#REF!</definedName>
    <definedName name="BExQJJYSDX8B0J1QGF2HL071KKA3" hidden="1">#REF!</definedName>
    <definedName name="BExQK1HV6SQQ7CP8H8IUKI9TYXTD" hidden="1">#REF!</definedName>
    <definedName name="BExQK3LE5CSBW1E4H4KHW548FL2R" hidden="1">#REF!</definedName>
    <definedName name="BExQKG6LD6PLNDGNGO9DJXY865BR" hidden="1">#REF!</definedName>
    <definedName name="BExQKUKG8I4CGS9QYSD0H7NHP4JN" hidden="1">#REF!</definedName>
    <definedName name="BExQL2NSE8OYZFXQH8A23RMVMFW7" hidden="1">#REF!</definedName>
    <definedName name="BExQL4GJ3LZJL6JDEHT7UDXW90TV" hidden="1">#REF!</definedName>
    <definedName name="BExQLE1TOW3A287TQB0AVWENT8O1" hidden="1">#REF!</definedName>
    <definedName name="BExRYOYB4A3E5F6MTROY69LR0PMG" hidden="1">#REF!</definedName>
    <definedName name="BExRYZLA9EW71H4SXQR525S72LLP" hidden="1">#REF!</definedName>
    <definedName name="BExRZ66M8G9FQ0VFP077QSZBSOA5" hidden="1">#REF!</definedName>
    <definedName name="BExRZ8FMQQL46I8AQWU17LRNZD5T" hidden="1">#REF!</definedName>
    <definedName name="BExRZIRRIXRUMZ5GOO95S7460BMP" hidden="1">#REF!</definedName>
    <definedName name="BExRZJTNBKKPK7SB4LA31O3OH6PO" hidden="1">#REF!</definedName>
    <definedName name="BExRZK9RAHMM0ZLTNSK7A4LDC42D" hidden="1">#REF!</definedName>
    <definedName name="BExRZNF461H0WDF36L3U0UQSJGZB" hidden="1">#REF!</definedName>
    <definedName name="BExRZOGSR69INI6GAEPHDWSNK5Q4" hidden="1">#REF!</definedName>
    <definedName name="BExS0ASQBKRTPDWFK0KUDFOS9LE5" hidden="1">#REF!</definedName>
    <definedName name="BExS0GHQUF6YT0RU3TKDEO8CSJYB" hidden="1">#REF!</definedName>
    <definedName name="BExS0K8IHC45I78DMZBOJ1P13KQA" hidden="1">#REF!</definedName>
    <definedName name="BExS0L4WP69XXUFHED98XIEPB593" hidden="1">#REF!</definedName>
    <definedName name="BExS0Z2O2N4AJXFEPN87NU9ZGAHG" hidden="1">#REF!</definedName>
    <definedName name="BExS15IJV0WW662NXQUVT3FGP4ST" hidden="1">#REF!</definedName>
    <definedName name="BExS18T8TBNEPF4AU1VJ268XLF3L" hidden="1">#REF!</definedName>
    <definedName name="BExS194110MR25BYJI3CJ2EGZ8XT" hidden="1">#REF!</definedName>
    <definedName name="BExS1BNVGNSGD4EP90QL8WXYWZ66" hidden="1">#REF!</definedName>
    <definedName name="BExS1UE39N6NCND7MAARSBWXS6HU" hidden="1">#REF!</definedName>
    <definedName name="BExS226HTWL5WVC76MP5A1IBI8WD" hidden="1">#REF!</definedName>
    <definedName name="BExS26OI2QNNAH2WMDD95Z400048" hidden="1">#REF!</definedName>
    <definedName name="BExS2D4EI622QRKZKVDPRE66M4XA" hidden="1">#REF!</definedName>
    <definedName name="BExS2DF6B4ZUF3VZLI4G6LJ3BF38" hidden="1">#REF!</definedName>
    <definedName name="BExS2GKEA6VM3PDWKD7XI0KRUHTW" hidden="1">#REF!</definedName>
    <definedName name="BExS2I2HVU314TXI2DYFRY8XV913" hidden="1">#REF!</definedName>
    <definedName name="BExS2QB5FS5LYTFYO4BROTWG3OV5" hidden="1">#REF!</definedName>
    <definedName name="BExS2TLU1HONYV6S3ZD9T12D7CIG" hidden="1">#REF!</definedName>
    <definedName name="BExS2WLQUVBRZJWQTWUU4CYDY4IN" hidden="1">#REF!</definedName>
    <definedName name="BExS2YJQV4NUX6135T90Z1Y5R26Q" hidden="1">#REF!</definedName>
    <definedName name="BExS318UV9I2FXPQQWUKKX00QLPJ" hidden="1">#REF!</definedName>
    <definedName name="BExS3LBS0SMTHALVM4NRI1BAV1NP" hidden="1">#REF!</definedName>
    <definedName name="BExS3MTQ75VBXDGEBURP6YT8RROE" hidden="1">#REF!</definedName>
    <definedName name="BExS3OMGYO0DFN5186UFKEXZ2RX3" hidden="1">#REF!</definedName>
    <definedName name="BExS3SDERJ27OER67TIGOVZU13A2" hidden="1">#REF!</definedName>
    <definedName name="BExS3STIH9SFG0R6H30P191QZE98" hidden="1">#REF!</definedName>
    <definedName name="BExS46R5WDNU5KL04FKY5LHJUCB8" hidden="1">#REF!</definedName>
    <definedName name="BExS4ASWKM93XA275AXHYP8AG6SU" hidden="1">#REF!</definedName>
    <definedName name="BExS4IANBC4RO7HIK0MZZ2RPQU78" hidden="1">#REF!</definedName>
    <definedName name="BExS4JN3Y6SVBKILQK0R9HS45Y52" hidden="1">#REF!</definedName>
    <definedName name="BExS4P6S41O6Z6BED77U3GD9PNH1" hidden="1">#REF!</definedName>
    <definedName name="BExS4PXPURUHFBOKYFJD5J1J2RXC" hidden="1">#REF!</definedName>
    <definedName name="BExS4T32HD3YGJ91HTJ2IGVX6V4O" hidden="1">#REF!</definedName>
    <definedName name="BExS51H0N51UT0FZOPZRCF1GU063" hidden="1">#REF!</definedName>
    <definedName name="BExS54X72TJFC41FJK72MLRR2OO7" hidden="1">#REF!</definedName>
    <definedName name="BExS59F0PA1V2ZC7S5TN6IT41SXP" hidden="1">#REF!</definedName>
    <definedName name="BExS5L3TGB8JVW9ROYWTKYTUPW27" hidden="1">#REF!</definedName>
    <definedName name="BExS6GKQ96EHVLYWNJDWXZXUZW90" hidden="1">#REF!</definedName>
    <definedName name="BExS6ITKSZFRR01YD5B0F676SYN7" hidden="1">#REF!</definedName>
    <definedName name="BExS6N0LI574IAC89EFW6CLTCQ33" hidden="1">#REF!</definedName>
    <definedName name="BExS6N0NEF7XCTT5R600QZ71A44O" hidden="1">#REF!</definedName>
    <definedName name="BExS6WRDBF3ST86ZOBBUL3GTCR11" hidden="1">#REF!</definedName>
    <definedName name="BExS6XNRKR0C3MTA0LV5B60UB908" hidden="1">#REF!</definedName>
    <definedName name="BExS73NELZEK2MDOLXO2Q7H3EG71" hidden="1">#REF!</definedName>
    <definedName name="BExS7DJF6AXTWAJD7K4ZCD7L6BHV" hidden="1">#REF!</definedName>
    <definedName name="BExS7GOTHHOK287MX2RC853NWQAL" hidden="1">#REF!</definedName>
    <definedName name="BExS7TKQYLRZGM93UY3ZJZJBQNFJ" hidden="1">#REF!</definedName>
    <definedName name="BExS7Y2LNGVHSIBKC7C3R6X4LDR6" hidden="1">#REF!</definedName>
    <definedName name="BExS81TE0EY44Y3W2M4Z4MGNP5OM" hidden="1">#REF!</definedName>
    <definedName name="BExS81YPDZDVJJVS15HV2HDXAC3Y" hidden="1">#REF!</definedName>
    <definedName name="BExS82PRVNUTEKQZS56YT2DVF6C2" hidden="1">#REF!</definedName>
    <definedName name="BExS83BCNFAV6DRCB1VTUF96491J" hidden="1">#REF!</definedName>
    <definedName name="BExS86GKM9ISCSNZD15BQ5E5L6A5" hidden="1">#REF!</definedName>
    <definedName name="BExS89GGRJ55EK546SM31UGE2K8T" hidden="1">#REF!</definedName>
    <definedName name="BExS8BPG5A0GR5AO1U951NDGGR0L" hidden="1">#REF!</definedName>
    <definedName name="BExS8CGI0JXFUBD41VFLI0SZSV8F" hidden="1">#REF!</definedName>
    <definedName name="BExS8D22FXVQKOEJP01LT0CDI3PS" hidden="1">#REF!</definedName>
    <definedName name="BExS8EEJOZFBUWZDOM3O25AJRUVU" hidden="1">#REF!</definedName>
    <definedName name="BExS8GSUS17UY50TEM2AWF36BR9Z" hidden="1">#REF!</definedName>
    <definedName name="BExS8HJRBVG0XI6PWA9KTMJZMQXK" hidden="1">#REF!</definedName>
    <definedName name="BExS8NE9HUZJH13OXLREOV1BX0OZ" hidden="1">#REF!</definedName>
    <definedName name="BExS8R51C8RM2FS6V6IRTYO9GA4A" hidden="1">#REF!</definedName>
    <definedName name="BExS8WDX408F60MH1X9B9UZ2H4R7" hidden="1">#REF!</definedName>
    <definedName name="BExS8X4UTVOFE2YEVLO8LTKMSI3A" hidden="1">#REF!</definedName>
    <definedName name="BExS8Z2W2QEC3MH0BZIYLDFQNUIP" hidden="1">#REF!</definedName>
    <definedName name="BExS92DKGRFFCIA9C0IXDOLO57EP" hidden="1">#REF!</definedName>
    <definedName name="BExS98OB4321YCHLCQ022PXKTT2W" hidden="1">#REF!</definedName>
    <definedName name="BExS9C9N8GFISC6HUERJ0EI06GB2" hidden="1">#REF!</definedName>
    <definedName name="BExS9D6619QNINF06KHZHYUAH0S9" hidden="1">#REF!</definedName>
    <definedName name="BExS9DX13CACP3J8JDREK30JB1SQ" hidden="1">#REF!</definedName>
    <definedName name="BExS9FPRS2KRRCS33SE6WFNF5GYL" hidden="1">#REF!</definedName>
    <definedName name="BExS9M5VN3VE822UH6TLACVY24CJ" hidden="1">#REF!</definedName>
    <definedName name="BExS9WI0A6PSEB8N9GPXF2Z7MWHM" hidden="1">#REF!</definedName>
    <definedName name="BExS9XJPZ07ND34OHX60QD382FV6" hidden="1">#REF!</definedName>
    <definedName name="BExSA4AJLEEN4R7HU4FRSMYR17TR" hidden="1">#REF!</definedName>
    <definedName name="BExSA5HP306TN9XJS0TU619DLRR7" hidden="1">#REF!</definedName>
    <definedName name="BExSAAVWQOOIA6B3JHQVGP08HFEM" hidden="1">#REF!</definedName>
    <definedName name="BExSAFJ3IICU2M7QPVE4ARYMXZKX" hidden="1">#REF!</definedName>
    <definedName name="BExSAH6ID8OHX379UXVNGFO8J6KQ" hidden="1">#REF!</definedName>
    <definedName name="BExSAQBHIXGQRNIRGCJMBXUPCZQA" hidden="1">#REF!</definedName>
    <definedName name="BExSAUTCT4P7JP57NOR9MTX33QJZ" hidden="1">#REF!</definedName>
    <definedName name="BExSAY9CA9TFXQ9M9FBJRGJO9T9E" hidden="1">#REF!</definedName>
    <definedName name="BExSB4JYKQ3MINI7RAYK5M8BLJDC" hidden="1">#REF!</definedName>
    <definedName name="BExSBCY73CG3Q15P5BDLDT994XRL" hidden="1">#REF!</definedName>
    <definedName name="BExSBMOS41ZRLWYLOU29V6Y7YORR" hidden="1">#REF!</definedName>
    <definedName name="BExSBPZG22WAMZYIF7CZ686E8X80" hidden="1">#REF!</definedName>
    <definedName name="BExSBRBXXQMBU1TYDW1BXTEVEPRU" hidden="1">#REF!</definedName>
    <definedName name="BExSC54998WTZ21DSL0R8UN0Y9JH" hidden="1">#REF!</definedName>
    <definedName name="BExSC60N7WR9PJSNC9B7ORCX9NGY" hidden="1">#REF!</definedName>
    <definedName name="BExSCE99EZTILTTCE4NJJF96OYYM" hidden="1">#REF!</definedName>
    <definedName name="BExSCFWOMYELUEPWVJIRGIQZH5BV" hidden="1">#REF!</definedName>
    <definedName name="BExSCHUQZ2HFEWS54X67DIS8OSXZ" hidden="1">#REF!</definedName>
    <definedName name="BExSCOG41SKKG4GYU76WRWW1CTE6" hidden="1">#REF!</definedName>
    <definedName name="BExSCVC9P86YVFMRKKUVRV29MZXZ" hidden="1">#REF!</definedName>
    <definedName name="BExSD233CH4MU9ZMGNRF97ZV7KWU" hidden="1">#REF!</definedName>
    <definedName name="BExSD2U0F3BN6IN9N4R2DTTJG15H" hidden="1">#REF!</definedName>
    <definedName name="BExSD6A6NY15YSMFH51ST6XJY429" hidden="1">#REF!</definedName>
    <definedName name="BExSD9VH6PF6RQ135VOEE08YXPAW" hidden="1">#REF!</definedName>
    <definedName name="BExSDI9QWFD49GEZWZ3KOGM27XRB" hidden="1">#REF!</definedName>
    <definedName name="BExSDP5Y04WWMX2WWRITWOX8R5I9" hidden="1">#REF!</definedName>
    <definedName name="BExSDSGM203BJTNS9MKCBX453HMD" hidden="1">#REF!</definedName>
    <definedName name="BExSDT20XUFXTDM37M148AXAP7HN" hidden="1">#REF!</definedName>
    <definedName name="BExSDYLOWNTKCY92LFEDAV8LO7D3" hidden="1">#REF!</definedName>
    <definedName name="BExSE277VXZ807WBUB6A1UGQ1SF9" hidden="1">#REF!</definedName>
    <definedName name="BExSE3EDSP4UL6G0I3DZ5SBHMUBU" hidden="1">#REF!</definedName>
    <definedName name="BExSEEHK1VLWD7JBV9SVVVIKQZ3I" hidden="1">#REF!</definedName>
    <definedName name="BExSEITYG8XAMWJ1C8VKU1MB4TEO" hidden="1">#REF!</definedName>
    <definedName name="BExSEJKZLX37P3V33TRTFJ30BFRK" hidden="1">#REF!</definedName>
    <definedName name="BExSEKXG1AW54E28IG5EODEM0JJV" hidden="1">#REF!</definedName>
    <definedName name="BExSEO84KVM8R2IV5MFH0XI3IZSN" hidden="1">#REF!</definedName>
    <definedName name="BExSEP9UVOAI6TMXKNK587PQ3328" hidden="1">#REF!</definedName>
    <definedName name="BExSERIU9MUGR4NPZAUJCVXUZ74I" hidden="1">#REF!</definedName>
    <definedName name="BExSF07QFLZCO4P6K6QF05XG7PH1" hidden="1">#REF!</definedName>
    <definedName name="BExSFJ8ZAGQ63A4MVMZRQWLVRGQ5" hidden="1">#REF!</definedName>
    <definedName name="BExSFKQRST2S9KXWWLCXYLKSF4G1" hidden="1">#REF!</definedName>
    <definedName name="BExSFOHO6VZ5Y463KL3XYTZBVE3P" hidden="1">#REF!</definedName>
    <definedName name="BExSFY2ZJOYUEYBX21QZ7AMN2WK1" hidden="1">#REF!</definedName>
    <definedName name="BExSFYDRRTAZVPXRWUF5PDQ97WFF" hidden="1">#REF!</definedName>
    <definedName name="BExSFZVPFTXA3F0IJ2NGH1GXX9R7" hidden="1">#REF!</definedName>
    <definedName name="BExSG2Q34XRC1K28H4XG6PQM3FTW" hidden="1">#REF!</definedName>
    <definedName name="BExSG90Q4ZUU2IPGDYOM169NJV9S" hidden="1">#REF!</definedName>
    <definedName name="BExSG9X3DU845PNXYJGGLBQY2UHG" hidden="1">#REF!</definedName>
    <definedName name="BExSGE45J27MDUUNXW7Z8Q33UAON" hidden="1">#REF!</definedName>
    <definedName name="BExSGE9LY91Q0URHB4YAMX0UAMYI" hidden="1">#REF!</definedName>
    <definedName name="BExSGLB2URTLBCKBB4Y885W925F2" hidden="1">#REF!</definedName>
    <definedName name="BExSGNEL2G0PC04ATVS20W5179EK" hidden="1">#REF!</definedName>
    <definedName name="BExSGOAYG73SFWOPAQV80P710GID" hidden="1">#REF!</definedName>
    <definedName name="BExSGOWJHRW7FWKLO2EHUOOGHNAF" hidden="1">#REF!</definedName>
    <definedName name="BExSGOWJTAP41ZV5Q23H7MI9C76W" hidden="1">#REF!</definedName>
    <definedName name="BExSGR5JQVX2HQ0PKCGZNSSUM1RV" hidden="1">#REF!</definedName>
    <definedName name="BExSGT3MKX7YVLVP6YLL6KVO8UGV" hidden="1">#REF!</definedName>
    <definedName name="BExSGVHX69GJZHD99DKE4RZ042B1" hidden="1">#REF!</definedName>
    <definedName name="BExSGZJO4J4ZO04E2N2ECVYS9DEZ" hidden="1">#REF!</definedName>
    <definedName name="BExSHAHFHS7MMNJR8JPVABRGBVIT" hidden="1">#REF!</definedName>
    <definedName name="BExSHGH88QZWW4RNAX4YKAZ5JEBL" hidden="1">#REF!</definedName>
    <definedName name="BExSHOKK1OO3CX9Z28C58E5J1D9W" hidden="1">#REF!</definedName>
    <definedName name="BExSHQD8KYLTQGDXIRKCHQQ7MKIH" hidden="1">#REF!</definedName>
    <definedName name="BExSHVGPIAHXI97UBLI9G4I4M29F" hidden="1">#REF!</definedName>
    <definedName name="BExSI0K2YL3HTCQAD8A7TR4QCUR6" hidden="1">#REF!</definedName>
    <definedName name="BExSIFUDNRWXWIWNGCCFOOD8WIAZ" hidden="1">#REF!</definedName>
    <definedName name="BExTTZNS2PBCR93C9IUW49UZ4I6T" hidden="1">#REF!</definedName>
    <definedName name="BExTU2YFQ25JQ6MEMRHHN66VLTPJ" hidden="1">#REF!</definedName>
    <definedName name="BExTU75IOII1V5O0C9X2VAYYVJUG" hidden="1">#REF!</definedName>
    <definedName name="BExTUA5F7V4LUIIAM17J3A8XF3JE" hidden="1">#REF!</definedName>
    <definedName name="BExTUBY3AA9B91YRRWFOT21LUL8Q" hidden="1">#REF!</definedName>
    <definedName name="BExTUJ53ANGZ3H1KDK4CR4Q0OD6P" hidden="1">#REF!</definedName>
    <definedName name="BExTUKXSZBM7C57G6NGLWGU4WOHY" hidden="1">#REF!</definedName>
    <definedName name="BExTUNC5INBE8Y5OA5GQUTXX6QJW" hidden="1">#REF!</definedName>
    <definedName name="BExTUSQCFFYZCDNHWHADBC2E1ZP1" hidden="1">#REF!</definedName>
    <definedName name="BExTUV4NQDZVAENZPSZGF7A3DDFN" hidden="1">#REF!</definedName>
    <definedName name="BExTUVFGOJEYS28JURA5KHQFDU5J" hidden="1">#REF!</definedName>
    <definedName name="BExTUW10U40QCYGHM5NJ3YR1O5SP" hidden="1">#REF!</definedName>
    <definedName name="BExTUWXFQHINU66YG82BI20ATMB5" hidden="1">#REF!</definedName>
    <definedName name="BExTUY9WNSJ91GV8CP0SKJTEIV82" hidden="1">[3]ZZCOOM_M03_Q005!#REF!</definedName>
    <definedName name="BExTV67VIM8PV6KO253M4DUBJQLC" hidden="1">#REF!</definedName>
    <definedName name="BExTVELZCF2YA5L6F23BYZZR6WHF" hidden="1">#REF!</definedName>
    <definedName name="BExTVGPIQZ99YFXUC8OONUX5BD42" hidden="1">#REF!</definedName>
    <definedName name="BExTVQG4F5RF0LZXG06AZ6EU1GQ3" hidden="1">#REF!</definedName>
    <definedName name="BExTVZQLP9VFLEYQ9280W13X7E8K" hidden="1">#REF!</definedName>
    <definedName name="BExTWB4LA1PODQOH4LDTHQKBN16K" hidden="1">#REF!</definedName>
    <definedName name="BExTWI0Q8AWXUA3ZN7I5V3QK2KM1" hidden="1">#REF!</definedName>
    <definedName name="BExTWJTIA3WUW1PUWXAOP9O8NKLZ" hidden="1">#REF!</definedName>
    <definedName name="BExTWW95OX07FNA01WF5MSSSFQLX" hidden="1">#REF!</definedName>
    <definedName name="BExTX005F4GLW03J0PLPRPMI1SEG" hidden="1">#REF!</definedName>
    <definedName name="BExTX476KI0RNB71XI5TYMANSGBG" hidden="1">#REF!</definedName>
    <definedName name="BExTXBJFKNSCUO7IOL6CSKERP06D" hidden="1">#REF!</definedName>
    <definedName name="BExTXDMZDQ9U1FD9T7F79J29SYYN" hidden="1">#REF!</definedName>
    <definedName name="BExTXJ6HBAIXMMWKZTJNFDYVZCAY" hidden="1">#REF!</definedName>
    <definedName name="BExTXT812NQT8GAEGH738U29BI0D" hidden="1">#REF!</definedName>
    <definedName name="BExTXWIP2TFPTQ76NHFOB72NICRZ" hidden="1">#REF!</definedName>
    <definedName name="BExTY5T62H651VC86QM4X7E28JVA" hidden="1">#REF!</definedName>
    <definedName name="BExTYB7EHGVTJ4RSYOXWSG87U5WI" hidden="1">#REF!</definedName>
    <definedName name="BExTYC93RS0KNKFOD35WG37LS9LY" hidden="1">#REF!</definedName>
    <definedName name="BExTYKCEFJ83LZM95M1V7CSFQVEA" hidden="1">#REF!</definedName>
    <definedName name="BExTYPLA9N640MFRJJQPKXT7P88M" hidden="1">#REF!</definedName>
    <definedName name="BExTYW1794M1TLJ2QQQCEEUZN18F" hidden="1">#REF!</definedName>
    <definedName name="BExTZ7F71SNTOX4LLZCK5R9VUMIJ" hidden="1">#REF!</definedName>
    <definedName name="BExTZ80SWE36T1QSIIPJU7NJ65JL" hidden="1">#REF!</definedName>
    <definedName name="BExTZ869RSO739T4Q78JLOVO7G0C" hidden="1">#REF!</definedName>
    <definedName name="BExTZ8X5G9S3PA4FPSNK7T69W7QT" hidden="1">#REF!</definedName>
    <definedName name="BExTZ97Y0RMR8V5BI9F2H4MFB77O" hidden="1">#REF!</definedName>
    <definedName name="BExTZK5PMCAXJL4DUIGL6H9Y8U4C" hidden="1">#REF!</definedName>
    <definedName name="BExTZKB6L5SXV5UN71YVTCBEIGWY" hidden="1">#REF!</definedName>
    <definedName name="BExTZLICVKK4NBJFEGL270GJ2VQO" hidden="1">#REF!</definedName>
    <definedName name="BExTZO2596CBZKPI7YNA1QQNPAIJ" hidden="1">#REF!</definedName>
    <definedName name="BExTZY8TDV4U7FQL7O10G6VKWKPJ" hidden="1">#REF!</definedName>
    <definedName name="BExU02QNT4LT7H9JPUC4FXTLVGZT" hidden="1">#REF!</definedName>
    <definedName name="BExU0BFJJQO1HJZKI14QGOQ6JROO" hidden="1">#REF!</definedName>
    <definedName name="BExU0FH5WTGW8MRFUFMDDSMJ6YQ5" hidden="1">#REF!</definedName>
    <definedName name="BExU0GDOIL9U33QGU9ZU3YX3V1I4" hidden="1">#REF!</definedName>
    <definedName name="BExU0HKTO8WJDQDWRTUK5TETM3HS" hidden="1">#REF!</definedName>
    <definedName name="BExU0MTJQPE041ZN7H8UKGV6MZT7" hidden="1">#REF!</definedName>
    <definedName name="BExU0ZUUFYHLUK4M4E8GLGIBBNT0" hidden="1">#REF!</definedName>
    <definedName name="BExU147D6RPG6ZVTSXRKFSVRHSBG" hidden="1">#REF!</definedName>
    <definedName name="BExU16R10W1SOAPNG4CDJ01T7JRE" hidden="1">#REF!</definedName>
    <definedName name="BExU17CKOR3GNIHDNVLH9L1IOJS9" hidden="1">#REF!</definedName>
    <definedName name="BExU1DXYI5DAD9DSFIEAUOB5XFZ9" hidden="1">#REF!</definedName>
    <definedName name="BExU1GXUTLRPJN4MRINLAPHSZQFG" hidden="1">#REF!</definedName>
    <definedName name="BExU1IL9AOHFO85BZB6S60DK3N8H" hidden="1">#REF!</definedName>
    <definedName name="BExU1LAEKWJ0U6NP9G2AC9CTBYH6" hidden="1">#REF!</definedName>
    <definedName name="BExU1NOPS09CLFZL1O31RAF9BQNQ" hidden="1">#REF!</definedName>
    <definedName name="BExU1PH9MOEX1JZVZ3D5M9DXB191" hidden="1">#REF!</definedName>
    <definedName name="BExU1QZEEKJA35IMEOLOJ3ODX0ZA" hidden="1">#REF!</definedName>
    <definedName name="BExU1VRURIWWVJ95O40WA23LMTJD" hidden="1">#REF!</definedName>
    <definedName name="BExU2A0FXVBDX9LO3VWEXB4TLFT0" hidden="1">#REF!</definedName>
    <definedName name="BExU2LEH667H33V81XVEZUP2O0UQ" hidden="1">#REF!</definedName>
    <definedName name="BExU2M5CK6XK55UIHDVYRXJJJRI4" hidden="1">#REF!</definedName>
    <definedName name="BExU2TXVT25ZTOFQAF6CM53Z1RLF" hidden="1">#REF!</definedName>
    <definedName name="BExU2XZLYIU19G7358W5T9E87AFR" hidden="1">#REF!</definedName>
    <definedName name="BExU2ZXMKRBQEX0CT3ZPZ3UFZP1G" hidden="1">#REF!</definedName>
    <definedName name="BExU35XHF1K1XEQUSZ292S5T61YA" hidden="1">#REF!</definedName>
    <definedName name="BExU38S1U5IC1T5A3P2TZU5OV0LN" hidden="1">#REF!</definedName>
    <definedName name="BExU3B66MCKJFSKT3HL8B5EJGVX0" hidden="1">#REF!</definedName>
    <definedName name="BExU3FDFDB2NVPYUR5V7OA3HF474" hidden="1">#REF!</definedName>
    <definedName name="BExU3R7J076KUCCEUGKAYMANTUT5" hidden="1">#REF!</definedName>
    <definedName name="BExU3UNI9NR1RNZR07NSLSZMDOQQ" hidden="1">#REF!</definedName>
    <definedName name="BExU401R18N6XKZKL7CNFOZQCM14" hidden="1">#REF!</definedName>
    <definedName name="BExU42QVGY7TK39W1BIN6CDRG2OE" hidden="1">#REF!</definedName>
    <definedName name="BExU431LXP7LIUNGJB9OSXEANFGX" hidden="1">#REF!</definedName>
    <definedName name="BExU47OZMS6TCWMEHHF0UCSFLLPI" hidden="1">#REF!</definedName>
    <definedName name="BExU4D36E8TXN0M8KSNGEAFYP4DQ" hidden="1">#REF!</definedName>
    <definedName name="BExU4G31RRVLJ3AC6E1FNEFMXM3O" hidden="1">#REF!</definedName>
    <definedName name="BExU4GDVLPUEWBA4MRYRTQAUNO7B" hidden="1">#REF!</definedName>
    <definedName name="BExU4H4RAMAX0XVAWT5WFYQNPAL3" hidden="1">#REF!</definedName>
    <definedName name="BExU4I148DA7PRCCISLWQ6ABXFK6" hidden="1">#REF!</definedName>
    <definedName name="BExU4L101H2KQHVKCKQ4PBAWZV6K" hidden="1">#REF!</definedName>
    <definedName name="BExU4LML14Q7KDTYIKJWXF68W7X1" hidden="1">#REF!</definedName>
    <definedName name="BExU4NA00RRRBGRT6TOB0MXZRCRZ" hidden="1">#REF!</definedName>
    <definedName name="BExU529I6YHVOG83TJHWSILIQU1S" hidden="1">#REF!</definedName>
    <definedName name="BExU57YCIKPRD8QWL6EU0YR3NG3J" hidden="1">#REF!</definedName>
    <definedName name="BExU5DSTBWXLN6E59B757KRWRI6E" hidden="1">#REF!</definedName>
    <definedName name="BExU5JSMO03X9M4WIRPP8JPSMQKJ" hidden="1">#REF!</definedName>
    <definedName name="BExU5TDWM8NNDHYPQ7OQODTQ368A" hidden="1">#REF!</definedName>
    <definedName name="BExU5X4OX1V1XHS6WSSORVQPP6Z3" hidden="1">#REF!</definedName>
    <definedName name="BExU5XVPARTFMRYHNUTBKDIL4UJN" hidden="1">#REF!</definedName>
    <definedName name="BExU66KMFBAP8JCVG9VM1RD1TNFF" hidden="1">#REF!</definedName>
    <definedName name="BExU68IOM3CB3TACNAE9565TW7SH" hidden="1">#REF!</definedName>
    <definedName name="BExU6AM82KN21E82HMWVP3LWP9IL" hidden="1">#REF!</definedName>
    <definedName name="BExU6FEU1MRHU98R9YOJC5OKUJ6L" hidden="1">#REF!</definedName>
    <definedName name="BExU6KIAJ663Y8W8QMU4HCF183DF" hidden="1">#REF!</definedName>
    <definedName name="BExU6KT19B4PG6SHXFBGBPLM66KT" hidden="1">#REF!</definedName>
    <definedName name="BExU6PAVKIOAIMQ9XQIHHF1SUAGO" hidden="1">#REF!</definedName>
    <definedName name="BExU6SLKTWV0YINVLTI6BCG9ANZM" hidden="1">#REF!</definedName>
    <definedName name="BExU6WXXC7SSQDMHSLUN5C2V4IYX" hidden="1">#REF!</definedName>
    <definedName name="BExU73387E74XE8A9UKZLZNJYY65" hidden="1">#REF!</definedName>
    <definedName name="BExU76ZHCJM8I7VSICCMSTC33O6U" hidden="1">#REF!</definedName>
    <definedName name="BExU7BBTUF8BQ42DSGM94X5TG5GF" hidden="1">#REF!</definedName>
    <definedName name="BExU7HH4EAHFQHT4AXKGWAWZP3I0" hidden="1">#REF!</definedName>
    <definedName name="BExU7L7WPQSA0ELXZ0I86V33QCCJ" hidden="1">#REF!</definedName>
    <definedName name="BExU7MF1ZVPDHOSMCAXOSYICHZ4I" hidden="1">#REF!</definedName>
    <definedName name="BExU7O2BJ6D5YCKEL6FD2EFCWYRX" hidden="1">#REF!</definedName>
    <definedName name="BExU7Q0JS9YIUKUPNSSAIDK2KJAV" hidden="1">#REF!</definedName>
    <definedName name="BExU80I6AE5OU7P7F5V7HWIZBJ4P" hidden="1">#REF!</definedName>
    <definedName name="BExU86NB26MCPYIISZ36HADONGT2" hidden="1">#REF!</definedName>
    <definedName name="BExU885EZZNSZV3GP298UJ8LB7OL" hidden="1">#REF!</definedName>
    <definedName name="BExU8FSAUP9TUZ1NO9WXK80QPHWV" hidden="1">#REF!</definedName>
    <definedName name="BExU8KFLAN778MBN93NYZB0FV30G" hidden="1">#REF!</definedName>
    <definedName name="BExU8PZC6845UUDFG9M8FTC3P3DK" hidden="1">#REF!</definedName>
    <definedName name="BExU8UX9JX3XLB47YZ8GFXE0V7R2" hidden="1">#REF!</definedName>
    <definedName name="BExU8WVGMRSFNWCNHODQ9JQCMZB0" hidden="1">#REF!</definedName>
    <definedName name="BExU96M1J7P9DZQ3S9H0C12KGYTW" hidden="1">#REF!</definedName>
    <definedName name="BExU9F05OR1GZ3057R6UL3WPEIYI" hidden="1">#REF!</definedName>
    <definedName name="BExU9GCSO5YILIKG6VAHN13DL75K" hidden="1">#REF!</definedName>
    <definedName name="BExU9KJOZLO15N11MJVN782NFGJ0" hidden="1">#REF!</definedName>
    <definedName name="BExU9LG29XU2K1GNKRO4438JYQZE" hidden="1">#REF!</definedName>
    <definedName name="BExU9RW36I5Z6JIXUIUB3PJH86LT" hidden="1">#REF!</definedName>
    <definedName name="BExU9WU19DJ2VAGISPFEGDWWOO4V" hidden="1">#REF!</definedName>
    <definedName name="BExUA28AO7OWDG3H23Q0CL4B7BHW" hidden="1">#REF!</definedName>
    <definedName name="BExUA34N2C083NSTAHQGZZ3BCYGK" hidden="1">#REF!</definedName>
    <definedName name="BExUA5O923FFNEBY8BPO1TU3QGBM" hidden="1">#REF!</definedName>
    <definedName name="BExUA6Q4K25VH452AQ3ZIRBCMS61" hidden="1">#REF!</definedName>
    <definedName name="BExUAFV4JMBSM2SKBQL9NHL0NIBS" hidden="1">#REF!</definedName>
    <definedName name="BExUAMWQODKBXMRH1QCMJLJBF8M7" hidden="1">#REF!</definedName>
    <definedName name="BExUAPR6Y32097JKJCTGC4C6EGE9" hidden="1">#REF!</definedName>
    <definedName name="BExUARUP0MX710TNZSAA01HUEAVC" hidden="1">#REF!</definedName>
    <definedName name="BExUAX8WS5OPVLCDXRGKTU2QMTFO" hidden="1">#REF!</definedName>
    <definedName name="BExUB1FYAZ433NX9GD7WGACX5IZD" hidden="1">#REF!</definedName>
    <definedName name="BExUB8HLEXSBVPZ5AXNQEK96F1N4" hidden="1">#REF!</definedName>
    <definedName name="BExUBCDVZIEA7YT0LPSMHL5ZSERQ" hidden="1">#REF!</definedName>
    <definedName name="BExUBDA8WU087BUIMXC1U1CKA2RA" hidden="1">#REF!</definedName>
    <definedName name="BExUBKXBUCN760QYU7Q8GESBWOQH" hidden="1">#REF!</definedName>
    <definedName name="BExUBL83ED0P076RN9RJ8P1MZ299" hidden="1">#REF!</definedName>
    <definedName name="BExUC1EPS2CZ5CKFA0AQRIVRSHS8" hidden="1">#REF!</definedName>
    <definedName name="BExUC623BDYEODBN0N4DO6PJQ7NU" hidden="1">#REF!</definedName>
    <definedName name="BExUC8WH8TCKBB5313JGYYQ1WFLT" hidden="1">#REF!</definedName>
    <definedName name="BExUCAP7GOSYPHMQKK6719YLSDIQ" hidden="1">#REF!</definedName>
    <definedName name="BExUCFCDK6SPH86I6STXX8X3WMC4" hidden="1">#REF!</definedName>
    <definedName name="BExUCKL98JB87L3I6T6IFSWJNYAB" hidden="1">#REF!</definedName>
    <definedName name="BExUCLC6AQ5KR6LXSAXV4QQ8ASVG" hidden="1">#REF!</definedName>
    <definedName name="BExUD4IOJ12X3PJG5WXNNGDRCKAP" hidden="1">#REF!</definedName>
    <definedName name="BExUD9WX9BWK72UWVSLYZJLAY5VY" hidden="1">#REF!</definedName>
    <definedName name="BExUDEV0CYVO7Y5IQQBEJ6FUY9S6" hidden="1">#REF!</definedName>
    <definedName name="BExUDWOXQGIZW0EAIIYLQUPXF8YV" hidden="1">#REF!</definedName>
    <definedName name="BExUDXAIC17W1FUU8Z10XUAVB7CS" hidden="1">#REF!</definedName>
    <definedName name="BExUE5OMY7OAJQ9WR8C8HG311ORP" hidden="1">#REF!</definedName>
    <definedName name="BExUEFKOQWXXGRNLAOJV2BJ66UB8" hidden="1">#REF!</definedName>
    <definedName name="BExUEJGX3OQQP5KFRJSRCZ70EI9V" hidden="1">#REF!</definedName>
    <definedName name="BExUEKDB2RWXF3WMTZ6JSBCHNSDT" hidden="1">#REF!</definedName>
    <definedName name="BExUEYR71COFS2X8PDNU21IPMQEU" hidden="1">#REF!</definedName>
    <definedName name="BExVPRLJ9I6RX45EDVFSQGCPJSOK" hidden="1">#REF!</definedName>
    <definedName name="BExVRFU8RWFT8A80ZVAW185SG2G6" hidden="1">#REF!</definedName>
    <definedName name="BExVSJ3NHETBAIZTZQSM8LAVT76V" hidden="1">#REF!</definedName>
    <definedName name="BExVSL787C8E4HFQZ2NVLT35I2XV" hidden="1">#REF!</definedName>
    <definedName name="BExVSTFTVV14SFGHQUOJL5SQ5TX9" hidden="1">#REF!</definedName>
    <definedName name="BExVT017S14M5X928ARKQ2GNUFE0" hidden="1">#REF!</definedName>
    <definedName name="BExVT3MPE8LQ5JFN3HQIFKSQ80U4" hidden="1">#REF!</definedName>
    <definedName name="BExVT7TRK3NZHPME2TFBXOF1WBR9" hidden="1">#REF!</definedName>
    <definedName name="BExVT9H0R0T7WGQAAC0HABMG54YM" hidden="1">#REF!</definedName>
    <definedName name="BExVTAO57POUXSZQJQ6MABMZQA13" hidden="1">#REF!</definedName>
    <definedName name="BExVTCMDDEDGLUIMUU6BSFHEWTOP" hidden="1">#REF!</definedName>
    <definedName name="BExVTCMDQMLKRA2NQR72XU6Y54IK" hidden="1">#REF!</definedName>
    <definedName name="BExVTCRV8FQ5U9OYWWL44N6KFNHU" hidden="1">#REF!</definedName>
    <definedName name="BExVTNESHPVG0A0KZ7BRX26MS0PF" hidden="1">#REF!</definedName>
    <definedName name="BExVTTJVTNRSBHBTUZ78WG2JM5MK" hidden="1">#REF!</definedName>
    <definedName name="BExVTXLMYR87BC04D1ERALPUFVPG" hidden="1">#REF!</definedName>
    <definedName name="BExVUL9V3H8ZF6Y72LQBBN639YAA" hidden="1">#REF!</definedName>
    <definedName name="BExVUZT95UAU8XG5X9XSE25CHQGA" hidden="1">#REF!</definedName>
    <definedName name="BExVV5T14N2HZIK7HQ4P2KG09U0J" hidden="1">#REF!</definedName>
    <definedName name="BExVV7R410VYLADLX9LNG63ID6H1" hidden="1">#REF!</definedName>
    <definedName name="BExVVAAVDXGWAVI6J2W0BCU58MBM" hidden="1">#REF!</definedName>
    <definedName name="BExVVCEED4JEKF59OV0G3T4XFMFO" hidden="1">#REF!</definedName>
    <definedName name="BExVVPFO2J7FMSRPD36909HN4BZJ" hidden="1">#REF!</definedName>
    <definedName name="BExVVQ19AQ3VCARJOC38SF7OYE9Y" hidden="1">#REF!</definedName>
    <definedName name="BExVVQ19TAECID45CS4HXT1RD3AQ" hidden="1">#REF!</definedName>
    <definedName name="BExVVYKOYB7OX8Y0B4UIUF79PVDO" hidden="1">#REF!</definedName>
    <definedName name="BExVW3YV5XGIVJ97UUPDJGJ2P15B" hidden="1">#REF!</definedName>
    <definedName name="BExVW5X571GEYR5SCU1Z2DHKWM79" hidden="1">#REF!</definedName>
    <definedName name="BExVW6YTKA098AF57M4PHNQ54XMH" hidden="1">#REF!</definedName>
    <definedName name="BExVWHRDIJBRFANMKJFY05BHP7RS" hidden="1">#REF!</definedName>
    <definedName name="BExVWINKCH0V0NUWH363SMXAZE62" hidden="1">#REF!</definedName>
    <definedName name="BExVWYU8EK669NP172GEIGCTVPPA" hidden="1">#REF!</definedName>
    <definedName name="BExVX3XN2DRJKL8EDBIG58RYQ36R" hidden="1">#REF!</definedName>
    <definedName name="BExVXBA38Z5WNQUH39HHZ2SAMC1T" hidden="1">#REF!</definedName>
    <definedName name="BExVXDZ63PUART77BBR5SI63TPC6" hidden="1">#REF!</definedName>
    <definedName name="BExVXHKI6LFYMGWISMPACMO247HL" hidden="1">#REF!</definedName>
    <definedName name="BExVXK9SK580O7MYHVNJ3V911ALP" hidden="1">#REF!</definedName>
    <definedName name="BExVXLX2BZ5EF2X6R41BTKRJR1NM" hidden="1">#REF!</definedName>
    <definedName name="BExVXYT01U5IPYA7E44FWS6KCEFC" hidden="1">#REF!</definedName>
    <definedName name="BExVY11V7U1SAY4QKYE0PBSPD7LW" hidden="1">#REF!</definedName>
    <definedName name="BExVY1SV37DL5YU59HS4IG3VBCP4" hidden="1">#REF!</definedName>
    <definedName name="BExVY3WFGJKSQA08UF9NCMST928Y" hidden="1">#REF!</definedName>
    <definedName name="BExVY954UOEVQEIC5OFO4NEWVKAQ" hidden="1">#REF!</definedName>
    <definedName name="BExVYHDYIV5397LC02V4FEP8VD6W" hidden="1">#REF!</definedName>
    <definedName name="BExVYO4NFDGC4ZOGHANQWX5CH4BT" hidden="1">#REF!</definedName>
    <definedName name="BExVYOVIZDA18YIQ0A30Q052PCAK" hidden="1">#REF!</definedName>
    <definedName name="BExVYPS2R6B75R1EFIUJ6G5TE4Q4" hidden="1">#REF!</definedName>
    <definedName name="BExVYQIXPEM6J4JVP78BRHIC05PV" hidden="1">#REF!</definedName>
    <definedName name="BExVYVGWN7SONLVDH9WJ2F1JS264" hidden="1">#REF!</definedName>
    <definedName name="BExVZ40HNAZRM8JHYYNQ7F6A4GU0" hidden="1">#REF!</definedName>
    <definedName name="BExVZ7WRO17PYILJEJGPQCO5IL66" hidden="1">#REF!</definedName>
    <definedName name="BExVZ9EO732IK6MNMG17Y1EFTJQC" hidden="1">#REF!</definedName>
    <definedName name="BExVZB1Y5J4UL2LKK0363EU7GIJ1" hidden="1">#REF!</definedName>
    <definedName name="BExVZGQXYK2ICC9JSNFPRHBD5KNU" hidden="1">#REF!</definedName>
    <definedName name="BExVZJQVO5LQ0BJH5JEN5NOBIAF6" hidden="1">#REF!</definedName>
    <definedName name="BExVZNXWS91RD7NXV5NE2R3C8WW7" hidden="1">#REF!</definedName>
    <definedName name="BExW008AGT1ZRN5DFG4YOH5F7G47" hidden="1">#REF!</definedName>
    <definedName name="BExW0386REQRCQCVT9BCX80UPTRY" hidden="1">#REF!</definedName>
    <definedName name="BExW0FYP4WXY71CYUG40SUBG9UWU" hidden="1">#REF!</definedName>
    <definedName name="BExW0MPJNQOJ7D6U780WU5XBL97X" hidden="1">#REF!</definedName>
    <definedName name="BExW0RI61B4VV0ARXTFVBAWRA1C5" hidden="1">#REF!</definedName>
    <definedName name="BExW0Y8T85LBE0WS6FPX6ILTX9ON" hidden="1">#REF!</definedName>
    <definedName name="BExW1BVUYQTKMOR56MW7RVRX4L1L" hidden="1">#REF!</definedName>
    <definedName name="BExW1F1220628FOMTW5UAATHRJHK" hidden="1">#REF!</definedName>
    <definedName name="BExW1PTHB0NZUF0GTD2J1UUL693E" hidden="1">#REF!</definedName>
    <definedName name="BExW1TKA0Z9OP2DTG50GZR5EG8C7" hidden="1">#REF!</definedName>
    <definedName name="BExW1U0JLKQ094DW5MMOI8UHO09V" hidden="1">#REF!</definedName>
    <definedName name="BExW1VNZHNB5P9V6232N0DQCE0WE" hidden="1">#REF!</definedName>
    <definedName name="BExW1WK6J1TDP29S3QDPTYZJBLIW" hidden="1">#REF!</definedName>
    <definedName name="BExW283NP9D366XFPXLGSCI5UB0L" hidden="1">#REF!</definedName>
    <definedName name="BExW2H3C8WJSBW5FGTFKVDVJC4CL" hidden="1">#REF!</definedName>
    <definedName name="BExW2MSCKPGF5K3I7TL4KF5ISUOL" hidden="1">#REF!</definedName>
    <definedName name="BExW2SMO90FU9W8DVVES6Q4E6BZR" hidden="1">#REF!</definedName>
    <definedName name="BExW36V9N91OHCUMGWJQL3I5P4JK" hidden="1">#REF!</definedName>
    <definedName name="BExW39V04HTFFQE7DAW9MAJT0NNF" hidden="1">#REF!</definedName>
    <definedName name="BExW3ECU6QPMV99AITCPHAG0CGYK" hidden="1">#REF!</definedName>
    <definedName name="BExW3EIBA1J9Q9NA9VCGZGRS8WV7" hidden="1">#REF!</definedName>
    <definedName name="BExW3FEO8FI8N6AGQKYEG4SQVJWB" hidden="1">#REF!</definedName>
    <definedName name="BExW3GB28STOMJUSZEIA7YKYNS4Y" hidden="1">#REF!</definedName>
    <definedName name="BExW3T1K638HT5E0Y8MMK108P5JT" hidden="1">#REF!</definedName>
    <definedName name="BExW3U3D6FTAFTK3Q7DSA9FY454Q" hidden="1">#REF!</definedName>
    <definedName name="BExW4217ZHL9VO39POSTJOD090WU" hidden="1">#REF!</definedName>
    <definedName name="BExW4GPW71EBF8XPS2QGVQHBCDX3" hidden="1">#REF!</definedName>
    <definedName name="BExW4JKC5837JBPCOJV337ZVYYY3" hidden="1">#REF!</definedName>
    <definedName name="BExW4O2DBZGV8KGBO9EB4BAXIH4Y" hidden="1">#REF!</definedName>
    <definedName name="BExW4QR9FV9MP5K610THBSM51RYO" hidden="1">#REF!</definedName>
    <definedName name="BExW4Z029R9E19ZENN3WEA3VDAD1" hidden="1">#REF!</definedName>
    <definedName name="BExW53SPLW3K0Y0ZVTM4NYF1B2YH" hidden="1">#REF!</definedName>
    <definedName name="BExW591F7X34FVKJ2OUT09PFUW1B" hidden="1">#REF!</definedName>
    <definedName name="BExW5AZNT6IAZGNF2C879ODHY1B8" hidden="1">#REF!</definedName>
    <definedName name="BExW5F6OUXHEWQU5VYE7W7P8DD78" hidden="1">#REF!</definedName>
    <definedName name="BExW5WPU27WD4NWZOT0ZEJIDLX5J" hidden="1">#REF!</definedName>
    <definedName name="BExW5YD97EMSUYC4KDEFH1FB4FY3" hidden="1">#REF!</definedName>
    <definedName name="BExW5Z469DSRWTA6T0KVLA7SMIPL" hidden="1">#REF!</definedName>
    <definedName name="BExW62ETJAPBX5X53FTGUCHZXI2K" hidden="1">#REF!</definedName>
    <definedName name="BExW660AV1TUV2XNUPD65RZR3QOO" hidden="1">#REF!</definedName>
    <definedName name="BExW66LVVZK656PQY1257QMHP2AY" hidden="1">#REF!</definedName>
    <definedName name="BExW6EJPHAP1TWT380AZLXNHR22P" hidden="1">#REF!</definedName>
    <definedName name="BExW6G1PJ38H10DVLL8WPQ736OEB" hidden="1">#REF!</definedName>
    <definedName name="BExW794A74Z5F2K8LVQLD6VSKXUE" hidden="1">#REF!</definedName>
    <definedName name="BExW7Q1TQ8E6G4WYYNSOMV43S95R" hidden="1">#REF!</definedName>
    <definedName name="BExW7XZTFZV0N9YM9S4PM74A5X2O" hidden="1">#REF!</definedName>
    <definedName name="BExW8K0SSIPSKBVP06IJ71600HJZ" hidden="1">#REF!</definedName>
    <definedName name="BExW8T0GVY3ZYO4ACSBLHS8SH895" hidden="1">#REF!</definedName>
    <definedName name="BExW8YEP73JMMU9HZ08PM4WHJQZ4" hidden="1">#REF!</definedName>
    <definedName name="BExW937AT53OZQRHNWQZ5BVH24IE" hidden="1">#REF!</definedName>
    <definedName name="BExW95LN5N0LYFFVP7GJEGDVDLF0" hidden="1">#REF!</definedName>
    <definedName name="BExW967733Q8RAJOHR2GJ3HO8JIW" hidden="1">#REF!</definedName>
    <definedName name="BExW9POK1KIOI0ALS5MZIKTDIYMA" hidden="1">#REF!</definedName>
    <definedName name="BExXLDE6PN4ESWT3LXJNQCY94NE4" hidden="1">#REF!</definedName>
    <definedName name="BExXLQVPK2H3IF0NDDA5CT612EUK" hidden="1">#REF!</definedName>
    <definedName name="BExXLR6IO70TYTACKQH9M5PGV24J" hidden="1">#REF!</definedName>
    <definedName name="BExXM065WOLYRYHGHOJE0OOFXA4M" hidden="1">#REF!</definedName>
    <definedName name="BExXM3GUNXVDM82KUR17NNUMQCNI" hidden="1">#REF!</definedName>
    <definedName name="BExXMA28M8SH7MKIGETSDA72WUIZ" hidden="1">#REF!</definedName>
    <definedName name="BExXMOLHIAHDLFSA31PUB36SC3I9" hidden="1">#REF!</definedName>
    <definedName name="BExXMT8T5Z3M2JBQN65X2LKH0YQI" hidden="1">#REF!</definedName>
    <definedName name="BExXN1XNO7H60M9X1E7EVWFJDM5N" hidden="1">#REF!</definedName>
    <definedName name="BExXN1XOOOY51EZQ6II0LWEU2OYT" hidden="1">#REF!</definedName>
    <definedName name="BExXN22ZOTIW49GPLWFYKVM90FNZ" hidden="1">#REF!</definedName>
    <definedName name="BExXN6QAP8UJQVN4R4BQKPP4QK35" hidden="1">#REF!</definedName>
    <definedName name="BExXNBOA39T2X6Y5Y5GZ5DDNA1AX" hidden="1">#REF!</definedName>
    <definedName name="BExXNBZ1BRDK73S9XPRR1645KLVB" hidden="1">#REF!</definedName>
    <definedName name="BExXND6872VJ3M2PGT056WQMWBHD" hidden="1">#REF!</definedName>
    <definedName name="BExXNPM24UN2PGVL9D1TUBFRIKR4" hidden="1">#REF!</definedName>
    <definedName name="BExXNWCR6WOY5G3VTC96QCIFQE0E" hidden="1">#REF!</definedName>
    <definedName name="BExXNWYB165VO9MHARCL5WLCHWS0" hidden="1">#REF!</definedName>
    <definedName name="BExXO278QHQN8JDK5425EJ615ECC" hidden="1">#REF!</definedName>
    <definedName name="BExXO4QVV7YZ6L5A7WZEMIA5AZOV" hidden="1">#REF!</definedName>
    <definedName name="BExXOBHOP0WGFHI2Y9AO4L440UVQ" hidden="1">#REF!</definedName>
    <definedName name="BExXOHHHX25B8F97636QMXFUDZQK" hidden="1">#REF!</definedName>
    <definedName name="BExXOHSAD2NSHOLLMZ2JWA4I3I1R" hidden="1">#REF!</definedName>
    <definedName name="BExXOJKWIJ6IFTV1RHIWHR91EZMW" hidden="1">#REF!</definedName>
    <definedName name="BExXP80B5FGA00JCM7UXKPI3PB7Y" hidden="1">#REF!</definedName>
    <definedName name="BExXP85M4WXYVN1UVHUTOEKEG5XS" hidden="1">#REF!</definedName>
    <definedName name="BExXPELOTHOAG0OWILLAH94OZV5J" hidden="1">#REF!</definedName>
    <definedName name="BExXPOSJRLJNYPU01QNNQ5URXP2U" hidden="1">#REF!</definedName>
    <definedName name="BExXPS31W1VD2NMIE4E37LHVDF0L" hidden="1">#REF!</definedName>
    <definedName name="BExXPZKYEMVF5JOC14HYOOYQK6JK" hidden="1">#REF!</definedName>
    <definedName name="BExXQ89PA10X79WBWOEP1AJX1OQM" hidden="1">#REF!</definedName>
    <definedName name="BExXQCGQGGYSI0LTRVR73MUO50AW" hidden="1">#REF!</definedName>
    <definedName name="BExXQEEXFHDQ8DSRAJSB5ET6J004" hidden="1">#REF!</definedName>
    <definedName name="BExXQH41O5HZAH8BO6HCFY8YC3TU" hidden="1">#REF!</definedName>
    <definedName name="BExXQJIEF5R3QQ6D8HO3NGPU0IQC" hidden="1">#REF!</definedName>
    <definedName name="BExXQRAVW0KPQXIJ59NG6UGTZB59" hidden="1">#REF!</definedName>
    <definedName name="BExXQU00K9ER4I1WM7T9J0W1E7ZC" hidden="1">#REF!</definedName>
    <definedName name="BExXQU00KOR7XLM8B13DGJ1MIQDY" hidden="1">#REF!</definedName>
    <definedName name="BExXQUG48Q1ISN53FE4MRROM0HSJ" hidden="1">#REF!</definedName>
    <definedName name="BExXQXG18PS8HGBOS03OSTQ0KEYC" hidden="1">#REF!</definedName>
    <definedName name="BExXQXQT4OAFQT5B0YB3USDJOJOB" hidden="1">#REF!</definedName>
    <definedName name="BExXR3FSEXAHSXEQNJORWFCPX86N" hidden="1">#REF!</definedName>
    <definedName name="BExXR3W3FKYQBLR299HO9RZ70C43" hidden="1">#REF!</definedName>
    <definedName name="BExXR46U23CRRBV6IZT982MAEQKI" hidden="1">#REF!</definedName>
    <definedName name="BExXR6A8W3ND3XDZXBMQZ1VCAXHG" hidden="1">#REF!</definedName>
    <definedName name="BExXR7HKNHT37B4OOA9K9191PP22" hidden="1">#REF!</definedName>
    <definedName name="BExXR8OKAVX7O70V5IYG2PRKXSTI" hidden="1">#REF!</definedName>
    <definedName name="BExXRA6N6XCLQM6XDV724ZIH6G93" hidden="1">#REF!</definedName>
    <definedName name="BExXRABZ1CNKCG6K1MR6OUFHF7J9" hidden="1">#REF!</definedName>
    <definedName name="BExXRBOFETC0OTJ6WY3VPMFH03VB" hidden="1">#REF!</definedName>
    <definedName name="BExXRD13K1S9Y3JGR7CXSONT7RJZ" hidden="1">#REF!</definedName>
    <definedName name="BExXRIFB4QQ87QIGA9AG0NXP577K" hidden="1">#REF!</definedName>
    <definedName name="BExXRIQ2JF2CVTRDQX2D9SPH7FTN" hidden="1">#REF!</definedName>
    <definedName name="BExXRO4A6VUH1F4XV8N1BRJ4896W" hidden="1">#REF!</definedName>
    <definedName name="BExXRO9N1SNJZGKD90P4K7FU1J0P" hidden="1">#REF!</definedName>
    <definedName name="BExXROF2MWDZ7IFXX27XOJ79Q86E" hidden="1">#REF!</definedName>
    <definedName name="BExXRV5QP3Z0KAQ1EQT9JYT2FV0L" hidden="1">#REF!</definedName>
    <definedName name="BExXRZ20LZZCW8LVGDK0XETOTSAI" hidden="1">#REF!</definedName>
    <definedName name="BExXS4R1GKUJQX6MHUIUN4S3SCAS" hidden="1">#REF!</definedName>
    <definedName name="BExXS63O4OMWMNXXAODZQFSDG33N" hidden="1">#REF!</definedName>
    <definedName name="BExXSBSP1TOY051HSPEPM0AEIO2M" hidden="1">#REF!</definedName>
    <definedName name="BExXSC8RFK5D68FJD2HI4K66SA6I" hidden="1">#REF!</definedName>
    <definedName name="BExXSCP0AZ5MYCC2UFG2GLBCV1CC" hidden="1">#REF!</definedName>
    <definedName name="BExXSNHC88W4UMXEOIOOATJAIKZO" hidden="1">#REF!</definedName>
    <definedName name="BExXSTBS08WIA9TLALV3UQ2Z3MRG" hidden="1">#REF!</definedName>
    <definedName name="BExXSVQ2WOJJ73YEO8Q2FK60V4G8" hidden="1">#REF!</definedName>
    <definedName name="BExXTER5A2EQ14KN6J0MVATIHVKN" hidden="1">#REF!</definedName>
    <definedName name="BExXTHLRNL82GN7KZY3TOLO508N7" hidden="1">#REF!</definedName>
    <definedName name="BExXTL72MKEQSQH9L2OTFLU8DM2B" hidden="1">#REF!</definedName>
    <definedName name="BExXTM3M4RTCRSX7VGAXGQNPP668" hidden="1">#REF!</definedName>
    <definedName name="BExXTOCF78J7WY6FOVBRY1N2RBBR" hidden="1">#REF!</definedName>
    <definedName name="BExXTP3GYO6Z9RTKKT10XA0UTV3T" hidden="1">#REF!</definedName>
    <definedName name="BExXTRN4AFX9QW6YC4HNGBBD5R08" hidden="1">#REF!</definedName>
    <definedName name="BExXTV8M7YIG5C64O046DN613ZRO" hidden="1">#REF!</definedName>
    <definedName name="BExXTVDXQ7ZX3THNLFJXFAONW0AI" hidden="1">#REF!</definedName>
    <definedName name="BExXTZKZ4CG92ZQLIRKEXXH9BFIR" hidden="1">#REF!</definedName>
    <definedName name="BExXU4J2BM2964GD5UZHM752Q4NS" hidden="1">#REF!</definedName>
    <definedName name="BExXU6XDTT7RM93KILIDEYPA9XKF" hidden="1">#REF!</definedName>
    <definedName name="BExXU8VLZA7WLPZ3RAQZGNERUD26" hidden="1">#REF!</definedName>
    <definedName name="BExXUB9RSLSCNN5ETLXY72DAPZZM" hidden="1">#REF!</definedName>
    <definedName name="BExXUFRM82XQIN2T8KGLDQL1IBQW" hidden="1">#REF!</definedName>
    <definedName name="BExXUQEQBF6FI240ZGIF9YXZSRAU" hidden="1">#REF!</definedName>
    <definedName name="BExXUX02UQ8LJPBZ4YBORILFR0W0" hidden="1">#REF!</definedName>
    <definedName name="BExXUYND6EJO7CJ5KRICV4O1JNWK" hidden="1">#REF!</definedName>
    <definedName name="BExXV6FWG4H3S2QEUJZYIXILNGJ7" hidden="1">#REF!</definedName>
    <definedName name="BExXVK87BMMO6LHKV0CFDNIQVIBS" hidden="1">#REF!</definedName>
    <definedName name="BExXVKZ9WXPGL6IVY6T61IDD771I" hidden="1">#REF!</definedName>
    <definedName name="BExXVLA319WCSEOVHB05KDUSU054" hidden="1">#REF!</definedName>
    <definedName name="BExXVTTG5YRCSTI0UL141BKR36SU" hidden="1">#REF!</definedName>
    <definedName name="BExXVYWX74VKI8BDDSX9U85460MB" hidden="1">#REF!</definedName>
    <definedName name="BExXW27MMXHXUXX78SDTBE1JYTHT" hidden="1">#REF!</definedName>
    <definedName name="BExXW2YIM2MYBSHRIX0RP9D4PRMN" hidden="1">#REF!</definedName>
    <definedName name="BExXWBNE4KTFSXKVSRF6WX039WPB" hidden="1">#REF!</definedName>
    <definedName name="BExXWFP5AYE7EHYTJWBZSQ8PQ0YX" hidden="1">#REF!</definedName>
    <definedName name="BExXWIUCR0LXM58OVKZT2APLVTIA" hidden="1">#REF!</definedName>
    <definedName name="BExXWTXJEA32DLC6QKN10QB955JT" hidden="1">#REF!</definedName>
    <definedName name="BExXWVFIBQT8OY1O41FRFPFGXQHK" hidden="1">#REF!</definedName>
    <definedName name="BExXWWXHBZHA9J3N8K47F84X0M0L" hidden="1">#REF!</definedName>
    <definedName name="BExXXBM521DL8R4ZX7NZ3DBCUOR5" hidden="1">#REF!</definedName>
    <definedName name="BExXXC7OZI33XZ03NRMEP7VRLQK4" hidden="1">#REF!</definedName>
    <definedName name="BExXXH5N3NKBQ7BCJPJTBF8CYM2Q" hidden="1">#REF!</definedName>
    <definedName name="BExXXI7HHXLBLUEW7EQ73TALJF48" hidden="1">#REF!</definedName>
    <definedName name="BExXXKWLM4D541BH6O8GOJMHFHMW" hidden="1">#REF!</definedName>
    <definedName name="BExXXNR17I6P4FQZPQF2ZXDFYB6C" hidden="1">#REF!</definedName>
    <definedName name="BExXXPPA1Q87XPI97X0OXCPBPDON" hidden="1">#REF!</definedName>
    <definedName name="BExXXVUDA98IZTQ6MANKU4MTTDVR" hidden="1">#REF!</definedName>
    <definedName name="BExXXZQNZY6IZI45DJXJK0MQZWA7" hidden="1">#REF!</definedName>
    <definedName name="BExXY5QFG6QP94SFT3935OBM8Y4K" hidden="1">#REF!</definedName>
    <definedName name="BExXY7TYEBFXRYUYIFHTN65RJ8EW" hidden="1">#REF!</definedName>
    <definedName name="BExXYLBHANUXC5FCTDDTGOVD3GQS" hidden="1">#REF!</definedName>
    <definedName name="BExXYMNYAYH3WA2ZCFAYKZID9ZCI" hidden="1">#REF!</definedName>
    <definedName name="BExXYYT12SVN2VDMLVNV4P3ISD8T" hidden="1">#REF!</definedName>
    <definedName name="BExXYZ3SPSRCWM4YHTPZDCOLZPHR" hidden="1">#REF!</definedName>
    <definedName name="BExXZFVV4YB42AZ3H1I40YG3JAPU" hidden="1">#REF!</definedName>
    <definedName name="BExXZG1CQE1M9TDJ99253H6JVGIH" hidden="1">#REF!</definedName>
    <definedName name="BExXZHJ9T2JELF12CHHGD54J1B0C" hidden="1">#REF!</definedName>
    <definedName name="BExXZNJ2X1TK2LRK5ZY3MX49H5T7" hidden="1">#REF!</definedName>
    <definedName name="BExXZOVPCEP495TQSON6PSRQ8XCY" hidden="1">#REF!</definedName>
    <definedName name="BExXZXKH7NBARQQAZM69Z57IH1MM" hidden="1">#REF!</definedName>
    <definedName name="BExY07WSDH5QEVM7BJXJK2ZRAI1O" hidden="1">#REF!</definedName>
    <definedName name="BExY09PJJWYWGWWLX3YT8EVK0YV4" hidden="1">#REF!</definedName>
    <definedName name="BExY0C3UBVC4M59JIRXVQ8OWAJC1" hidden="1">#REF!</definedName>
    <definedName name="BExY0ENH6ZXHW155XIGS0F46T43M" hidden="1">#REF!</definedName>
    <definedName name="BExY0IEEUB9SRGD9I14IDCPO5GV4" hidden="1">#REF!</definedName>
    <definedName name="BExY0LEAAM7MUGBRLXD6KXBOHZ6S" hidden="1">#REF!</definedName>
    <definedName name="BExY0OE8GFHMLLTEAFIOQTOPEVPB" hidden="1">#REF!</definedName>
    <definedName name="BExY0OJHW85S0VKBA8T4HTYPYBOS" hidden="1">#REF!</definedName>
    <definedName name="BExY0T1E034D7XAXNC6F7540LLIE" hidden="1">#REF!</definedName>
    <definedName name="BExY0XTZLHN49J2JH94BYTKBJLT3" hidden="1">#REF!</definedName>
    <definedName name="BExY11FH9TXHERUYGG8FE50U7H7J" hidden="1">#REF!</definedName>
    <definedName name="BExY180UKNW5NIAWD6ZUYTFEH8QS" hidden="1">#REF!</definedName>
    <definedName name="BExY1DPTV4LSY9MEOUGXF8X052NA" hidden="1">#REF!</definedName>
    <definedName name="BExY1GK9ELBEKDD7O6HR6DUO8YGO" hidden="1">#REF!</definedName>
    <definedName name="BExY1NWOXXFV9GGZ3PX444LZ8TVX" hidden="1">#REF!</definedName>
    <definedName name="BExY1UCL0RND63LLSM9X5SFRG117" hidden="1">#REF!</definedName>
    <definedName name="BExY1WAT3937L08HLHIRQHMP2A3H" hidden="1">#REF!</definedName>
    <definedName name="BExY1YEBOSLMID7LURP8QB46AI91" hidden="1">#REF!</definedName>
    <definedName name="BExY236UB98PA9PNCHMCSZYCHJBD" hidden="1">#REF!</definedName>
    <definedName name="BExY2FS4LFX9OHOTQT7SJ2PXAC25" hidden="1">#REF!</definedName>
    <definedName name="BExY2GDPCZPVU0IQ6IJIB1YQQRQ6" hidden="1">#REF!</definedName>
    <definedName name="BExY2GTSZ3VA9TXLY7KW1LIAKJ61" hidden="1">#REF!</definedName>
    <definedName name="BExY2IXBR1SGYZH08T7QHKEFS8HA" hidden="1">#REF!</definedName>
    <definedName name="BExY2Q4B5FUDA5VU4VRUHX327QN0" hidden="1">#REF!</definedName>
    <definedName name="BExY2S7TM2NG7A1NFYPWIFAIKUCO" hidden="1">#REF!</definedName>
    <definedName name="BExY2Z3ZGRGD12RWANJZ8DFQO776" hidden="1">#REF!</definedName>
    <definedName name="BExY30WPXLJ01P42XKBSUF8KNOOK" hidden="1">#REF!</definedName>
    <definedName name="BExY3297KIB0C8Z1G99OS1MCEGTO" hidden="1">#REF!</definedName>
    <definedName name="BExY3HOSK7YI364K15OX70AVR6F1" hidden="1">#REF!</definedName>
    <definedName name="BExY3I526B4VA8JBTKXWE3FGVT0D" hidden="1">#REF!</definedName>
    <definedName name="BExY3I52TZR3GXQ9HDVDNIYLIGEH" hidden="1">#REF!</definedName>
    <definedName name="BExY3T89AUR83SOAZZ3OMDEJDQ39" hidden="1">#REF!</definedName>
    <definedName name="BExY3WZ7VO2K6TYCHDY754FY24AA" hidden="1">#REF!</definedName>
    <definedName name="BExY4BIG95HDDO6MY6WBUSWJIOLR" hidden="1">#REF!</definedName>
    <definedName name="BExY4MG771JQ84EMIVB6HQGGHZY7" hidden="1">#REF!</definedName>
    <definedName name="BExY4PWCSFB8P3J3TBQB2MD67263" hidden="1">#REF!</definedName>
    <definedName name="BExY4RP3BE6KYZDIKQZO4U4DIT33" hidden="1">#REF!</definedName>
    <definedName name="BExY4RZW3KK11JLYBA4DWZ92M6LQ" hidden="1">#REF!</definedName>
    <definedName name="BExY4XOVTTNVZ577RLIEC7NZQFIX" hidden="1">#REF!</definedName>
    <definedName name="BExY50JAF5CG01GTHAUS7I4ZLUDC" hidden="1">#REF!</definedName>
    <definedName name="BExY53J7EXFEOFTRNAHLK7IH3ACB" hidden="1">#REF!</definedName>
    <definedName name="BExY5515SJTJS3VM80M3YYR0WF37" hidden="1">#REF!</definedName>
    <definedName name="BExY5515WE39FQ3EG5QHG67V9C0O" hidden="1">#REF!</definedName>
    <definedName name="BExY5986WNAD8NFCPXC9TVLBU4FG" hidden="1">#REF!</definedName>
    <definedName name="BExY5DF9MS25IFNWGJ1YAS5MDN8R" hidden="1">#REF!</definedName>
    <definedName name="BExY5ERVGL3UM2MGT8LJ0XPKTZEK" hidden="1">#REF!</definedName>
    <definedName name="BExY5EX6NJFK8W754ZVZDN5DS04K" hidden="1">#REF!</definedName>
    <definedName name="BExY5S3XD1NJT109CV54IFOHVLQ6" hidden="1">#REF!</definedName>
    <definedName name="BExY5W088PPAPLSMR2P7FV2CRDCT" hidden="1">#REF!</definedName>
    <definedName name="BExY6KA6BQ6H4SH5EMJBVF8UR4ZY" hidden="1">#REF!</definedName>
    <definedName name="BExY6KVS1MMZ2R34PGEFR2BMTU9W" hidden="1">#REF!</definedName>
    <definedName name="BExY6Q9YY7LW745GP7CYOGGSPHGE" hidden="1">#REF!</definedName>
    <definedName name="BExY6R6BYIQZ4OR1E7YI0OVOC08W" hidden="1">#REF!</definedName>
    <definedName name="BExZIA3C8LKJTEH3MKQ57KJH5TA2" hidden="1">#REF!</definedName>
    <definedName name="BExZIGDWFIOPMMVCRWX45OIJ5AP3" hidden="1">#REF!</definedName>
    <definedName name="BExZIIHH3QNQE3GFMHEE4UMHY6WQ" hidden="1">#REF!</definedName>
    <definedName name="BExZIYO22G5UXOB42GDLYGVRJ6U7" hidden="1">#REF!</definedName>
    <definedName name="BExZJ7I9T8XU4MZRKJ1VVU76V2LZ" hidden="1">#REF!</definedName>
    <definedName name="BExZJMY170JCUU1RWASNZ1HJPRTA" hidden="1">#REF!</definedName>
    <definedName name="BExZJOQR77H0P4SUKVYACDCFBBXO" hidden="1">#REF!</definedName>
    <definedName name="BExZJS6RG34ODDY9HMZ0O34MEMSB" hidden="1">#REF!</definedName>
    <definedName name="BExZK34NR4BAD7HJAP7SQ926UQP3" hidden="1">#REF!</definedName>
    <definedName name="BExZK3FGPHH5H771U7D5XY7XBS6E" hidden="1">#REF!</definedName>
    <definedName name="BExZK46CVVS9X1BZ6LLL71016ENT" hidden="1">#REF!</definedName>
    <definedName name="BExZK52PZLTP1F04T09MP30BVT7H" hidden="1">#REF!</definedName>
    <definedName name="BExZKHYORG3O8C772XPFHM1N8T80" hidden="1">#REF!</definedName>
    <definedName name="BExZKJRF2IRR57DG9CLC7MSHWNNN" hidden="1">#REF!</definedName>
    <definedName name="BExZKV5GYXO0X760SBD9TWTIQHGI" hidden="1">#REF!</definedName>
    <definedName name="BExZKZCGNEA9IPON37A91L4H4H17" hidden="1">#REF!</definedName>
    <definedName name="BExZL6E4YVXRUN7ZGF2BIGIXFR8K" hidden="1">#REF!</definedName>
    <definedName name="BExZLF2ZTA4EPN0GHO7C5O8DZ1SN" hidden="1">#REF!</definedName>
    <definedName name="BExZLGVLMKTPFXG42QYT0PO81G7F" hidden="1">#REF!</definedName>
    <definedName name="BExZLHRYQQ7BYD3VQWHVTZGYGRCT" hidden="1">#REF!</definedName>
    <definedName name="BExZLKMK7LRK14S09WLMH7MXSQXM" hidden="1">#REF!</definedName>
    <definedName name="BExZM503X0NZBS0FF22LK2RGG6GP" hidden="1">#REF!</definedName>
    <definedName name="BExZM7JVLG0W8EG5RBU915U3SKBY" hidden="1">#REF!</definedName>
    <definedName name="BExZM85FOVUFF110XMQ9O2ODSJUK" hidden="1">#REF!</definedName>
    <definedName name="BExZMF1MMTZ1TA14PZ8ASSU2CBSP" hidden="1">#REF!</definedName>
    <definedName name="BExZMH54ZU6X4KM0375X9K5VJDZN" hidden="1">#REF!</definedName>
    <definedName name="BExZMKL5YQZD7F0FUCSVFGLPFK52" hidden="1">#REF!</definedName>
    <definedName name="BExZMOC3VNZALJM71X2T6FV91GTB" hidden="1">#REF!</definedName>
    <definedName name="BExZMRHA7TTR9QKJOMONHRVY3YOF" hidden="1">#REF!</definedName>
    <definedName name="BExZMXH39OB0I43XEL3K11U3G9PM" hidden="1">#REF!</definedName>
    <definedName name="BExZMZQ3RBKDHT5GLFNLS52OSJA0" hidden="1">#REF!</definedName>
    <definedName name="BExZN2F7Y2J2L2LN5WZRG949MS4A" hidden="1">#REF!</definedName>
    <definedName name="BExZN847WUWKRYTZWG9TCQZJS3OL" hidden="1">#REF!</definedName>
    <definedName name="BExZNA2ALK6RDWFAXZQCL9TWRDCF" hidden="1">#REF!</definedName>
    <definedName name="BExZNH3VISFF4NQI11BZDP5IQ7VG" hidden="1">#REF!</definedName>
    <definedName name="BExZNJYCFYVMAOI62GB2BABK1ELE" hidden="1">#REF!</definedName>
    <definedName name="BExZNLGAA6ATMJW0Y28J4OI5W27I" hidden="1">#REF!</definedName>
    <definedName name="BExZNP7916CH3QP4VCZEULUIKKS5" hidden="1">#REF!</definedName>
    <definedName name="BExZNV707LIU6Z5H6QI6H67LHTI1" hidden="1">#REF!</definedName>
    <definedName name="BExZNVCBKB930QQ9QW7KSGOZ0V1M" hidden="1">#REF!</definedName>
    <definedName name="BExZNW8QJ18X0RSGFDWAE9ZSDX39" hidden="1">#REF!</definedName>
    <definedName name="BExZNZDWRS6Q40L8OCWFEIVI0A1O" hidden="1">#REF!</definedName>
    <definedName name="BExZOBO9NYLGVJQ31LVQ9XS2ZT4N" hidden="1">#REF!</definedName>
    <definedName name="BExZOETNB1CJ3Y2RKLI1ZK0S8Z6H" hidden="1">#REF!</definedName>
    <definedName name="BExZOREMVSK4E5VSWM838KHUB8AI" hidden="1">#REF!</definedName>
    <definedName name="BExZOVR745T5P1KS9NV2PXZPZVRG" hidden="1">#REF!</definedName>
    <definedName name="BExZOZSWGLSY2XYVRIS6VSNJDSGD" hidden="1">#REF!</definedName>
    <definedName name="BExZP7AIJKLM6C6CSUIIFAHFBNX2" hidden="1">#REF!</definedName>
    <definedName name="BExZPALCPOH27L4MUPX2RFT3F8OM" hidden="1">#REF!</definedName>
    <definedName name="BExZPQ0XY507N8FJMVPKCTK8HC9H" hidden="1">#REF!</definedName>
    <definedName name="BExZPXTHEWEN48J9E5ARSA8IGRBI" hidden="1">#REF!</definedName>
    <definedName name="BExZQ37OVBR25U32CO2YYVPZOMR5" hidden="1">#REF!</definedName>
    <definedName name="BExZQ3NT7H06VO0AR48WHZULZB93" hidden="1">#REF!</definedName>
    <definedName name="BExZQ5RCYU1R0DUT1MFN99S1C408" hidden="1">#REF!</definedName>
    <definedName name="BExZQ7PJU07SEJMDX18U9YVDC2GU" hidden="1">#REF!</definedName>
    <definedName name="BExZQAJXQ5IJ5RB71EDSPGTRO5HC" hidden="1">#REF!</definedName>
    <definedName name="BExZQBLTKPF3O4MCH6L4LE544FQB" hidden="1">#REF!</definedName>
    <definedName name="BExZQIHTGHK7OOI2Y2PN3JYBY82I" hidden="1">#REF!</definedName>
    <definedName name="BExZQJJMGU5MHQOILGXGJPAQI5XI" hidden="1">#REF!</definedName>
    <definedName name="BExZQL1M2EX5YEQBMNQKVD747N3I" hidden="1">#REF!</definedName>
    <definedName name="BExZQPDYUBJL0C1OME996KHU23N5" hidden="1">#REF!</definedName>
    <definedName name="BExZQXBYEBN28QUH1KOVW6KKA5UM" hidden="1">#REF!</definedName>
    <definedName name="BExZQZKT146WEN8FTVZ7Y5TSB8L5" hidden="1">#REF!</definedName>
    <definedName name="BExZR485AKBH93YZ08CMUC3WROED" hidden="1">#REF!</definedName>
    <definedName name="BExZR7TL98P2PPUVGIZYR5873DWW" hidden="1">#REF!</definedName>
    <definedName name="BExZRAYSYOXAM1PBW1EF6YAZ9RU3" hidden="1">#REF!</definedName>
    <definedName name="BExZRGD1603X5ACFALUUDKCD7X48" hidden="1">#REF!</definedName>
    <definedName name="BExZRMSYHFOP8FFWKKUSBHU85J81" hidden="1">#REF!</definedName>
    <definedName name="BExZRP1X6UVLN1UOLHH5VF4STP1O" hidden="1">#REF!</definedName>
    <definedName name="BExZRQ930U6OCYNV00CH5I0Q4LPE" hidden="1">#REF!</definedName>
    <definedName name="BExZRQP7JLKS45QOGATXS7MK5GUZ" hidden="1">#REF!</definedName>
    <definedName name="BExZRW8W514W8OZ72YBONYJ64GXF" hidden="1">#REF!</definedName>
    <definedName name="BExZRWJP2BUVFJPO8U8ATQEP0LZU" hidden="1">#REF!</definedName>
    <definedName name="BExZSI9USDLZAN8LI8M4YYQL24GZ" hidden="1">#REF!</definedName>
    <definedName name="BExZSLKO175YAM0RMMZH1FPXL4V2" hidden="1">#REF!</definedName>
    <definedName name="BExZSS0LA2JY4ZLJ1Z5YCMLJJZCH" hidden="1">#REF!</definedName>
    <definedName name="BExZSTNUWCRNCL22SMKXKFSLCJ0O" hidden="1">#REF!</definedName>
    <definedName name="BExZSYRA4NR7K6RLC3I81QSG5SQR" hidden="1">#REF!</definedName>
    <definedName name="BExZT6JSZ8CBS0SB3T07N3LMAX7M" hidden="1">#REF!</definedName>
    <definedName name="BExZTAQV2QVSZY5Y3VCCWUBSBW9P" hidden="1">#REF!</definedName>
    <definedName name="BExZTHSI2FX56PWRSNX9H5EWTZFO" hidden="1">#REF!</definedName>
    <definedName name="BExZTJL3HVBFY139H6CJHEQCT1EL" hidden="1">#REF!</definedName>
    <definedName name="BExZTLOL8OPABZI453E0KVNA1GJS" hidden="1">#REF!</definedName>
    <definedName name="BExZTOTZ9F2ZI18DZM8GW39VDF1N" hidden="1">#REF!</definedName>
    <definedName name="BExZTT6J3X0TOX0ZY6YPLUVMCW9X" hidden="1">#REF!</definedName>
    <definedName name="BExZTW6ECBRA0BBITWBQ8R93RMCL" hidden="1">#REF!</definedName>
    <definedName name="BExZU2BHYAOKSCBM3C5014ZF6IXS" hidden="1">#REF!</definedName>
    <definedName name="BExZU2RMJTXOCS0ROPMYPE6WTD87" hidden="1">#REF!</definedName>
    <definedName name="BExZUBRAHA9DNEGONEZEB2TDVFC2" hidden="1">#REF!</definedName>
    <definedName name="BExZUF7G8FENTJKH9R1XUWXM6CWD" hidden="1">#REF!</definedName>
    <definedName name="BExZUNARUJBIZ08VCAV3GEVBIR3D" hidden="1">#REF!</definedName>
    <definedName name="BExZUSZT5496UMBP4LFSLTR1GVEW" hidden="1">#REF!</definedName>
    <definedName name="BExZUT54340I38GVCV79EL116WR0" hidden="1">#REF!</definedName>
    <definedName name="BExZUXC66MK2SXPXCLD8ZSU0BMTY" hidden="1">#REF!</definedName>
    <definedName name="BExZUYDULCX65H9OZ9JHPBNKF3MI" hidden="1">#REF!</definedName>
    <definedName name="BExZV2QD5ZDK3AGDRULLA7JB46C3" hidden="1">#REF!</definedName>
    <definedName name="BExZVBQ29OM0V8XAL3HL0JIM0MMU" hidden="1">#REF!</definedName>
    <definedName name="BExZVKV2XCPCINW1KP8Q1FI6KDNG" hidden="1">#REF!</definedName>
    <definedName name="BExZVLM4T9ORS4ZWHME46U4Q103C" hidden="1">#REF!</definedName>
    <definedName name="BExZVM7OZWPPRH5YQW50EYMMIW1A" hidden="1">#REF!</definedName>
    <definedName name="BExZVMYK7BAH6AGIAEXBE1NXDZ5Z" hidden="1">#REF!</definedName>
    <definedName name="BExZVPYGX2C5OSHMZ6F0KBKZ6B1S" hidden="1">#REF!</definedName>
    <definedName name="BExZW3LHTS7PFBNTYM95N8J5AFYQ" hidden="1">#REF!</definedName>
    <definedName name="BExZW472V5ADKCFHIKAJ6D4R8MU4" hidden="1">#REF!</definedName>
    <definedName name="BExZW5UARC8W9AQNLJX2I5WQWS5F" hidden="1">#REF!</definedName>
    <definedName name="BExZW7HRGN6A9YS41KI2B2UUMJ7X" hidden="1">#REF!</definedName>
    <definedName name="BExZW8ZPNV43UXGOT98FDNIBQHZY" hidden="1">#REF!</definedName>
    <definedName name="BExZWKZ5N3RDXU8MZ8HQVYYD8O0F" hidden="1">#REF!</definedName>
    <definedName name="BExZWMBRUCPO6F4QT5FNX8JRFL7V" hidden="1">#REF!</definedName>
    <definedName name="BExZWQO5171HT1OZ6D6JZBHEW4JG" hidden="1">#REF!</definedName>
    <definedName name="BExZWSMC9T48W74GFGQCIUJ8ZPP3" hidden="1">#REF!</definedName>
    <definedName name="BExZWUF2V4HY3HI8JN9ZVPRWK1H3" hidden="1">#REF!</definedName>
    <definedName name="BExZWX45URTK9KYDJHEXL1OTZ833" hidden="1">#REF!</definedName>
    <definedName name="BExZX0EWQEZO86WDAD9A4EAEZ012" hidden="1">#REF!</definedName>
    <definedName name="BExZX2T6ZT2DZLYSDJJBPVIT5OK2" hidden="1">#REF!</definedName>
    <definedName name="BExZXOJDELULNLEH7WG0OYJT0NJ4" hidden="1">#REF!</definedName>
    <definedName name="BExZXOOTRNUK8LGEAZ8ZCFW9KXQ1" hidden="1">#REF!</definedName>
    <definedName name="BExZXT6JOXNKEDU23DKL8XZAJZIH" hidden="1">#REF!</definedName>
    <definedName name="BExZXUTYW1HWEEZ1LIX4OQWC7HL1" hidden="1">#REF!</definedName>
    <definedName name="BExZXY4NKQL9QD76YMQJ15U1C2G8" hidden="1">#REF!</definedName>
    <definedName name="BExZXYQ7U5G08FQGUIGYT14QCBOF" hidden="1">#REF!</definedName>
    <definedName name="BExZY02V77YJBMODJSWZOYCMPS5X" hidden="1">#REF!</definedName>
    <definedName name="BExZY3DEOYNIHRV56IY5LJXZK8RU" hidden="1">#REF!</definedName>
    <definedName name="BExZY49QRZIR6CA41LFA9LM6EULU" hidden="1">#REF!</definedName>
    <definedName name="BExZYTG2G7W27YATTETFDDCZ0C4U" hidden="1">#REF!</definedName>
    <definedName name="BExZYYOZMC36ROQDWLR5Z17WKHCR" hidden="1">#REF!</definedName>
    <definedName name="BExZZ2FQA9A8C7CJKMEFQ9VPSLCE" hidden="1">#REF!</definedName>
    <definedName name="BExZZ7ZGXIMA3OVYAWY3YQSK64LF" hidden="1">#REF!</definedName>
    <definedName name="BExZZ8FKEIFG203MU6SEJ69MINCD" hidden="1">#REF!</definedName>
    <definedName name="BExZZCHAVHW8C2H649KRGVQ0WVRT" hidden="1">#REF!</definedName>
    <definedName name="BExZZTK54OTLF2YB68BHGOS27GEN" hidden="1">#REF!</definedName>
    <definedName name="BExZZXB3JQQG4SIZS4MRU6NNW7HI" hidden="1">#REF!</definedName>
    <definedName name="BExZZZEMIIFKMLLV4DJKX5TB9R5V" hidden="1">#REF!</definedName>
    <definedName name="CBWorkbookPriority" hidden="1">-2060790043</definedName>
    <definedName name="DELETE01" localSheetId="9" hidden="1">{#N/A,#N/A,FALSE,"Coversheet";#N/A,#N/A,FALSE,"QA"}</definedName>
    <definedName name="DELETE01" hidden="1">{#N/A,#N/A,FALSE,"Coversheet";#N/A,#N/A,FALSE,"QA"}</definedName>
    <definedName name="DELETE02" localSheetId="9" hidden="1">{#N/A,#N/A,FALSE,"Schedule F";#N/A,#N/A,FALSE,"Schedule G"}</definedName>
    <definedName name="DELETE02" hidden="1">{#N/A,#N/A,FALSE,"Schedule F";#N/A,#N/A,FALSE,"Schedule G"}</definedName>
    <definedName name="Delete06" localSheetId="9" hidden="1">{#N/A,#N/A,FALSE,"Coversheet";#N/A,#N/A,FALSE,"QA"}</definedName>
    <definedName name="Delete06" hidden="1">{#N/A,#N/A,FALSE,"Coversheet";#N/A,#N/A,FALSE,"QA"}</definedName>
    <definedName name="Delete09" localSheetId="9" hidden="1">{#N/A,#N/A,FALSE,"Coversheet";#N/A,#N/A,FALSE,"QA"}</definedName>
    <definedName name="Delete09" hidden="1">{#N/A,#N/A,FALSE,"Coversheet";#N/A,#N/A,FALSE,"QA"}</definedName>
    <definedName name="Delete1" localSheetId="9" hidden="1">{#N/A,#N/A,FALSE,"Coversheet";#N/A,#N/A,FALSE,"QA"}</definedName>
    <definedName name="Delete1" hidden="1">{#N/A,#N/A,FALSE,"Coversheet";#N/A,#N/A,FALSE,"QA"}</definedName>
    <definedName name="Delete10" localSheetId="9" hidden="1">{#N/A,#N/A,FALSE,"Schedule F";#N/A,#N/A,FALSE,"Schedule G"}</definedName>
    <definedName name="Delete10" hidden="1">{#N/A,#N/A,FALSE,"Schedule F";#N/A,#N/A,FALSE,"Schedule G"}</definedName>
    <definedName name="Delete21" localSheetId="9" hidden="1">{#N/A,#N/A,FALSE,"Coversheet";#N/A,#N/A,FALSE,"QA"}</definedName>
    <definedName name="Delete21" hidden="1">{#N/A,#N/A,FALSE,"Coversheet";#N/A,#N/A,FALSE,"QA"}</definedName>
    <definedName name="DFIT" localSheetId="9" hidden="1">{#N/A,#N/A,FALSE,"Coversheet";#N/A,#N/A,FALSE,"QA"}</definedName>
    <definedName name="DFIT" hidden="1">{#N/A,#N/A,FALSE,"Coversheet";#N/A,#N/A,FALSE,"QA"}</definedName>
    <definedName name="DUDE" hidden="1">#REF!</definedName>
    <definedName name="ee" localSheetId="9" hidden="1">{#N/A,#N/A,FALSE,"Month ";#N/A,#N/A,FALSE,"YTD";#N/A,#N/A,FALSE,"12 mo ended"}</definedName>
    <definedName name="ee" hidden="1">{#N/A,#N/A,FALSE,"Month ";#N/A,#N/A,FALSE,"YTD";#N/A,#N/A,FALSE,"12 mo ended"}</definedName>
    <definedName name="error" localSheetId="9" hidden="1">{#N/A,#N/A,FALSE,"Coversheet";#N/A,#N/A,FALSE,"QA"}</definedName>
    <definedName name="error" hidden="1">{#N/A,#N/A,FALSE,"Coversheet";#N/A,#N/A,FALSE,"QA"}</definedName>
    <definedName name="Estimate" localSheetId="9" hidden="1">{#N/A,#N/A,FALSE,"Summ";#N/A,#N/A,FALSE,"General"}</definedName>
    <definedName name="Estimate" hidden="1">{#N/A,#N/A,FALSE,"Summ";#N/A,#N/A,FALSE,"General"}</definedName>
    <definedName name="ex" localSheetId="9" hidden="1">{#N/A,#N/A,FALSE,"Summ";#N/A,#N/A,FALSE,"General"}</definedName>
    <definedName name="ex" hidden="1">{#N/A,#N/A,FALSE,"Summ";#N/A,#N/A,FALSE,"General"}</definedName>
    <definedName name="F" hidden="1">#REF!</definedName>
    <definedName name="fdasfdas" localSheetId="9"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asfdas"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 localSheetId="9"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fdasfdsa" localSheetId="9" hidden="1">{#N/A,#N/A,FALSE,"Month ";#N/A,#N/A,FALSE,"YTD";#N/A,#N/A,FALSE,"12 mo ended"}</definedName>
    <definedName name="fdsafdasfdsa" hidden="1">{#N/A,#N/A,FALSE,"Month ";#N/A,#N/A,FALSE,"YTD";#N/A,#N/A,FALSE,"12 mo ended"}</definedName>
    <definedName name="ffff" localSheetId="9" hidden="1">{#N/A,#N/A,FALSE,"Coversheet";#N/A,#N/A,FALSE,"QA"}</definedName>
    <definedName name="ffff" hidden="1">{#N/A,#N/A,FALSE,"Coversheet";#N/A,#N/A,FALSE,"QA"}</definedName>
    <definedName name="fffgf" localSheetId="9" hidden="1">{#N/A,#N/A,FALSE,"Coversheet";#N/A,#N/A,FALSE,"QA"}</definedName>
    <definedName name="fffgf" hidden="1">{#N/A,#N/A,FALSE,"Coversheet";#N/A,#N/A,FALSE,"QA"}</definedName>
    <definedName name="helllo" localSheetId="9" hidden="1">{#N/A,#N/A,FALSE,"Pg 6b CustCount_Gas";#N/A,#N/A,FALSE,"QA";#N/A,#N/A,FALSE,"Report";#N/A,#N/A,FALSE,"forecast"}</definedName>
    <definedName name="helllo" hidden="1">{#N/A,#N/A,FALSE,"Pg 6b CustCount_Gas";#N/A,#N/A,FALSE,"QA";#N/A,#N/A,FALSE,"Report";#N/A,#N/A,FALSE,"forecast"}</definedName>
    <definedName name="Hello" localSheetId="9" hidden="1">{#N/A,#N/A,FALSE,"Pg 6a CustCount_Electric";#N/A,#N/A,FALSE,"QA";"monthly",#N/A,FALSE,"Elect_Cust#Avg";"Year To Date",#N/A,FALSE,"Elect_Cust#Avg";"Rollling 12 months ended",#N/A,FALSE,"Elect_Cust#Avg";"Budget Month",#N/A,FALSE,"Electric";"Budget YTD",#N/A,FALSE,"Electric";"Budget 12 months",#N/A,FALSE,"Electric"}</definedName>
    <definedName name="Hello" hidden="1">{#N/A,#N/A,FALSE,"Pg 6a CustCount_Electric";#N/A,#N/A,FALSE,"QA";"monthly",#N/A,FALSE,"Elect_Cust#Avg";"Year To Date",#N/A,FALSE,"Elect_Cust#Avg";"Rollling 12 months ended",#N/A,FALSE,"Elect_Cust#Avg";"Budget Month",#N/A,FALSE,"Electric";"Budget YTD",#N/A,FALSE,"Electric";"Budget 12 months",#N/A,FALSE,"Electric"}</definedName>
    <definedName name="HELP" localSheetId="9" hidden="1">{#N/A,#N/A,FALSE,"Coversheet";#N/A,#N/A,FALSE,"QA"}</definedName>
    <definedName name="HELP" hidden="1">{#N/A,#N/A,FALSE,"Coversheet";#N/A,#N/A,FALSE,"QA"}</definedName>
    <definedName name="income_satement_ytd" localSheetId="9" hidden="1">{#N/A,#N/A,FALSE,"monthly";#N/A,#N/A,FALSE,"year to date";#N/A,#N/A,FALSE,"12_months_IS";#N/A,#N/A,FALSE,"balance sheet";#N/A,#N/A,FALSE,"op_revenues_12m";#N/A,#N/A,FALSE,"op_revenues_ytd";#N/A,#N/A,FALSE,"op_revenues_cm"}</definedName>
    <definedName name="income_satement_ytd" hidden="1">{#N/A,#N/A,FALSE,"monthly";#N/A,#N/A,FALSE,"year to date";#N/A,#N/A,FALSE,"12_months_IS";#N/A,#N/A,FALSE,"balance sheet";#N/A,#N/A,FALSE,"op_revenues_12m";#N/A,#N/A,FALSE,"op_revenues_ytd";#N/A,#N/A,FALSE,"op_revenues_cm"}</definedName>
    <definedName name="ISytd" localSheetId="9" hidden="1">{#N/A,#N/A,FALSE,"monthly";#N/A,#N/A,FALSE,"year to date";#N/A,#N/A,FALSE,"12_months_IS";#N/A,#N/A,FALSE,"balance sheet";#N/A,#N/A,FALSE,"op_revenues_12m";#N/A,#N/A,FALSE,"op_revenues_ytd";#N/A,#N/A,FALSE,"op_revenues_cm"}</definedName>
    <definedName name="ISytd" hidden="1">{#N/A,#N/A,FALSE,"monthly";#N/A,#N/A,FALSE,"year to date";#N/A,#N/A,FALSE,"12_months_IS";#N/A,#N/A,FALSE,"balance sheet";#N/A,#N/A,FALSE,"op_revenues_12m";#N/A,#N/A,FALSE,"op_revenues_ytd";#N/A,#N/A,FALSE,"op_revenues_cm"}</definedName>
    <definedName name="Jane" localSheetId="9" hidden="1">{#N/A,#N/A,FALSE,"Expenditures";#N/A,#N/A,FALSE,"Property Placed In-Service";#N/A,#N/A,FALSE,"Removals";#N/A,#N/A,FALSE,"Retirements";#N/A,#N/A,FALSE,"CWIP Balances";#N/A,#N/A,FALSE,"CWIP_Expend_Ratios";#N/A,#N/A,FALSE,"CWIP_Yr_End"}</definedName>
    <definedName name="Jane" hidden="1">{#N/A,#N/A,FALSE,"Expenditures";#N/A,#N/A,FALSE,"Property Placed In-Service";#N/A,#N/A,FALSE,"Removals";#N/A,#N/A,FALSE,"Retirements";#N/A,#N/A,FALSE,"CWIP Balances";#N/A,#N/A,FALSE,"CWIP_Expend_Ratios";#N/A,#N/A,FALSE,"CWIP_Yr_End"}</definedName>
    <definedName name="jfkljsdkljiejgr" localSheetId="9" hidden="1">{#N/A,#N/A,FALSE,"Summ";#N/A,#N/A,FALSE,"General"}</definedName>
    <definedName name="jfkljsdkljiejgr" hidden="1">{#N/A,#N/A,FALSE,"Summ";#N/A,#N/A,FALSE,"General"}</definedName>
    <definedName name="k" localSheetId="9"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k"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l" localSheetId="9"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l"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lookup" localSheetId="9" hidden="1">{#N/A,#N/A,FALSE,"Coversheet";#N/A,#N/A,FALSE,"QA"}</definedName>
    <definedName name="lookup" hidden="1">{#N/A,#N/A,FALSE,"Coversheet";#N/A,#N/A,FALSE,"QA"}</definedName>
    <definedName name="Miller" localSheetId="9" hidden="1">{#N/A,#N/A,FALSE,"Expenditures";#N/A,#N/A,FALSE,"Property Placed In-Service";#N/A,#N/A,FALSE,"CWIP Balances"}</definedName>
    <definedName name="Miller" hidden="1">{#N/A,#N/A,FALSE,"Expenditures";#N/A,#N/A,FALSE,"Property Placed In-Service";#N/A,#N/A,FALSE,"CWIP Balances"}</definedName>
    <definedName name="new" localSheetId="9" hidden="1">{#N/A,#N/A,FALSE,"Summ";#N/A,#N/A,FALSE,"General"}</definedName>
    <definedName name="new" hidden="1">{#N/A,#N/A,FALSE,"Summ";#N/A,#N/A,FALSE,"General"}</definedName>
    <definedName name="p" localSheetId="9" hidden="1">{#N/A,#N/A,FALSE,"Pg 6a CustCount_Electric";#N/A,#N/A,FALSE,"QA";"monthly",#N/A,FALSE,"Elect_Cust#Avg";"Year To Date",#N/A,FALSE,"Elect_Cust#Avg";"Rollling 12 months ended",#N/A,FALSE,"Elect_Cust#Avg";"Budget Month",#N/A,FALSE,"Electric";"Budget YTD",#N/A,FALSE,"Electric";"Budget 12 months",#N/A,FALSE,"Electric"}</definedName>
    <definedName name="p" hidden="1">{#N/A,#N/A,FALSE,"Pg 6a CustCount_Electric";#N/A,#N/A,FALSE,"QA";"monthly",#N/A,FALSE,"Elect_Cust#Avg";"Year To Date",#N/A,FALSE,"Elect_Cust#Avg";"Rollling 12 months ended",#N/A,FALSE,"Elect_Cust#Avg";"Budget Month",#N/A,FALSE,"Electric";"Budget YTD",#N/A,FALSE,"Electric";"Budget 12 months",#N/A,FALSE,"Electric"}</definedName>
    <definedName name="q" localSheetId="9" hidden="1">{#N/A,#N/A,FALSE,"Coversheet";#N/A,#N/A,FALSE,"QA"}</definedName>
    <definedName name="q" hidden="1">{#N/A,#N/A,FALSE,"Coversheet";#N/A,#N/A,FALSE,"QA"}</definedName>
    <definedName name="qqq" localSheetId="9" hidden="1">{#N/A,#N/A,FALSE,"schA"}</definedName>
    <definedName name="qqq" hidden="1">{#N/A,#N/A,FALSE,"schA"}</definedName>
    <definedName name="retail_CC" localSheetId="9" hidden="1">{#N/A,#N/A,FALSE,"Loans";#N/A,#N/A,FALSE,"Program Costs";#N/A,#N/A,FALSE,"Measures";#N/A,#N/A,FALSE,"Net Lost Rev";#N/A,#N/A,FALSE,"Incentive"}</definedName>
    <definedName name="retail_CC" hidden="1">{#N/A,#N/A,FALSE,"Loans";#N/A,#N/A,FALSE,"Program Costs";#N/A,#N/A,FALSE,"Measures";#N/A,#N/A,FALSE,"Net Lost Rev";#N/A,#N/A,FALSE,"Incentive"}</definedName>
    <definedName name="retail_CC1" localSheetId="9" hidden="1">{#N/A,#N/A,FALSE,"Loans";#N/A,#N/A,FALSE,"Program Costs";#N/A,#N/A,FALSE,"Measures";#N/A,#N/A,FALSE,"Net Lost Rev";#N/A,#N/A,FALSE,"Incentive"}</definedName>
    <definedName name="retail_CC1" hidden="1">{#N/A,#N/A,FALSE,"Loans";#N/A,#N/A,FALSE,"Program Costs";#N/A,#N/A,FALSE,"Measures";#N/A,#N/A,FALSE,"Net Lost Rev";#N/A,#N/A,FALSE,"Incentive"}</definedName>
    <definedName name="SAPBEXhrIndnt" hidden="1">"Wide"</definedName>
    <definedName name="SAPsysID" hidden="1">"708C5W7SBKP804JT78WJ0JNKI"</definedName>
    <definedName name="SAPwbID" hidden="1">"ARS"</definedName>
    <definedName name="sdlfhsdlhfkl" localSheetId="9" hidden="1">{#N/A,#N/A,FALSE,"Summ";#N/A,#N/A,FALSE,"General"}</definedName>
    <definedName name="sdlfhsdlhfkl" hidden="1">{#N/A,#N/A,FALSE,"Summ";#N/A,#N/A,FALSE,"General"}</definedName>
    <definedName name="seven" localSheetId="9" hidden="1">{#N/A,#N/A,FALSE,"CRPT";#N/A,#N/A,FALSE,"TREND";#N/A,#N/A,FALSE,"%Curve"}</definedName>
    <definedName name="seven" hidden="1">{#N/A,#N/A,FALSE,"CRPT";#N/A,#N/A,FALSE,"TREND";#N/A,#N/A,FALSE,"%Curve"}</definedName>
    <definedName name="six" localSheetId="9" hidden="1">{#N/A,#N/A,FALSE,"Drill Sites";"WP 212",#N/A,FALSE,"MWAG EOR";"WP 213",#N/A,FALSE,"MWAG EOR";#N/A,#N/A,FALSE,"Misc. Facility";#N/A,#N/A,FALSE,"WWTP"}</definedName>
    <definedName name="six" hidden="1">{#N/A,#N/A,FALSE,"Drill Sites";"WP 212",#N/A,FALSE,"MWAG EOR";"WP 213",#N/A,FALSE,"MWAG EOR";#N/A,#N/A,FALSE,"Misc. Facility";#N/A,#N/A,FALSE,"WWTP"}</definedName>
    <definedName name="t" localSheetId="9" hidden="1">{#N/A,#N/A,FALSE,"CESTSUM";#N/A,#N/A,FALSE,"est sum A";#N/A,#N/A,FALSE,"est detail A"}</definedName>
    <definedName name="t" hidden="1">{#N/A,#N/A,FALSE,"CESTSUM";#N/A,#N/A,FALSE,"est sum A";#N/A,#N/A,FALSE,"est detail A"}</definedName>
    <definedName name="tem" localSheetId="9" hidden="1">{#N/A,#N/A,FALSE,"Summ";#N/A,#N/A,FALSE,"General"}</definedName>
    <definedName name="tem" hidden="1">{#N/A,#N/A,FALSE,"Summ";#N/A,#N/A,FALSE,"General"}</definedName>
    <definedName name="TEMP" localSheetId="9" hidden="1">{#N/A,#N/A,FALSE,"Summ";#N/A,#N/A,FALSE,"General"}</definedName>
    <definedName name="TEMP" hidden="1">{#N/A,#N/A,FALSE,"Summ";#N/A,#N/A,FALSE,"General"}</definedName>
    <definedName name="Temp1" localSheetId="9" hidden="1">{#N/A,#N/A,FALSE,"CESTSUM";#N/A,#N/A,FALSE,"est sum A";#N/A,#N/A,FALSE,"est detail A"}</definedName>
    <definedName name="Temp1" hidden="1">{#N/A,#N/A,FALSE,"CESTSUM";#N/A,#N/A,FALSE,"est sum A";#N/A,#N/A,FALSE,"est detail A"}</definedName>
    <definedName name="temp2" localSheetId="9" hidden="1">{#N/A,#N/A,FALSE,"CESTSUM";#N/A,#N/A,FALSE,"est sum A";#N/A,#N/A,FALSE,"est detail A"}</definedName>
    <definedName name="temp2" hidden="1">{#N/A,#N/A,FALSE,"CESTSUM";#N/A,#N/A,FALSE,"est sum A";#N/A,#N/A,FALSE,"est detail A"}</definedName>
    <definedName name="tr" localSheetId="9" hidden="1">{#N/A,#N/A,FALSE,"CESTSUM";#N/A,#N/A,FALSE,"est sum A";#N/A,#N/A,FALSE,"est detail A"}</definedName>
    <definedName name="tr" hidden="1">{#N/A,#N/A,FALSE,"CESTSUM";#N/A,#N/A,FALSE,"est sum A";#N/A,#N/A,FALSE,"est detail A"}</definedName>
    <definedName name="Transfer" hidden="1">#REF!</definedName>
    <definedName name="Transfers" hidden="1">#REF!</definedName>
    <definedName name="u" localSheetId="9" hidden="1">{#N/A,#N/A,FALSE,"Summ";#N/A,#N/A,FALSE,"General"}</definedName>
    <definedName name="u" hidden="1">{#N/A,#N/A,FALSE,"Summ";#N/A,#N/A,FALSE,"General"}</definedName>
    <definedName name="v" localSheetId="9" hidden="1">{#N/A,#N/A,FALSE,"Coversheet";#N/A,#N/A,FALSE,"QA"}</definedName>
    <definedName name="v" hidden="1">{#N/A,#N/A,FALSE,"Coversheet";#N/A,#N/A,FALSE,"QA"}</definedName>
    <definedName name="Value" localSheetId="9" hidden="1">{#N/A,#N/A,FALSE,"Summ";#N/A,#N/A,FALSE,"General"}</definedName>
    <definedName name="Value" hidden="1">{#N/A,#N/A,FALSE,"Summ";#N/A,#N/A,FALSE,"General"}</definedName>
    <definedName name="w" localSheetId="9" hidden="1">{#N/A,#N/A,FALSE,"Schedule F";#N/A,#N/A,FALSE,"Schedule G"}</definedName>
    <definedName name="w" hidden="1">{#N/A,#N/A,FALSE,"Schedule F";#N/A,#N/A,FALSE,"Schedule G"}</definedName>
    <definedName name="we" localSheetId="9" hidden="1">{#N/A,#N/A,FALSE,"Pg 6b CustCount_Gas";#N/A,#N/A,FALSE,"QA";#N/A,#N/A,FALSE,"Report";#N/A,#N/A,FALSE,"forecast"}</definedName>
    <definedName name="we" hidden="1">{#N/A,#N/A,FALSE,"Pg 6b CustCount_Gas";#N/A,#N/A,FALSE,"QA";#N/A,#N/A,FALSE,"Report";#N/A,#N/A,FALSE,"forecast"}</definedName>
    <definedName name="WH" localSheetId="9" hidden="1">{#N/A,#N/A,FALSE,"Coversheet";#N/A,#N/A,FALSE,"QA"}</definedName>
    <definedName name="WH" hidden="1">{#N/A,#N/A,FALSE,"Coversheet";#N/A,#N/A,FALSE,"QA"}</definedName>
    <definedName name="wrn.1._.Bi._.Monthly._.CR." localSheetId="9" hidden="1">{#N/A,#N/A,FALSE,"Drill Sites";"WP 212",#N/A,FALSE,"MWAG EOR";"WP 213",#N/A,FALSE,"MWAG EOR";#N/A,#N/A,FALSE,"Misc. Facility";#N/A,#N/A,FALSE,"WWTP"}</definedName>
    <definedName name="wrn.1._.Bi._.Monthly._.CR." hidden="1">{#N/A,#N/A,FALSE,"Drill Sites";"WP 212",#N/A,FALSE,"MWAG EOR";"WP 213",#N/A,FALSE,"MWAG EOR";#N/A,#N/A,FALSE,"Misc. Facility";#N/A,#N/A,FALSE,"WWTP"}</definedName>
    <definedName name="wrn.10_day._.Package." localSheetId="9" hidden="1">{#N/A,#N/A,FALSE,"Balance_Sheet";#N/A,#N/A,FALSE,"income_statement_monthly";#N/A,#N/A,FALSE,"income_statement_Quarter";#N/A,#N/A,FALSE,"income_statement_ytd";#N/A,#N/A,FALSE,"income_statement_12Months"}</definedName>
    <definedName name="wrn.10_day._.Package." hidden="1">{#N/A,#N/A,FALSE,"Balance_Sheet";#N/A,#N/A,FALSE,"income_statement_monthly";#N/A,#N/A,FALSE,"income_statement_Quarter";#N/A,#N/A,FALSE,"income_statement_ytd";#N/A,#N/A,FALSE,"income_statement_12Months"}</definedName>
    <definedName name="wrn.AAI." localSheetId="9" hidden="1">{#N/A,#N/A,FALSE,"CRPT";#N/A,#N/A,FALSE,"TREND";#N/A,#N/A,FALSE,"%Curve"}</definedName>
    <definedName name="wrn.AAI." hidden="1">{#N/A,#N/A,FALSE,"CRPT";#N/A,#N/A,FALSE,"TREND";#N/A,#N/A,FALSE,"%Curve"}</definedName>
    <definedName name="wrn.AAI._.Report." localSheetId="9" hidden="1">{#N/A,#N/A,FALSE,"CRPT";#N/A,#N/A,FALSE,"TREND";#N/A,#N/A,FALSE,"% CURVE"}</definedName>
    <definedName name="wrn.AAI._.Report." hidden="1">{#N/A,#N/A,FALSE,"CRPT";#N/A,#N/A,FALSE,"TREND";#N/A,#N/A,FALSE,"% CURVE"}</definedName>
    <definedName name="wrn.Anvil." localSheetId="9" hidden="1">{#N/A,#N/A,FALSE,"CRPT";#N/A,#N/A,FALSE,"PCS ";#N/A,#N/A,FALSE,"TREND";#N/A,#N/A,FALSE,"% CURVE";#N/A,#N/A,FALSE,"FWICALC";#N/A,#N/A,FALSE,"CONTINGENCY";#N/A,#N/A,FALSE,"7616 Fab";#N/A,#N/A,FALSE,"7616 NSK"}</definedName>
    <definedName name="wrn.Anvil." hidden="1">{#N/A,#N/A,FALSE,"CRPT";#N/A,#N/A,FALSE,"PCS ";#N/A,#N/A,FALSE,"TREND";#N/A,#N/A,FALSE,"% CURVE";#N/A,#N/A,FALSE,"FWICALC";#N/A,#N/A,FALSE,"CONTINGENCY";#N/A,#N/A,FALSE,"7616 Fab";#N/A,#N/A,FALSE,"7616 NSK"}</definedName>
    <definedName name="wrn.Customer._.Counts._.Electric." localSheetId="9" hidden="1">{#N/A,#N/A,FALSE,"Pg 6a CustCount_Electric";#N/A,#N/A,FALSE,"QA";"monthly",#N/A,FALSE,"Elect_Cust#Avg";"Year To Date",#N/A,FALSE,"Elect_Cust#Avg";"Rollling 12 months ended",#N/A,FALSE,"Elect_Cust#Avg";"Budget Month",#N/A,FALSE,"Electric";"Budget YTD",#N/A,FALSE,"Electric";"Budget 12 months",#N/A,FALSE,"Electric"}</definedName>
    <definedName name="wrn.Customer._.Counts._.Electric." hidden="1">{#N/A,#N/A,FALSE,"Pg 6a CustCount_Electric";#N/A,#N/A,FALSE,"QA";"monthly",#N/A,FALSE,"Elect_Cust#Avg";"Year To Date",#N/A,FALSE,"Elect_Cust#Avg";"Rollling 12 months ended",#N/A,FALSE,"Elect_Cust#Avg";"Budget Month",#N/A,FALSE,"Electric";"Budget YTD",#N/A,FALSE,"Electric";"Budget 12 months",#N/A,FALSE,"Electric"}</definedName>
    <definedName name="wrn.Customer._.Counts._.Gas." localSheetId="9" hidden="1">{#N/A,#N/A,FALSE,"Pg 6b CustCount_Gas";#N/A,#N/A,FALSE,"QA";#N/A,#N/A,FALSE,"Report";#N/A,#N/A,FALSE,"forecast"}</definedName>
    <definedName name="wrn.Customer._.Counts._.Gas." hidden="1">{#N/A,#N/A,FALSE,"Pg 6b CustCount_Gas";#N/A,#N/A,FALSE,"QA";#N/A,#N/A,FALSE,"Report";#N/A,#N/A,FALSE,"forecast"}</definedName>
    <definedName name="wrn.ECR." localSheetId="9" hidden="1">{#N/A,#N/A,FALSE,"schA"}</definedName>
    <definedName name="wrn.ECR." hidden="1">{#N/A,#N/A,FALSE,"schA"}</definedName>
    <definedName name="wrn.ESTIMATE." localSheetId="9" hidden="1">{#N/A,#N/A,FALSE,"CESTSUM";#N/A,#N/A,FALSE,"est sum A";#N/A,#N/A,FALSE,"est detail A"}</definedName>
    <definedName name="wrn.ESTIMATE." hidden="1">{#N/A,#N/A,FALSE,"CESTSUM";#N/A,#N/A,FALSE,"est sum A";#N/A,#N/A,FALSE,"est detail A"}</definedName>
    <definedName name="wrn.Fundamental." localSheetId="9" hidden="1">{#N/A,#N/A,TRUE,"CoverPage";#N/A,#N/A,TRUE,"Gas";#N/A,#N/A,TRUE,"Power";#N/A,#N/A,TRUE,"Historical DJ Mthly Prices"}</definedName>
    <definedName name="wrn.Fundamental." hidden="1">{#N/A,#N/A,TRUE,"CoverPage";#N/A,#N/A,TRUE,"Gas";#N/A,#N/A,TRUE,"Power";#N/A,#N/A,TRUE,"Historical DJ Mthly Prices"}</definedName>
    <definedName name="wrn.Fundamental2" localSheetId="9" hidden="1">{#N/A,#N/A,TRUE,"CoverPage";#N/A,#N/A,TRUE,"Gas";#N/A,#N/A,TRUE,"Power";#N/A,#N/A,TRUE,"Historical DJ Mthly Prices"}</definedName>
    <definedName name="wrn.Fundamental2" hidden="1">{#N/A,#N/A,TRUE,"CoverPage";#N/A,#N/A,TRUE,"Gas";#N/A,#N/A,TRUE,"Power";#N/A,#N/A,TRUE,"Historical DJ Mthly Prices"}</definedName>
    <definedName name="wrn.IEO." localSheetId="9" hidden="1">{#N/A,#N/A,FALSE,"SUMMARY";#N/A,#N/A,FALSE,"AE7616";#N/A,#N/A,FALSE,"AE7617";#N/A,#N/A,FALSE,"AE7618";#N/A,#N/A,FALSE,"AE7619"}</definedName>
    <definedName name="wrn.IEO." hidden="1">{#N/A,#N/A,FALSE,"SUMMARY";#N/A,#N/A,FALSE,"AE7616";#N/A,#N/A,FALSE,"AE7617";#N/A,#N/A,FALSE,"AE7618";#N/A,#N/A,FALSE,"AE7619"}</definedName>
    <definedName name="wrn.Incentive._.Overhead." localSheetId="9" hidden="1">{#N/A,#N/A,FALSE,"Coversheet";#N/A,#N/A,FALSE,"QA"}</definedName>
    <definedName name="wrn.Incentive._.Overhead." hidden="1">{#N/A,#N/A,FALSE,"Coversheet";#N/A,#N/A,FALSE,"QA"}</definedName>
    <definedName name="wrn.limit_reports." localSheetId="9" hidden="1">{#N/A,#N/A,FALSE,"Schedule F";#N/A,#N/A,FALSE,"Schedule G"}</definedName>
    <definedName name="wrn.limit_reports." hidden="1">{#N/A,#N/A,FALSE,"Schedule F";#N/A,#N/A,FALSE,"Schedule G"}</definedName>
    <definedName name="wrn.MARGIN_WO_QTR." localSheetId="9" hidden="1">{#N/A,#N/A,FALSE,"Month ";#N/A,#N/A,FALSE,"YTD";#N/A,#N/A,FALSE,"12 mo ended"}</definedName>
    <definedName name="wrn.MARGIN_WO_QTR." hidden="1">{#N/A,#N/A,FALSE,"Month ";#N/A,#N/A,FALSE,"YTD";#N/A,#N/A,FALSE,"12 mo ended"}</definedName>
    <definedName name="wrn.Municipal._.Reports." localSheetId="9"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wrn.Municipal._.Reports."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wrn.OR._.Carrying._.Charge._.JV." localSheetId="9" hidden="1">{#N/A,#N/A,FALSE,"Loans";#N/A,#N/A,FALSE,"Program Costs";#N/A,#N/A,FALSE,"Measures";#N/A,#N/A,FALSE,"Net Lost Rev";#N/A,#N/A,FALSE,"Incentive"}</definedName>
    <definedName name="wrn.OR._.Carrying._.Charge._.JV." hidden="1">{#N/A,#N/A,FALSE,"Loans";#N/A,#N/A,FALSE,"Program Costs";#N/A,#N/A,FALSE,"Measures";#N/A,#N/A,FALSE,"Net Lost Rev";#N/A,#N/A,FALSE,"Incentive"}</definedName>
    <definedName name="wrn.OR._.Carrying._.Charge._.JV.1" localSheetId="9" hidden="1">{#N/A,#N/A,FALSE,"Loans";#N/A,#N/A,FALSE,"Program Costs";#N/A,#N/A,FALSE,"Measures";#N/A,#N/A,FALSE,"Net Lost Rev";#N/A,#N/A,FALSE,"Incentive"}</definedName>
    <definedName name="wrn.OR._.Carrying._.Charge._.JV.1" hidden="1">{#N/A,#N/A,FALSE,"Loans";#N/A,#N/A,FALSE,"Program Costs";#N/A,#N/A,FALSE,"Measures";#N/A,#N/A,FALSE,"Net Lost Rev";#N/A,#N/A,FALSE,"Incentive"}</definedName>
    <definedName name="wrn.Project._.Services." localSheetId="9" hidden="1">{#N/A,#N/A,FALSE,"BASE";#N/A,#N/A,FALSE,"LOOPS";#N/A,#N/A,FALSE,"PLC"}</definedName>
    <definedName name="wrn.Project._.Services." hidden="1">{#N/A,#N/A,FALSE,"BASE";#N/A,#N/A,FALSE,"LOOPS";#N/A,#N/A,FALSE,"PLC"}</definedName>
    <definedName name="wrn.SCHEDULE." localSheetId="9" hidden="1">{#N/A,#N/A,FALSE,"7617 Fab";#N/A,#N/A,FALSE,"7617 NSK"}</definedName>
    <definedName name="wrn.SCHEDULE." hidden="1">{#N/A,#N/A,FALSE,"7617 Fab";#N/A,#N/A,FALSE,"7617 NSK"}</definedName>
    <definedName name="wrn.SLB." localSheetId="9" hidden="1">{#N/A,#N/A,FALSE,"SUMMARY";#N/A,#N/A,FALSE,"AE7616";#N/A,#N/A,FALSE,"AE7617";#N/A,#N/A,FALSE,"AE7618";#N/A,#N/A,FALSE,"AE7619";#N/A,#N/A,FALSE,"Target Materials"}</definedName>
    <definedName name="wrn.SLB." hidden="1">{#N/A,#N/A,FALSE,"SUMMARY";#N/A,#N/A,FALSE,"AE7616";#N/A,#N/A,FALSE,"AE7617";#N/A,#N/A,FALSE,"AE7618";#N/A,#N/A,FALSE,"AE7619";#N/A,#N/A,FALSE,"Target Materials"}</definedName>
    <definedName name="wrn.Small._.Tools._.Overhead." localSheetId="9" hidden="1">{#N/A,#N/A,FALSE,"2002 Small Tool OH";#N/A,#N/A,FALSE,"QA"}</definedName>
    <definedName name="wrn.Small._.Tools._.Overhead." hidden="1">{#N/A,#N/A,FALSE,"2002 Small Tool OH";#N/A,#N/A,FALSE,"QA"}</definedName>
    <definedName name="wrn.Summary." localSheetId="9" hidden="1">{#N/A,#N/A,FALSE,"Summ";#N/A,#N/A,FALSE,"General"}</definedName>
    <definedName name="wrn.Summary." hidden="1">{#N/A,#N/A,FALSE,"Summ";#N/A,#N/A,FALSE,"General"}</definedName>
    <definedName name="wrn.USIM_Data." localSheetId="9"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Abbrev." localSheetId="9" hidden="1">{#N/A,#N/A,FALSE,"Expenditures";#N/A,#N/A,FALSE,"Property Placed In-Service";#N/A,#N/A,FALSE,"Removals";#N/A,#N/A,FALSE,"Retirements";#N/A,#N/A,FALSE,"CWIP Balances";#N/A,#N/A,FALSE,"CWIP_Expend_Ratios";#N/A,#N/A,FALSE,"CWIP_Yr_End"}</definedName>
    <definedName name="wrn.USIM_Data_Abbrev." hidden="1">{#N/A,#N/A,FALSE,"Expenditures";#N/A,#N/A,FALSE,"Property Placed In-Service";#N/A,#N/A,FALSE,"Removals";#N/A,#N/A,FALSE,"Retirements";#N/A,#N/A,FALSE,"CWIP Balances";#N/A,#N/A,FALSE,"CWIP_Expend_Ratios";#N/A,#N/A,FALSE,"CWIP_Yr_End"}</definedName>
    <definedName name="wrn.USIM_Data_Abbrev3." localSheetId="9" hidden="1">{#N/A,#N/A,FALSE,"Expenditures";#N/A,#N/A,FALSE,"Property Placed In-Service";#N/A,#N/A,FALSE,"CWIP Balances"}</definedName>
    <definedName name="wrn.USIM_Data_Abbrev3." hidden="1">{#N/A,#N/A,FALSE,"Expenditures";#N/A,#N/A,FALSE,"Property Placed In-Service";#N/A,#N/A,FALSE,"CWIP Balances"}</definedName>
    <definedName name="wrn.VERIFY." localSheetId="9" hidden="1">{#N/A,#N/A,FALSE,"income statement verification";#N/A,#N/A,FALSE,"balance sheet verification";#N/A,#N/A,FALSE,"income statement verificati (2)";#N/A,#N/A,FALSE,"balance sheet verification (2)";#N/A,#N/A,FALSE,"income statement verificati (3)";#N/A,#N/A,FALSE,"balance sheet verification (3)"}</definedName>
    <definedName name="wrn.VERIFY." hidden="1">{#N/A,#N/A,FALSE,"income statement verification";#N/A,#N/A,FALSE,"balance sheet verification";#N/A,#N/A,FALSE,"income statement verificati (2)";#N/A,#N/A,FALSE,"balance sheet verification (2)";#N/A,#N/A,FALSE,"income statement verificati (3)";#N/A,#N/A,FALSE,"balance sheet verification (3)"}</definedName>
    <definedName name="www" localSheetId="9" hidden="1">{#N/A,#N/A,FALSE,"schA"}</definedName>
    <definedName name="www" hidden="1">{#N/A,#N/A,FALSE,"schA"}</definedName>
    <definedName name="x" localSheetId="9" hidden="1">{#N/A,#N/A,FALSE,"Coversheet";#N/A,#N/A,FALSE,"QA"}</definedName>
    <definedName name="x" hidden="1">{#N/A,#N/A,FALSE,"Coversheet";#N/A,#N/A,FALSE,"QA"}</definedName>
    <definedName name="xx" localSheetId="9" hidden="1">{#N/A,#N/A,FALSE,"Balance_Sheet";#N/A,#N/A,FALSE,"income_statement_monthly";#N/A,#N/A,FALSE,"income_statement_Quarter";#N/A,#N/A,FALSE,"income_statement_ytd";#N/A,#N/A,FALSE,"income_statement_12Months"}</definedName>
    <definedName name="xx" hidden="1">{#N/A,#N/A,FALSE,"Balance_Sheet";#N/A,#N/A,FALSE,"income_statement_monthly";#N/A,#N/A,FALSE,"income_statement_Quarter";#N/A,#N/A,FALSE,"income_statement_ytd";#N/A,#N/A,FALSE,"income_statement_12Months"}</definedName>
    <definedName name="y" localSheetId="9" hidden="1">{#N/A,#N/A,FALSE,"Pg 6a CustCount_Electric";#N/A,#N/A,FALSE,"QA";"monthly",#N/A,FALSE,"Elect_Cust#Avg";"Year To Date",#N/A,FALSE,"Elect_Cust#Avg";"Rollling 12 months ended",#N/A,FALSE,"Elect_Cust#Avg";"Budget Month",#N/A,FALSE,"Electric";"Budget YTD",#N/A,FALSE,"Electric";"Budget 12 months",#N/A,FALSE,"Electric"}</definedName>
    <definedName name="y" hidden="1">{#N/A,#N/A,FALSE,"Pg 6a CustCount_Electric";#N/A,#N/A,FALSE,"QA";"monthly",#N/A,FALSE,"Elect_Cust#Avg";"Year To Date",#N/A,FALSE,"Elect_Cust#Avg";"Rollling 12 months ended",#N/A,FALSE,"Elect_Cust#Avg";"Budget Month",#N/A,FALSE,"Electric";"Budget YTD",#N/A,FALSE,"Electric";"Budget 12 months",#N/A,FALSE,"Electric"}</definedName>
    <definedName name="yuf" localSheetId="9" hidden="1">{#N/A,#N/A,FALSE,"Summ";#N/A,#N/A,FALSE,"General"}</definedName>
    <definedName name="yuf" hidden="1">{#N/A,#N/A,FALSE,"Summ";#N/A,#N/A,FALSE,"General"}</definedName>
    <definedName name="z" localSheetId="9" hidden="1">{#N/A,#N/A,FALSE,"Coversheet";#N/A,#N/A,FALSE,"QA"}</definedName>
    <definedName name="z" hidden="1">{#N/A,#N/A,FALSE,"Coversheet";#N/A,#N/A,FALSE,"QA"}</definedName>
  </definedNames>
  <calcPr calcId="162913" concurrentManualCount="8"/>
</workbook>
</file>

<file path=xl/calcChain.xml><?xml version="1.0" encoding="utf-8"?>
<calcChain xmlns="http://schemas.openxmlformats.org/spreadsheetml/2006/main">
  <c r="N88" i="124" l="1"/>
  <c r="B24" i="89" l="1"/>
  <c r="B17" i="100" l="1"/>
  <c r="B18" i="100"/>
  <c r="B14" i="100"/>
  <c r="I26" i="114" l="1"/>
  <c r="J26" i="114"/>
  <c r="K26" i="114"/>
  <c r="H26" i="114"/>
  <c r="N19" i="114" l="1"/>
  <c r="N20" i="114"/>
  <c r="I25" i="114"/>
  <c r="J25" i="114"/>
  <c r="H25" i="114"/>
  <c r="I35" i="114" l="1"/>
  <c r="D15" i="95" l="1"/>
  <c r="D14" i="95"/>
  <c r="D13" i="95"/>
  <c r="N86" i="124"/>
  <c r="P86" i="124"/>
  <c r="O85" i="124"/>
  <c r="O87" i="124" s="1"/>
  <c r="N85" i="124"/>
  <c r="I88" i="124"/>
  <c r="G88" i="124"/>
  <c r="N80" i="124"/>
  <c r="J76" i="124"/>
  <c r="I76" i="124"/>
  <c r="G76" i="124"/>
  <c r="J75" i="124"/>
  <c r="J74" i="124"/>
  <c r="I69" i="124"/>
  <c r="G69" i="124"/>
  <c r="J69" i="124" s="1"/>
  <c r="J68" i="124"/>
  <c r="J67" i="124"/>
  <c r="J66" i="124"/>
  <c r="J65" i="124"/>
  <c r="J64" i="124"/>
  <c r="I61" i="124"/>
  <c r="G61" i="124"/>
  <c r="J61" i="124" s="1"/>
  <c r="J60" i="124"/>
  <c r="J59" i="124"/>
  <c r="J58" i="124"/>
  <c r="J57" i="124"/>
  <c r="J56" i="124"/>
  <c r="J55" i="124"/>
  <c r="J54" i="124"/>
  <c r="J53" i="124"/>
  <c r="J52" i="124"/>
  <c r="J51" i="124"/>
  <c r="J50" i="124"/>
  <c r="J49" i="124"/>
  <c r="I46" i="124"/>
  <c r="H46" i="124"/>
  <c r="G46" i="124"/>
  <c r="J46" i="124" s="1"/>
  <c r="F46" i="124"/>
  <c r="J45" i="124"/>
  <c r="J44" i="124"/>
  <c r="J43" i="124"/>
  <c r="J42" i="124"/>
  <c r="I39" i="124"/>
  <c r="H39" i="124"/>
  <c r="G39" i="124"/>
  <c r="J39" i="124" s="1"/>
  <c r="F39" i="124"/>
  <c r="J38" i="124"/>
  <c r="J37" i="124"/>
  <c r="I34" i="124"/>
  <c r="H34" i="124"/>
  <c r="G34" i="124"/>
  <c r="J34" i="124" s="1"/>
  <c r="F34" i="124"/>
  <c r="J33" i="124"/>
  <c r="J32" i="124"/>
  <c r="J31" i="124"/>
  <c r="J30" i="124"/>
  <c r="J29" i="124"/>
  <c r="G29" i="124"/>
  <c r="F29" i="124"/>
  <c r="J28" i="124"/>
  <c r="J27" i="124"/>
  <c r="J26" i="124"/>
  <c r="J22" i="124"/>
  <c r="J21" i="124"/>
  <c r="J20" i="124"/>
  <c r="J19" i="124"/>
  <c r="J18" i="124"/>
  <c r="J17" i="124"/>
  <c r="J16" i="124"/>
  <c r="J15" i="124"/>
  <c r="J14" i="124"/>
  <c r="J13" i="124"/>
  <c r="J12" i="124"/>
  <c r="J11" i="124"/>
  <c r="J10" i="124"/>
  <c r="J9" i="124"/>
  <c r="J8" i="124" s="1"/>
  <c r="I8" i="124"/>
  <c r="I23" i="124" s="1"/>
  <c r="H8" i="124"/>
  <c r="H23" i="124" s="1"/>
  <c r="H71" i="124" s="1"/>
  <c r="H80" i="124" s="1"/>
  <c r="G8" i="124"/>
  <c r="G23" i="124" s="1"/>
  <c r="F8" i="124"/>
  <c r="F23" i="124" s="1"/>
  <c r="F71" i="124" s="1"/>
  <c r="F80" i="124" s="1"/>
  <c r="F81" i="124" s="1"/>
  <c r="J7" i="124"/>
  <c r="G77" i="122"/>
  <c r="N80" i="122"/>
  <c r="I77" i="122" l="1"/>
  <c r="N87" i="124"/>
  <c r="P85" i="124"/>
  <c r="P87" i="124" s="1"/>
  <c r="P88" i="124" s="1"/>
  <c r="I87" i="124"/>
  <c r="I71" i="124"/>
  <c r="J23" i="124"/>
  <c r="G87" i="124"/>
  <c r="G71" i="124"/>
  <c r="J77" i="122"/>
  <c r="G83" i="124" l="1"/>
  <c r="G80" i="124"/>
  <c r="J71" i="124"/>
  <c r="I80" i="124"/>
  <c r="I83" i="124"/>
  <c r="J80" i="124" l="1"/>
  <c r="N79" i="124"/>
  <c r="N81" i="124" s="1"/>
  <c r="Q21" i="76" l="1"/>
  <c r="O8" i="76"/>
  <c r="B31" i="76"/>
  <c r="B43" i="76" s="1"/>
  <c r="B55" i="76" s="1"/>
  <c r="A31" i="76"/>
  <c r="A43" i="76" s="1"/>
  <c r="A55" i="76" s="1"/>
  <c r="B30" i="76"/>
  <c r="B42" i="76" s="1"/>
  <c r="B54" i="76" s="1"/>
  <c r="A30" i="76"/>
  <c r="A42" i="76" s="1"/>
  <c r="A54" i="76" s="1"/>
  <c r="B29" i="76"/>
  <c r="B41" i="76" s="1"/>
  <c r="B53" i="76" s="1"/>
  <c r="A29" i="76"/>
  <c r="A41" i="76" s="1"/>
  <c r="A53" i="76" s="1"/>
  <c r="B28" i="76"/>
  <c r="B40" i="76" s="1"/>
  <c r="B52" i="76" s="1"/>
  <c r="A28" i="76"/>
  <c r="A40" i="76" s="1"/>
  <c r="A52" i="76" s="1"/>
  <c r="B27" i="76"/>
  <c r="B39" i="76" s="1"/>
  <c r="B51" i="76" s="1"/>
  <c r="A27" i="76"/>
  <c r="A39" i="76" s="1"/>
  <c r="A51" i="76" s="1"/>
  <c r="B26" i="76"/>
  <c r="B38" i="76" s="1"/>
  <c r="B50" i="76" s="1"/>
  <c r="A26" i="76"/>
  <c r="A38" i="76" s="1"/>
  <c r="A50" i="76" s="1"/>
  <c r="B25" i="76"/>
  <c r="B37" i="76" s="1"/>
  <c r="B49" i="76" s="1"/>
  <c r="A25" i="76"/>
  <c r="A37" i="76" s="1"/>
  <c r="A49" i="76" s="1"/>
  <c r="B24" i="76"/>
  <c r="B36" i="76" s="1"/>
  <c r="B48" i="76" s="1"/>
  <c r="A24" i="76"/>
  <c r="A36" i="76" s="1"/>
  <c r="A48" i="76" s="1"/>
  <c r="B23" i="76"/>
  <c r="B35" i="76" s="1"/>
  <c r="B47" i="76" s="1"/>
  <c r="A23" i="76"/>
  <c r="A35" i="76" s="1"/>
  <c r="A47" i="76" s="1"/>
  <c r="B22" i="76"/>
  <c r="B34" i="76" s="1"/>
  <c r="B46" i="76" s="1"/>
  <c r="A22" i="76"/>
  <c r="A34" i="76" s="1"/>
  <c r="A46" i="76" s="1"/>
  <c r="B21" i="76"/>
  <c r="B33" i="76" s="1"/>
  <c r="B45" i="76" s="1"/>
  <c r="A21" i="76"/>
  <c r="A33" i="76" s="1"/>
  <c r="A45" i="76" s="1"/>
  <c r="B20" i="76"/>
  <c r="B32" i="76" s="1"/>
  <c r="B44" i="76" s="1"/>
  <c r="A20" i="76"/>
  <c r="A32" i="76" s="1"/>
  <c r="A44" i="76" s="1"/>
  <c r="D5" i="86" l="1"/>
  <c r="D9" i="86"/>
  <c r="E83" i="86"/>
  <c r="E82" i="86"/>
  <c r="D28" i="84" l="1"/>
  <c r="E28" i="84" s="1"/>
  <c r="H49" i="118"/>
  <c r="D49" i="118"/>
  <c r="K16" i="85" l="1"/>
  <c r="I14" i="85" l="1"/>
  <c r="K18" i="85"/>
  <c r="K19" i="85" l="1"/>
  <c r="K20" i="85" s="1"/>
  <c r="D8" i="98"/>
  <c r="D22" i="96"/>
  <c r="L27" i="118"/>
  <c r="K27" i="118" s="1"/>
  <c r="G33" i="118"/>
  <c r="A7" i="118"/>
  <c r="A8" i="118" s="1"/>
  <c r="A9" i="118" s="1"/>
  <c r="A10" i="118" s="1"/>
  <c r="A11" i="118" s="1"/>
  <c r="A12" i="118" s="1"/>
  <c r="A13" i="118" s="1"/>
  <c r="A14" i="118" s="1"/>
  <c r="A15" i="118" s="1"/>
  <c r="A16" i="118" s="1"/>
  <c r="A17" i="118" s="1"/>
  <c r="A18" i="118" s="1"/>
  <c r="A19" i="118" s="1"/>
  <c r="A20" i="118" s="1"/>
  <c r="A21" i="118" s="1"/>
  <c r="A22" i="118" s="1"/>
  <c r="A23" i="118" s="1"/>
  <c r="A24" i="118" s="1"/>
  <c r="A25" i="118" s="1"/>
  <c r="A26" i="118" s="1"/>
  <c r="A27" i="118" s="1"/>
  <c r="A28" i="118" s="1"/>
  <c r="A29" i="118" s="1"/>
  <c r="A30" i="118" s="1"/>
  <c r="A31" i="118" s="1"/>
  <c r="A32" i="118" s="1"/>
  <c r="A33" i="118" s="1"/>
  <c r="E33" i="118" l="1"/>
  <c r="N33" i="118"/>
  <c r="D33" i="118"/>
  <c r="D48" i="118" s="1"/>
  <c r="M33" i="118"/>
  <c r="L23" i="118"/>
  <c r="L7" i="118"/>
  <c r="K7" i="118" s="1"/>
  <c r="F33" i="118" l="1"/>
  <c r="K23" i="118"/>
  <c r="R21" i="76" l="1"/>
  <c r="Q23" i="76"/>
  <c r="C8" i="76"/>
  <c r="J22" i="114" l="1"/>
  <c r="I22" i="114"/>
  <c r="H22" i="114"/>
  <c r="N21" i="114" l="1"/>
  <c r="J75" i="122" l="1"/>
  <c r="J74" i="122"/>
  <c r="J68" i="122"/>
  <c r="G69" i="122"/>
  <c r="J64" i="122"/>
  <c r="J60" i="122"/>
  <c r="J59" i="122"/>
  <c r="J58" i="122"/>
  <c r="J56" i="122"/>
  <c r="J52" i="122"/>
  <c r="J51" i="122"/>
  <c r="J50" i="122"/>
  <c r="J45" i="122"/>
  <c r="J44" i="122"/>
  <c r="I46" i="122"/>
  <c r="H46" i="122"/>
  <c r="J42" i="122"/>
  <c r="J38" i="122"/>
  <c r="I39" i="122"/>
  <c r="H39" i="122"/>
  <c r="G39" i="122"/>
  <c r="F39" i="122"/>
  <c r="J33" i="122"/>
  <c r="J32" i="122"/>
  <c r="J31" i="122"/>
  <c r="E11" i="96"/>
  <c r="J28" i="122"/>
  <c r="J26" i="122"/>
  <c r="J17" i="122"/>
  <c r="J16" i="122"/>
  <c r="J15" i="122"/>
  <c r="J14" i="122"/>
  <c r="J13" i="122"/>
  <c r="J12" i="122"/>
  <c r="J67" i="122" l="1"/>
  <c r="G88" i="122"/>
  <c r="J54" i="122"/>
  <c r="J19" i="122"/>
  <c r="J22" i="122"/>
  <c r="I88" i="122"/>
  <c r="J11" i="122"/>
  <c r="J21" i="122"/>
  <c r="J53" i="122"/>
  <c r="J66" i="122"/>
  <c r="H34" i="122"/>
  <c r="J57" i="122"/>
  <c r="J76" i="122"/>
  <c r="G23" i="122"/>
  <c r="I34" i="122"/>
  <c r="H23" i="122"/>
  <c r="J10" i="122"/>
  <c r="I23" i="122"/>
  <c r="J18" i="122"/>
  <c r="J20" i="122"/>
  <c r="F46" i="122"/>
  <c r="I69" i="122"/>
  <c r="J69" i="122" s="1"/>
  <c r="F23" i="122"/>
  <c r="J27" i="122"/>
  <c r="J29" i="122"/>
  <c r="J55" i="122"/>
  <c r="F34" i="122"/>
  <c r="J39" i="122"/>
  <c r="J9" i="122"/>
  <c r="J37" i="122"/>
  <c r="J43" i="122"/>
  <c r="J30" i="122"/>
  <c r="J49" i="122"/>
  <c r="G46" i="122"/>
  <c r="J46" i="122" s="1"/>
  <c r="G61" i="122"/>
  <c r="J65" i="122"/>
  <c r="J7" i="122"/>
  <c r="I61" i="122"/>
  <c r="I80" i="122" l="1"/>
  <c r="I87" i="122"/>
  <c r="H71" i="122"/>
  <c r="H80" i="122" s="1"/>
  <c r="J8" i="122"/>
  <c r="J23" i="122" s="1"/>
  <c r="G34" i="122"/>
  <c r="J34" i="122" s="1"/>
  <c r="F71" i="122"/>
  <c r="F80" i="122" s="1"/>
  <c r="F81" i="122" s="1"/>
  <c r="I71" i="122"/>
  <c r="J61" i="122"/>
  <c r="G87" i="122" l="1"/>
  <c r="G71" i="122"/>
  <c r="I83" i="122"/>
  <c r="G83" i="122" l="1"/>
  <c r="G80" i="122"/>
  <c r="J71" i="122"/>
  <c r="I11" i="84"/>
  <c r="B34" i="88"/>
  <c r="N79" i="122" l="1"/>
  <c r="J80" i="122"/>
  <c r="N81" i="122"/>
  <c r="D11" i="96"/>
  <c r="L31" i="118" l="1"/>
  <c r="K31" i="118" l="1"/>
  <c r="C9" i="76" l="1"/>
  <c r="C10" i="76" l="1"/>
  <c r="C11" i="76" l="1"/>
  <c r="D15" i="114"/>
  <c r="D16" i="114" s="1"/>
  <c r="D54" i="119" l="1"/>
  <c r="D58" i="119" s="1"/>
  <c r="E32" i="88"/>
  <c r="C12" i="76"/>
  <c r="E28" i="88"/>
  <c r="E30" i="88"/>
  <c r="C54" i="119" l="1"/>
  <c r="C58" i="119" s="1"/>
  <c r="C13" i="76"/>
  <c r="C14" i="76" l="1"/>
  <c r="B54" i="119"/>
  <c r="B58" i="119" s="1"/>
  <c r="B26" i="119"/>
  <c r="B16" i="119"/>
  <c r="B20" i="119" s="1"/>
  <c r="B28" i="119" l="1"/>
  <c r="C15" i="76"/>
  <c r="C16" i="76" l="1"/>
  <c r="C17" i="76" l="1"/>
  <c r="C18" i="76" l="1"/>
  <c r="C19" i="76"/>
  <c r="C8" i="119" l="1"/>
  <c r="D8" i="119" s="1"/>
  <c r="C16" i="119" l="1"/>
  <c r="C20" i="119" s="1"/>
  <c r="D16" i="119"/>
  <c r="D20" i="119" s="1"/>
  <c r="C26" i="119"/>
  <c r="D26" i="119"/>
  <c r="C28" i="119" l="1"/>
  <c r="D28" i="119"/>
  <c r="L9" i="118" l="1"/>
  <c r="L10" i="118"/>
  <c r="L11" i="118"/>
  <c r="L12" i="118"/>
  <c r="L16" i="118"/>
  <c r="L17" i="118"/>
  <c r="L18" i="118"/>
  <c r="L22" i="118"/>
  <c r="L25" i="118"/>
  <c r="L29" i="118"/>
  <c r="H33" i="118"/>
  <c r="L33" i="118"/>
  <c r="D50" i="118"/>
  <c r="K33" i="118" l="1"/>
  <c r="I33" i="118"/>
  <c r="H48" i="118"/>
  <c r="F48" i="118" s="1"/>
  <c r="G48" i="118" s="1"/>
  <c r="K10" i="118"/>
  <c r="K16" i="118"/>
  <c r="K25" i="118"/>
  <c r="K18" i="118"/>
  <c r="K12" i="118"/>
  <c r="I24" i="118"/>
  <c r="F49" i="118"/>
  <c r="G49" i="118" s="1"/>
  <c r="K29" i="118"/>
  <c r="K22" i="118"/>
  <c r="K9" i="118"/>
  <c r="K11" i="118"/>
  <c r="K17" i="118"/>
  <c r="H50" i="118" l="1"/>
  <c r="F50" i="118" s="1"/>
  <c r="F52" i="118" s="1"/>
  <c r="B23" i="89" s="1"/>
  <c r="B26" i="89" l="1"/>
  <c r="O55" i="76" l="1"/>
  <c r="O54" i="76"/>
  <c r="O53" i="76"/>
  <c r="O52" i="76"/>
  <c r="O51" i="76"/>
  <c r="O50" i="76"/>
  <c r="O49" i="76"/>
  <c r="O48" i="76"/>
  <c r="O47" i="76"/>
  <c r="O46" i="76"/>
  <c r="O45" i="76"/>
  <c r="O44" i="76"/>
  <c r="O43" i="76"/>
  <c r="O42" i="76"/>
  <c r="O41" i="76"/>
  <c r="O40" i="76"/>
  <c r="O39" i="76"/>
  <c r="O38" i="76"/>
  <c r="O37" i="76"/>
  <c r="O36" i="76"/>
  <c r="O35" i="76"/>
  <c r="O34" i="76"/>
  <c r="O33" i="76"/>
  <c r="O32" i="76"/>
  <c r="O31" i="76"/>
  <c r="O30" i="76"/>
  <c r="O29" i="76"/>
  <c r="O28" i="76"/>
  <c r="O27" i="76"/>
  <c r="O26" i="76"/>
  <c r="O25" i="76"/>
  <c r="O24" i="76"/>
  <c r="O23" i="76"/>
  <c r="O22" i="76"/>
  <c r="O21" i="76"/>
  <c r="O20" i="76"/>
  <c r="O19" i="76"/>
  <c r="O18" i="76"/>
  <c r="O17" i="76"/>
  <c r="O16" i="76"/>
  <c r="O15" i="76"/>
  <c r="O14" i="76"/>
  <c r="O13" i="76"/>
  <c r="O12" i="76"/>
  <c r="O11" i="76"/>
  <c r="O10" i="76"/>
  <c r="O9" i="76"/>
  <c r="C20" i="76" l="1"/>
  <c r="C21" i="76" l="1"/>
  <c r="C22" i="76" l="1"/>
  <c r="C23" i="76" l="1"/>
  <c r="C24" i="76" l="1"/>
  <c r="C25" i="76" l="1"/>
  <c r="C26" i="76" l="1"/>
  <c r="C27" i="76" l="1"/>
  <c r="C28" i="76" l="1"/>
  <c r="C29" i="76" l="1"/>
  <c r="C30" i="76" l="1"/>
  <c r="C31" i="76" l="1"/>
  <c r="C32" i="76" l="1"/>
  <c r="C33" i="76" l="1"/>
  <c r="C34" i="76" l="1"/>
  <c r="C35" i="76" l="1"/>
  <c r="C36" i="76" l="1"/>
  <c r="C37" i="76" l="1"/>
  <c r="C38" i="76" l="1"/>
  <c r="C39" i="76" l="1"/>
  <c r="C40" i="76" l="1"/>
  <c r="C41" i="76" l="1"/>
  <c r="C42" i="76" l="1"/>
  <c r="C43" i="76" l="1"/>
  <c r="C44" i="76" l="1"/>
  <c r="C45" i="76" l="1"/>
  <c r="C46" i="76" l="1"/>
  <c r="C47" i="76" l="1"/>
  <c r="C48" i="76" l="1"/>
  <c r="C49" i="76" l="1"/>
  <c r="C50" i="76" l="1"/>
  <c r="C51" i="76" l="1"/>
  <c r="C52" i="76" l="1"/>
  <c r="C53" i="76" l="1"/>
  <c r="C54" i="76" l="1"/>
  <c r="C55" i="76"/>
  <c r="H34" i="114" l="1"/>
  <c r="E34" i="114"/>
  <c r="D34" i="114"/>
  <c r="C34" i="114"/>
  <c r="J34" i="114"/>
  <c r="I34" i="114"/>
  <c r="C44" i="84"/>
  <c r="B44" i="84"/>
  <c r="D44" i="84"/>
  <c r="C21" i="84"/>
  <c r="D6" i="84"/>
  <c r="D7" i="84"/>
  <c r="D8" i="84"/>
  <c r="D9" i="84"/>
  <c r="D10" i="84"/>
  <c r="D11" i="84"/>
  <c r="D12" i="84"/>
  <c r="D13" i="84"/>
  <c r="D14" i="84"/>
  <c r="D15" i="84"/>
  <c r="D16" i="84"/>
  <c r="D5" i="84"/>
  <c r="E5" i="84" s="1"/>
  <c r="B21" i="84"/>
  <c r="E6" i="84" l="1"/>
  <c r="E7" i="84"/>
  <c r="E8" i="84" s="1"/>
  <c r="E9" i="84" s="1"/>
  <c r="E10" i="84" s="1"/>
  <c r="E11" i="84" s="1"/>
  <c r="E12" i="84" s="1"/>
  <c r="E13" i="84" s="1"/>
  <c r="E14" i="84" s="1"/>
  <c r="E15" i="84" s="1"/>
  <c r="E16" i="84" s="1"/>
  <c r="E17" i="84" s="1"/>
  <c r="D21" i="84"/>
  <c r="H36" i="114"/>
  <c r="I36" i="114"/>
  <c r="H35" i="114"/>
  <c r="J35" i="114"/>
  <c r="J36" i="114"/>
  <c r="C38" i="114"/>
  <c r="E38" i="114"/>
  <c r="D38" i="114"/>
  <c r="J37" i="114"/>
  <c r="I37" i="114"/>
  <c r="H37" i="114"/>
  <c r="L14" i="114"/>
  <c r="H14" i="114"/>
  <c r="D14" i="114"/>
  <c r="N14" i="114"/>
  <c r="J14" i="114"/>
  <c r="F14" i="114"/>
  <c r="M14" i="114"/>
  <c r="I14" i="114"/>
  <c r="E14" i="114"/>
  <c r="B14" i="114"/>
  <c r="K14" i="114"/>
  <c r="G14" i="114"/>
  <c r="C14" i="114"/>
  <c r="E27" i="84" l="1"/>
  <c r="E29" i="84" s="1"/>
  <c r="E30" i="84" s="1"/>
  <c r="E31" i="84" s="1"/>
  <c r="E32" i="84" s="1"/>
  <c r="E33" i="84" s="1"/>
  <c r="E34" i="84" s="1"/>
  <c r="E35" i="84" s="1"/>
  <c r="E36" i="84" s="1"/>
  <c r="E37" i="84" s="1"/>
  <c r="E38" i="84" s="1"/>
  <c r="E39" i="84" s="1"/>
  <c r="H38" i="114"/>
  <c r="K23" i="114"/>
  <c r="K25" i="114" s="1"/>
  <c r="J38" i="114"/>
  <c r="I38" i="114"/>
  <c r="K35" i="114"/>
  <c r="K36" i="114"/>
  <c r="K37" i="114"/>
  <c r="K24" i="114"/>
  <c r="K38" i="114" l="1"/>
  <c r="E14" i="95"/>
  <c r="D4" i="86"/>
  <c r="E84" i="86"/>
  <c r="B18" i="85"/>
  <c r="E15" i="114"/>
  <c r="E16" i="114" s="1"/>
  <c r="C15" i="114"/>
  <c r="C16" i="114" s="1"/>
  <c r="C25" i="114"/>
  <c r="D21" i="89"/>
  <c r="D4" i="89" s="1"/>
  <c r="R23" i="76"/>
  <c r="R22" i="76"/>
  <c r="S21" i="76"/>
  <c r="B19" i="85"/>
  <c r="B20" i="85"/>
  <c r="E16" i="85"/>
  <c r="E18" i="85" s="1"/>
  <c r="B4" i="119" s="1"/>
  <c r="B14" i="85"/>
  <c r="F10" i="109"/>
  <c r="B10" i="100" s="1"/>
  <c r="F13" i="109"/>
  <c r="F14" i="109"/>
  <c r="F23" i="109"/>
  <c r="Q22" i="76"/>
  <c r="I9" i="84"/>
  <c r="I10" i="84" s="1"/>
  <c r="D33" i="88"/>
  <c r="D5" i="88" s="1"/>
  <c r="E21" i="88"/>
  <c r="D4" i="88"/>
  <c r="E10" i="97"/>
  <c r="E8" i="97"/>
  <c r="E15" i="96"/>
  <c r="E20" i="89"/>
  <c r="E19" i="89"/>
  <c r="E14" i="89"/>
  <c r="E15" i="89"/>
  <c r="E16" i="89"/>
  <c r="E17" i="89"/>
  <c r="E18" i="89"/>
  <c r="E13" i="89"/>
  <c r="E9" i="91"/>
  <c r="E8" i="91"/>
  <c r="E7" i="91"/>
  <c r="A9" i="95"/>
  <c r="A10" i="95"/>
  <c r="A11" i="95"/>
  <c r="A12" i="95" s="1"/>
  <c r="A13" i="95" s="1"/>
  <c r="A14" i="95" s="1"/>
  <c r="A15" i="95" s="1"/>
  <c r="A16" i="95" s="1"/>
  <c r="A17" i="95" s="1"/>
  <c r="A18" i="95" s="1"/>
  <c r="A19" i="95" s="1"/>
  <c r="A20" i="95" s="1"/>
  <c r="A21" i="95" s="1"/>
  <c r="A22" i="95" s="1"/>
  <c r="A23" i="95" s="1"/>
  <c r="A24" i="95" s="1"/>
  <c r="A25" i="95" s="1"/>
  <c r="A26" i="95" s="1"/>
  <c r="A27" i="95" s="1"/>
  <c r="I12" i="84" l="1"/>
  <c r="E12" i="89" s="1"/>
  <c r="E21" i="89" s="1"/>
  <c r="C4" i="119"/>
  <c r="B5" i="119"/>
  <c r="I7" i="91" s="1"/>
  <c r="S22" i="76"/>
  <c r="B30" i="89" s="1"/>
  <c r="E30" i="89" s="1"/>
  <c r="B28" i="89"/>
  <c r="E28" i="89" s="1"/>
  <c r="D6" i="88"/>
  <c r="C21" i="88"/>
  <c r="C4" i="88" s="1"/>
  <c r="H9" i="91"/>
  <c r="B9" i="91" s="1"/>
  <c r="F15" i="109"/>
  <c r="F17" i="109" s="1"/>
  <c r="F27" i="109" s="1"/>
  <c r="E12" i="97" s="1"/>
  <c r="C7" i="100" s="1"/>
  <c r="E10" i="91"/>
  <c r="H7" i="91"/>
  <c r="B7" i="91" s="1"/>
  <c r="F14" i="95"/>
  <c r="D6" i="86"/>
  <c r="D10" i="86" s="1"/>
  <c r="E33" i="88"/>
  <c r="E5" i="88" s="1"/>
  <c r="F8" i="91"/>
  <c r="E25" i="114"/>
  <c r="D16" i="95"/>
  <c r="E19" i="85"/>
  <c r="E20" i="85" s="1"/>
  <c r="E22" i="96"/>
  <c r="D25" i="114"/>
  <c r="H8" i="91"/>
  <c r="C12" i="97"/>
  <c r="E4" i="88"/>
  <c r="S23" i="76"/>
  <c r="B32" i="89" s="1"/>
  <c r="E32" i="89" s="1"/>
  <c r="J27" i="114"/>
  <c r="D32" i="89" s="1"/>
  <c r="D4" i="119" l="1"/>
  <c r="D5" i="119" s="1"/>
  <c r="I9" i="91" s="1"/>
  <c r="C5" i="119"/>
  <c r="I8" i="91" s="1"/>
  <c r="C8" i="91" s="1"/>
  <c r="F9" i="91"/>
  <c r="G9" i="91" s="1"/>
  <c r="F7" i="91"/>
  <c r="F10" i="91" s="1"/>
  <c r="H10" i="91"/>
  <c r="C33" i="88"/>
  <c r="C5" i="88" s="1"/>
  <c r="C6" i="88" s="1"/>
  <c r="G8" i="91"/>
  <c r="H27" i="114"/>
  <c r="D28" i="89" s="1"/>
  <c r="E4" i="89"/>
  <c r="C21" i="89"/>
  <c r="C4" i="89" s="1"/>
  <c r="B8" i="91"/>
  <c r="B10" i="91" s="1"/>
  <c r="D10" i="98"/>
  <c r="D11" i="86"/>
  <c r="D13" i="86" s="1"/>
  <c r="E13" i="95"/>
  <c r="I27" i="114"/>
  <c r="D30" i="89" s="1"/>
  <c r="J9" i="91"/>
  <c r="E6" i="88"/>
  <c r="F22" i="96"/>
  <c r="E24" i="96"/>
  <c r="E28" i="96" s="1"/>
  <c r="D10" i="95"/>
  <c r="J7" i="91"/>
  <c r="C9" i="91" l="1"/>
  <c r="D9" i="91" s="1"/>
  <c r="C7" i="91"/>
  <c r="J8" i="91"/>
  <c r="J10" i="91" s="1"/>
  <c r="I10" i="91"/>
  <c r="D7" i="91"/>
  <c r="G7" i="91"/>
  <c r="G10" i="91" s="1"/>
  <c r="C28" i="89"/>
  <c r="D8" i="91"/>
  <c r="D23" i="95"/>
  <c r="D33" i="89"/>
  <c r="D5" i="89" s="1"/>
  <c r="D6" i="89" s="1"/>
  <c r="E15" i="95"/>
  <c r="E16" i="95" s="1"/>
  <c r="F13" i="95"/>
  <c r="F15" i="95" s="1"/>
  <c r="R17" i="113" s="1"/>
  <c r="K27" i="114"/>
  <c r="C10" i="91" l="1"/>
  <c r="E23" i="95" s="1"/>
  <c r="D10" i="91"/>
  <c r="C30" i="89"/>
  <c r="C32" i="89"/>
  <c r="F23" i="95"/>
  <c r="R31" i="113" s="1"/>
  <c r="E33" i="89"/>
  <c r="D24" i="96"/>
  <c r="F11" i="96"/>
  <c r="C8" i="98" s="1"/>
  <c r="B13" i="100" s="1"/>
  <c r="R15" i="113" l="1"/>
  <c r="E5" i="89"/>
  <c r="E6" i="89" s="1"/>
  <c r="C33" i="89"/>
  <c r="F24" i="96"/>
  <c r="C19" i="100"/>
  <c r="R34" i="113" s="1"/>
  <c r="C5" i="89" l="1"/>
  <c r="C6" i="89" s="1"/>
  <c r="E10" i="95" s="1"/>
  <c r="F10" i="95" s="1"/>
  <c r="R6" i="113"/>
  <c r="E8" i="98"/>
  <c r="F17" i="95" l="1"/>
  <c r="F27" i="95" s="1"/>
  <c r="F13" i="96" s="1"/>
  <c r="B9" i="100"/>
  <c r="R28" i="113"/>
  <c r="R14" i="113"/>
  <c r="R4" i="113" s="1"/>
  <c r="C15" i="100"/>
  <c r="R24" i="113" s="1"/>
  <c r="C10" i="98"/>
  <c r="F26" i="96"/>
  <c r="D13" i="96"/>
  <c r="D26" i="96" s="1"/>
  <c r="F15" i="96"/>
  <c r="F28" i="96" l="1"/>
  <c r="C11" i="100"/>
  <c r="E10" i="98"/>
  <c r="C12" i="98"/>
  <c r="D28" i="96"/>
  <c r="D15" i="96"/>
  <c r="R22" i="113" l="1"/>
  <c r="S22" i="113" s="1"/>
  <c r="E12" i="98"/>
  <c r="B21" i="100" s="1"/>
  <c r="C21" i="100" s="1"/>
  <c r="C23" i="100" s="1"/>
  <c r="C25" i="100" s="1"/>
  <c r="C26" i="100" s="1"/>
  <c r="S4" i="113"/>
</calcChain>
</file>

<file path=xl/comments1.xml><?xml version="1.0" encoding="utf-8"?>
<comments xmlns="http://schemas.openxmlformats.org/spreadsheetml/2006/main">
  <authors>
    <author>Pam Rasanen</author>
  </authors>
  <commentList>
    <comment ref="H43" authorId="0" shapeId="0">
      <text>
        <r>
          <rPr>
            <b/>
            <sz val="8"/>
            <color indexed="81"/>
            <rFont val="Tahoma"/>
            <family val="2"/>
          </rPr>
          <t>PSE:</t>
        </r>
        <r>
          <rPr>
            <sz val="8"/>
            <color indexed="81"/>
            <rFont val="Tahoma"/>
            <family val="2"/>
          </rPr>
          <t xml:space="preserve">
Difference due to rounding</t>
        </r>
      </text>
    </comment>
  </commentList>
</comments>
</file>

<file path=xl/sharedStrings.xml><?xml version="1.0" encoding="utf-8"?>
<sst xmlns="http://schemas.openxmlformats.org/spreadsheetml/2006/main" count="790" uniqueCount="534">
  <si>
    <t>Excludes 449 customers participating in Schedule 258 programs</t>
  </si>
  <si>
    <t>(Over) Under</t>
  </si>
  <si>
    <t>Description</t>
  </si>
  <si>
    <t>Expected Non-449</t>
  </si>
  <si>
    <t>Actuals Non-449</t>
  </si>
  <si>
    <t>Collected</t>
  </si>
  <si>
    <t>a</t>
  </si>
  <si>
    <t>b</t>
  </si>
  <si>
    <t>c = b - a</t>
  </si>
  <si>
    <t>Receipts, net of revenue sensitive items</t>
  </si>
  <si>
    <t>Variance between budgeted and actual expenditures:</t>
  </si>
  <si>
    <t>Non-449 Budget set in rates last rate period</t>
  </si>
  <si>
    <t>Total (over) under collection</t>
  </si>
  <si>
    <t xml:space="preserve"> </t>
  </si>
  <si>
    <t>Puget Sound Energy</t>
  </si>
  <si>
    <t>Determination of Proposed Non-449 Conservation Customer Charge</t>
  </si>
  <si>
    <t>Revenue Requirement</t>
  </si>
  <si>
    <t xml:space="preserve">Line No. </t>
  </si>
  <si>
    <t>Total Amount</t>
  </si>
  <si>
    <t>449 Accounts</t>
  </si>
  <si>
    <t>Non-449</t>
  </si>
  <si>
    <t>c = a + b</t>
  </si>
  <si>
    <t>Amounts to be Recovered</t>
  </si>
  <si>
    <t>(Note 2)</t>
  </si>
  <si>
    <t xml:space="preserve"> = 1 + 2 </t>
  </si>
  <si>
    <t>Total Costs to be Recovered (Note 1)</t>
  </si>
  <si>
    <t xml:space="preserve"> = 1 / 4</t>
  </si>
  <si>
    <t xml:space="preserve"> = 2 / 4</t>
  </si>
  <si>
    <t xml:space="preserve"> = 5 + 6</t>
  </si>
  <si>
    <t>Total Revenue Requirement (Note 1)</t>
  </si>
  <si>
    <t>Conservation Customer Charge</t>
  </si>
  <si>
    <t>Conservation Revenue Requirement Excluding 449/459 customers using Schedule 258</t>
  </si>
  <si>
    <t>Amount</t>
  </si>
  <si>
    <t>Conversion Factor</t>
  </si>
  <si>
    <t>Total to be Recovered</t>
  </si>
  <si>
    <t>Source:  Sch 120 Revenue - CIS</t>
  </si>
  <si>
    <t>Electric Cons. Program Charge</t>
  </si>
  <si>
    <t>Data</t>
  </si>
  <si>
    <t>Tariff</t>
  </si>
  <si>
    <t>Grand Total</t>
  </si>
  <si>
    <t>Sch 449/459</t>
  </si>
  <si>
    <t>Sch 120 Rate</t>
  </si>
  <si>
    <t>Values</t>
  </si>
  <si>
    <t>Sum</t>
  </si>
  <si>
    <t>449</t>
  </si>
  <si>
    <t xml:space="preserve">459 </t>
  </si>
  <si>
    <t>PUGET SOUND ENERGY</t>
  </si>
  <si>
    <t/>
  </si>
  <si>
    <t>ACTUAL</t>
  </si>
  <si>
    <t>SALE OF ELECTRICITY - REVENUE</t>
  </si>
  <si>
    <t>Residential</t>
  </si>
  <si>
    <t>Commercial</t>
  </si>
  <si>
    <t>Industrial</t>
  </si>
  <si>
    <t>Public street &amp; hwy lighting</t>
  </si>
  <si>
    <t>Sales for resale firm</t>
  </si>
  <si>
    <t>Total retail sales</t>
  </si>
  <si>
    <t>Transportation (Billed plus Change in Unbilled)</t>
  </si>
  <si>
    <t>Sales to other utilities and marketers</t>
  </si>
  <si>
    <t>Total electric revenues</t>
  </si>
  <si>
    <t>Non-Core Gas Sales</t>
  </si>
  <si>
    <t>Transmission Revenue</t>
  </si>
  <si>
    <t>Decoupling Revenue</t>
  </si>
  <si>
    <t>Other Misc Operating Revenue</t>
  </si>
  <si>
    <t xml:space="preserve">    Other operating revenues</t>
  </si>
  <si>
    <t>Total electric sales</t>
  </si>
  <si>
    <t>SCH. 94 (Res/farm credit) in above</t>
  </si>
  <si>
    <t>SCH. 120 (Cons. Rider rev) in above</t>
  </si>
  <si>
    <t>Low Income Surcharge included in above</t>
  </si>
  <si>
    <t>SCH. 132 (Merger Rate Credit) in above</t>
  </si>
  <si>
    <t>SCH. 140 (Prop Tax in BillEngy) in above</t>
  </si>
  <si>
    <t>SALE OF ELECTRICITY - KWH</t>
  </si>
  <si>
    <t>Non-449/459</t>
  </si>
  <si>
    <t>449/459</t>
  </si>
  <si>
    <t>Total</t>
  </si>
  <si>
    <t>Total Collections</t>
  </si>
  <si>
    <t>Actual Collections net of RSIs (Billed plus Change in Unbilled) 18230621</t>
  </si>
  <si>
    <t>Estimated Collections</t>
  </si>
  <si>
    <t>(Note)</t>
  </si>
  <si>
    <t>(Note) Calculated by using actual or estimated 449 loads multiplied by the Sch 449 Rate currently in effect</t>
  </si>
  <si>
    <t>Period</t>
  </si>
  <si>
    <t>Debit</t>
  </si>
  <si>
    <t>Credit</t>
  </si>
  <si>
    <t>Balance</t>
  </si>
  <si>
    <t>Cumulative balance</t>
  </si>
  <si>
    <t>Balance Carryforward</t>
  </si>
  <si>
    <t>1</t>
  </si>
  <si>
    <t>2</t>
  </si>
  <si>
    <t>3</t>
  </si>
  <si>
    <t>4</t>
  </si>
  <si>
    <t>5</t>
  </si>
  <si>
    <t>6</t>
  </si>
  <si>
    <t>7</t>
  </si>
  <si>
    <t>8</t>
  </si>
  <si>
    <t>9</t>
  </si>
  <si>
    <t>10</t>
  </si>
  <si>
    <t>11</t>
  </si>
  <si>
    <t>12</t>
  </si>
  <si>
    <t>13</t>
  </si>
  <si>
    <t>14</t>
  </si>
  <si>
    <t>15</t>
  </si>
  <si>
    <t>16</t>
  </si>
  <si>
    <t>Load (MWh)</t>
  </si>
  <si>
    <t>Net of Conservation</t>
  </si>
  <si>
    <t>Year</t>
  </si>
  <si>
    <t>Month</t>
  </si>
  <si>
    <t>Date</t>
  </si>
  <si>
    <t>Streetlight</t>
  </si>
  <si>
    <t>Resale</t>
  </si>
  <si>
    <t>Total Delivered</t>
  </si>
  <si>
    <t>Losses</t>
  </si>
  <si>
    <t>Total Load</t>
  </si>
  <si>
    <t>Station Service</t>
  </si>
  <si>
    <t>Station Service Losses</t>
  </si>
  <si>
    <t>Full Load</t>
  </si>
  <si>
    <t>E251</t>
  </si>
  <si>
    <t>Net Metering</t>
  </si>
  <si>
    <t>Energy Efficient Technology Evaluation</t>
  </si>
  <si>
    <t>LINE</t>
  </si>
  <si>
    <t>NO.</t>
  </si>
  <si>
    <t>DESCRIPTION</t>
  </si>
  <si>
    <t>RATE</t>
  </si>
  <si>
    <t>BAD DEBTS</t>
  </si>
  <si>
    <t>ANNUAL FILING FEE</t>
  </si>
  <si>
    <t>SUM OF TAXES OTHER</t>
  </si>
  <si>
    <t>CUSTOMER CLASS</t>
  </si>
  <si>
    <t>SCHEDULE</t>
  </si>
  <si>
    <t>c</t>
  </si>
  <si>
    <t>Sec Gen Svc - Small</t>
  </si>
  <si>
    <t>Sec Gen Svc - Medium</t>
  </si>
  <si>
    <t>Sec Gen Svc - Large</t>
  </si>
  <si>
    <t>Sec Irrigation Svc</t>
  </si>
  <si>
    <t>Secondary Service Total</t>
  </si>
  <si>
    <t>Pri Gen Svc</t>
  </si>
  <si>
    <t>Pri Irrigation Svc</t>
  </si>
  <si>
    <t>Pri Interruptible Svc</t>
  </si>
  <si>
    <t>449 / 459</t>
  </si>
  <si>
    <t>Primary Service Total</t>
  </si>
  <si>
    <t>HV Interruptible Svc</t>
  </si>
  <si>
    <t>HV Gen Svc</t>
  </si>
  <si>
    <t>High Voltage Service Total</t>
  </si>
  <si>
    <t>Lights</t>
  </si>
  <si>
    <t>Actual versus Expected Collections Net of Revenue Sensitive Items</t>
  </si>
  <si>
    <t>Actual</t>
  </si>
  <si>
    <t>Difference</t>
  </si>
  <si>
    <t>E150</t>
  </si>
  <si>
    <t>E254</t>
  </si>
  <si>
    <t>E214</t>
  </si>
  <si>
    <t>E200</t>
  </si>
  <si>
    <t>E218</t>
  </si>
  <si>
    <t>E253</t>
  </si>
  <si>
    <t>E201</t>
  </si>
  <si>
    <t>E250</t>
  </si>
  <si>
    <t>E262</t>
  </si>
  <si>
    <t>E258</t>
  </si>
  <si>
    <t>E270</t>
  </si>
  <si>
    <t>Prior Year Filing</t>
  </si>
  <si>
    <t>Prior Year</t>
  </si>
  <si>
    <t>Load True-up</t>
  </si>
  <si>
    <t>Budget Variance</t>
  </si>
  <si>
    <t>Spending Variance</t>
  </si>
  <si>
    <t>Net Change</t>
  </si>
  <si>
    <t>Current Year</t>
  </si>
  <si>
    <t>Revenue Sensitive Fees and Taxes</t>
  </si>
  <si>
    <r>
      <t>Schedule Nos.</t>
    </r>
    <r>
      <rPr>
        <sz val="12"/>
        <rFont val="Arial"/>
        <family val="2"/>
      </rPr>
      <t xml:space="preserve"> </t>
    </r>
    <r>
      <rPr>
        <sz val="8"/>
        <rFont val="Arial"/>
        <family val="2"/>
      </rPr>
      <t>(Unless otherwise noted, applies to both electric and gas)</t>
    </r>
  </si>
  <si>
    <t>Program Name</t>
  </si>
  <si>
    <t>MWh Savings</t>
  </si>
  <si>
    <t>Electric Rider Budget</t>
  </si>
  <si>
    <t>Therm Savings</t>
  </si>
  <si>
    <t>Residential Energy Management</t>
  </si>
  <si>
    <t>Low Income Weatherization</t>
  </si>
  <si>
    <t>Residential lighting</t>
  </si>
  <si>
    <t>Space heat</t>
  </si>
  <si>
    <t>Water heat</t>
  </si>
  <si>
    <t>Home Energy Assessment</t>
  </si>
  <si>
    <t>Home Appliances</t>
  </si>
  <si>
    <t>i</t>
  </si>
  <si>
    <t>j</t>
  </si>
  <si>
    <t>Weatherization</t>
  </si>
  <si>
    <t xml:space="preserve">Home Energy Reports </t>
  </si>
  <si>
    <t>Total, Residential Programs</t>
  </si>
  <si>
    <t>Business Energy Management</t>
  </si>
  <si>
    <t>Commercial / Industrial Retrofit</t>
  </si>
  <si>
    <t>Commercial/Industrial New Construction</t>
  </si>
  <si>
    <t>261</t>
  </si>
  <si>
    <t>Commercial Rebates</t>
  </si>
  <si>
    <t>Subtotal, Business Programs</t>
  </si>
  <si>
    <t>Subtotal, Pilots</t>
  </si>
  <si>
    <t>Regional Efficiency Programs</t>
  </si>
  <si>
    <t>Generation, Transmission and Distribution</t>
  </si>
  <si>
    <t>Subtotal, Regional Programs</t>
  </si>
  <si>
    <t>Energy Efficiency Portfolio Support</t>
  </si>
  <si>
    <t>Energy Advisors</t>
  </si>
  <si>
    <t>Events</t>
  </si>
  <si>
    <t>Market Integration</t>
  </si>
  <si>
    <t>Automated Benchmarking System</t>
  </si>
  <si>
    <t>Rebates Processing</t>
  </si>
  <si>
    <t>Programs Support</t>
  </si>
  <si>
    <t>Data and Systems Services</t>
  </si>
  <si>
    <t>Energy Efficient Communities</t>
  </si>
  <si>
    <t>Subtotal, Portfolio Support</t>
  </si>
  <si>
    <t>Energy Efficiency Research &amp; Compliance</t>
  </si>
  <si>
    <t>Conservation Supply Curves</t>
  </si>
  <si>
    <t>Strategic Planning</t>
  </si>
  <si>
    <t>Market Research</t>
  </si>
  <si>
    <t>Program Evaluation</t>
  </si>
  <si>
    <t>Biennial Electric Conservation Acquisition Review</t>
  </si>
  <si>
    <t>Verification Team</t>
  </si>
  <si>
    <t>Subtotal, Research &amp; Compliance</t>
  </si>
  <si>
    <t>Blue cells = use for 10% "info-only" calculation:</t>
  </si>
  <si>
    <t>Add up all blue cells and divide by "Total, Efficiency Programs Included in CE Calculations" line.</t>
  </si>
  <si>
    <t>HER program costs excluded from "info-only" calculation because savings will be measured.</t>
  </si>
  <si>
    <t>Gas Rider Budget</t>
  </si>
  <si>
    <t>NEEA Natural Gas Market Transformation</t>
  </si>
  <si>
    <t>Purple cells = use to indicate a reasonable amt. spent on EM&amp;V (condition (6)(c)):</t>
  </si>
  <si>
    <t>EM&amp;V Budget (WAC 480-109-120(1)(b)(vi)(B))</t>
  </si>
  <si>
    <t>4440 - Sch.258 449 High Voltage Program (36%)</t>
  </si>
  <si>
    <t>4440 - Sch.258 Non 449 High Voltage Progrm (64%)</t>
  </si>
  <si>
    <t>Remove 449</t>
  </si>
  <si>
    <t>Total kWh</t>
  </si>
  <si>
    <t>* Note: Sch. 141 Expedited Rate Filing and Sch. 142 Decoupling Riders were included in this report starting in July 2015</t>
  </si>
  <si>
    <t>Text</t>
  </si>
  <si>
    <t>Account 18230621</t>
  </si>
  <si>
    <t>Difference between non-449 actual collections and the</t>
  </si>
  <si>
    <t>(A) From Last Year's Filing's "Collections" tab.</t>
  </si>
  <si>
    <t>Estimate (A)</t>
  </si>
  <si>
    <t>Schedule</t>
  </si>
  <si>
    <t>Electric Programs</t>
  </si>
  <si>
    <t>Orders</t>
  </si>
  <si>
    <r>
      <t xml:space="preserve">
</t>
    </r>
    <r>
      <rPr>
        <b/>
        <sz val="12"/>
        <rFont val="Arial"/>
        <family val="2"/>
      </rPr>
      <t>PSE Conservation Rider 
Savings Goals and Budgets</t>
    </r>
  </si>
  <si>
    <t>Total Rider Budget</t>
  </si>
  <si>
    <r>
      <t xml:space="preserve">(All indented program or activity names are color-coded and comprise the totals of the </t>
    </r>
    <r>
      <rPr>
        <u/>
        <sz val="8"/>
        <rFont val="Arial"/>
        <family val="2"/>
      </rPr>
      <t>above</t>
    </r>
    <r>
      <rPr>
        <sz val="8"/>
        <rFont val="Arial"/>
        <family val="2"/>
      </rPr>
      <t xml:space="preserve"> program or activity grouping.)</t>
    </r>
  </si>
  <si>
    <t>Single Family Existing Subtotal</t>
  </si>
  <si>
    <t>Single Family New Construction</t>
  </si>
  <si>
    <t>Multifamily Retrofit</t>
  </si>
  <si>
    <t>Multifamily New Construction</t>
  </si>
  <si>
    <t>Commercial Strategic Energy Management</t>
  </si>
  <si>
    <t>Large Power User - Self Directed Program Subtotal</t>
  </si>
  <si>
    <t>449 Customers</t>
  </si>
  <si>
    <t>Non-449 Customers</t>
  </si>
  <si>
    <t>Pilots With Uncertain Savings</t>
  </si>
  <si>
    <t>NW Energy Efficiency Alliance (NEEA)</t>
  </si>
  <si>
    <t>E292</t>
  </si>
  <si>
    <t>Total Savings, Efficiency Programs Included in CE Calculations</t>
  </si>
  <si>
    <t>Line No.</t>
  </si>
  <si>
    <t>8/24</t>
  </si>
  <si>
    <t>7A/11/25</t>
  </si>
  <si>
    <t>12/26</t>
  </si>
  <si>
    <t>10/31</t>
  </si>
  <si>
    <t xml:space="preserve">Transportation </t>
  </si>
  <si>
    <t>50-59</t>
  </si>
  <si>
    <t>Causes of the Change in Revenue Requirement from</t>
  </si>
  <si>
    <t>Composition of Expenditures</t>
  </si>
  <si>
    <t>258 Non 449 Expenditures</t>
  </si>
  <si>
    <t>Non-258 Expenditures</t>
  </si>
  <si>
    <t>&lt;== check total - must be $0</t>
  </si>
  <si>
    <t>Remove Transfer</t>
  </si>
  <si>
    <t>Receipts</t>
  </si>
  <si>
    <t>Assignment</t>
  </si>
  <si>
    <t>Year/month</t>
  </si>
  <si>
    <t>Amount in local currency</t>
  </si>
  <si>
    <t>May Net Activity</t>
  </si>
  <si>
    <t>May Receipts</t>
  </si>
  <si>
    <t>Cons Costs NIRB - Conservation Rider Amortization (already net of revenue sensitive items)</t>
  </si>
  <si>
    <t>Estimated Under (Over) Collection from Prior Year for Non-449/459 customers</t>
  </si>
  <si>
    <t>ELECTRIC OPERATING REVENUE &amp; KWH SALES</t>
  </si>
  <si>
    <t>Over (Under)</t>
  </si>
  <si>
    <t>Spent</t>
  </si>
  <si>
    <t>Source:  SAP Download</t>
  </si>
  <si>
    <t>Total including 449</t>
  </si>
  <si>
    <t>2019 Budget excl 449</t>
  </si>
  <si>
    <t>Sch 120 net of Conversion Factor</t>
  </si>
  <si>
    <t>CONVERSION FACTOR</t>
  </si>
  <si>
    <t>February</t>
  </si>
  <si>
    <t>March</t>
  </si>
  <si>
    <t>April</t>
  </si>
  <si>
    <t>For the current rate period that will be ending</t>
  </si>
  <si>
    <t>ii</t>
  </si>
  <si>
    <t>months and consists of two parts:</t>
  </si>
  <si>
    <t>For the estimated collections used in the prior year's filing</t>
  </si>
  <si>
    <t>iii</t>
  </si>
  <si>
    <t>Time Period</t>
  </si>
  <si>
    <t>Location</t>
  </si>
  <si>
    <t>A variance analysis which demonstrates the causes for the change between the</t>
  </si>
  <si>
    <t>non-449 revenue requirement from the prior filing to the current filing.</t>
  </si>
  <si>
    <t>The non-449 conservation revenue requirement which is made up of two categories:</t>
  </si>
  <si>
    <t>Purple tabs contain information that is new in the current year filing</t>
  </si>
  <si>
    <t>Blue tabs are tabs that come directly from the prior year filing</t>
  </si>
  <si>
    <t>Red tabs are tabs that come directly from the ACP/BCP filings</t>
  </si>
  <si>
    <t>Total (does</t>
  </si>
  <si>
    <t>not inc.</t>
  </si>
  <si>
    <t>Transp.)</t>
  </si>
  <si>
    <t>Less</t>
  </si>
  <si>
    <t>Sch 120</t>
  </si>
  <si>
    <t>Related</t>
  </si>
  <si>
    <t>Transportation</t>
  </si>
  <si>
    <t>Check</t>
  </si>
  <si>
    <t>Current (Payable) Receivable</t>
  </si>
  <si>
    <t>Prior (Payable) Receivable</t>
  </si>
  <si>
    <t>Current Budget</t>
  </si>
  <si>
    <t>Prior Budget</t>
  </si>
  <si>
    <t>Current (Under) Over Spending Variance</t>
  </si>
  <si>
    <t>Prior (Under) Over Spending Variance</t>
  </si>
  <si>
    <t>Difference - Current minus Prior</t>
  </si>
  <si>
    <t>Current Year Non-449 Annual Budget</t>
  </si>
  <si>
    <t>Non-449 True-up for the Prior Year which consists of two categories:</t>
  </si>
  <si>
    <t>"Load Variances" which trues-up the Non-449 amount set in rates to be</t>
  </si>
  <si>
    <t>collected and the Non-449 amount actually collected which covers 15</t>
  </si>
  <si>
    <t>the Non-449 budget set in rates last year to the actual Non-449</t>
  </si>
  <si>
    <t>amounts spent</t>
  </si>
  <si>
    <t>Change in Non-449 Budgeted Spending between this year and last year</t>
  </si>
  <si>
    <t>Change in Non-449 True-up between this year and last year</t>
  </si>
  <si>
    <t>Change in Non-449 load variance for current period</t>
  </si>
  <si>
    <t>Change in Non-449 load variance for estimates used in prior filing</t>
  </si>
  <si>
    <t>Change in Non-449 spending variance</t>
  </si>
  <si>
    <t>MSSC</t>
  </si>
  <si>
    <t>Smart Thermostats</t>
  </si>
  <si>
    <t>214 &amp; 217</t>
  </si>
  <si>
    <t>Moderate Income Residences</t>
  </si>
  <si>
    <t>Targeted DSM Pilot</t>
  </si>
  <si>
    <t xml:space="preserve">Trade Ally Memberships </t>
  </si>
  <si>
    <r>
      <t>Trade Ally Network</t>
    </r>
    <r>
      <rPr>
        <i/>
        <sz val="8"/>
        <color theme="1"/>
        <rFont val="Arial"/>
        <family val="2"/>
      </rPr>
      <t xml:space="preserve"> (revenue + cost)</t>
    </r>
  </si>
  <si>
    <t>Customer Digital Services</t>
  </si>
  <si>
    <t>249A, 271</t>
  </si>
  <si>
    <t>Demand Response Pilot</t>
  </si>
  <si>
    <t>SAP Transaction</t>
  </si>
  <si>
    <t>ZRW_ZO12</t>
  </si>
  <si>
    <t xml:space="preserve">(Line bi) Add up the sum of [Data &amp; Systems Services + Program Evaluation + BECAR + Verification] purple cells </t>
  </si>
  <si>
    <t>(Line bh) Add up the sum of [Data &amp; Systems Services + Program Evaluation + BECAR + Verification] purple cells and divide by the [Residential + Business] purple cells.</t>
  </si>
  <si>
    <t>Subtotal, Other Energy Efficiency Programs</t>
  </si>
  <si>
    <t>Other Customer Programs</t>
  </si>
  <si>
    <t xml:space="preserve">Commercial </t>
  </si>
  <si>
    <t>Net of revenue sensitive items</t>
  </si>
  <si>
    <t>Conversion Factor from Last Year's filing</t>
  </si>
  <si>
    <t>Use for Non-449 Revenue Requirement True-Up</t>
  </si>
  <si>
    <t>Total (already does not include firm resale)</t>
  </si>
  <si>
    <t>Check to Total</t>
  </si>
  <si>
    <t>Add:  Sch 258 Collections (Sch 449 &amp; 459)</t>
  </si>
  <si>
    <t>Check Revenue from Table 1</t>
  </si>
  <si>
    <t>h = i + j</t>
  </si>
  <si>
    <t>g = h - e</t>
  </si>
  <si>
    <t>e = d - b</t>
  </si>
  <si>
    <t>d = b + (a * c)</t>
  </si>
  <si>
    <t>Total Class Allocation</t>
  </si>
  <si>
    <t>Rounding Difference</t>
  </si>
  <si>
    <t>Revenue Class Allocations</t>
  </si>
  <si>
    <t>Rate Effects on Revenue without Schedule 120 vs. Revenue with Proposed Schedule 120</t>
  </si>
  <si>
    <t>$ per kWh</t>
  </si>
  <si>
    <t xml:space="preserve">2020/05   </t>
  </si>
  <si>
    <t>Source:  F2020, Delivered kWH</t>
  </si>
  <si>
    <t xml:space="preserve">PUGET SOUND ENERGY </t>
  </si>
  <si>
    <t>ELECTRIC RESULTS OF OPERATIONS</t>
  </si>
  <si>
    <t>As Used in UE-190529 and UG-190530</t>
  </si>
  <si>
    <t xml:space="preserve">Single Family Existing Subtotal  </t>
  </si>
  <si>
    <t>Special Contract</t>
  </si>
  <si>
    <t>SC</t>
  </si>
  <si>
    <t>2021 Conservation Costs (12  Months) - Non-449/459 customers only</t>
  </si>
  <si>
    <t>This file contains conservation two main pieces of information related to Electric Schedule 120 (non-449 customers only).</t>
  </si>
  <si>
    <t>Jan-Dec 2021 vs. Jan-Dec 2020</t>
  </si>
  <si>
    <t>Variance between estimated and actual loads for May through April</t>
  </si>
  <si>
    <t>in the 2021 filing vs. the 2020 filing</t>
  </si>
  <si>
    <t xml:space="preserve">Variance between estimated and actual loads for Feb to Apr from </t>
  </si>
  <si>
    <t>each prior year filing in the 2021 filing vs. the 2020 filing</t>
  </si>
  <si>
    <t>Budget vs. Actual for Jan-Dec 2020 vs. Bdgt to Actual Jan-Dec 2019</t>
  </si>
  <si>
    <t>"Spending Variances" which consists of the difference between</t>
  </si>
  <si>
    <t>All Else</t>
  </si>
  <si>
    <t>Total Budget</t>
  </si>
  <si>
    <t>Summary</t>
  </si>
  <si>
    <t>Converstion Factor From  2019 GRC UE-190529</t>
  </si>
  <si>
    <t>Year 2022</t>
  </si>
  <si>
    <t>BCP 2022</t>
  </si>
  <si>
    <t>Water Use Reducers</t>
  </si>
  <si>
    <t>Midstream HVAC and Water Heat</t>
  </si>
  <si>
    <t>TOTAL SAVINGS AND TOTAL BUDGETS</t>
  </si>
  <si>
    <t>Effective May 2022</t>
  </si>
  <si>
    <t>True up of 2021/2022 Related Revenue Requirement</t>
  </si>
  <si>
    <t>True-Up of Amounts for Current Reporting Period (May 2021 through April 2022 with February through April 2021 re-forecasted)</t>
  </si>
  <si>
    <t>2021 - 2022 True up</t>
  </si>
  <si>
    <t>May 2021 through April 2022 (2/22 - 4/22 forecasted)</t>
  </si>
  <si>
    <t>estimated collections for Feb - Apr 2021 used</t>
  </si>
  <si>
    <t>for 2020/2021 true up in UE-210141</t>
  </si>
  <si>
    <t>2021 budgeted expenditures set in rates versus actual expenditures made - Non-258</t>
  </si>
  <si>
    <t>2021 budgeted expenditures set in rates versus actual expenditures made - 40, 46 and 49 under 258</t>
  </si>
  <si>
    <t>2021 - 2022 True up of Estimated collections</t>
  </si>
  <si>
    <t>Schedule 120 Revenue $</t>
  </si>
  <si>
    <t>Schedule 120 Revenue % to Total Revenue</t>
  </si>
  <si>
    <t>f = e / d</t>
  </si>
  <si>
    <t>Collections - 12ME April 2022</t>
  </si>
  <si>
    <t>May 2021 through January 2022 - Actuals</t>
  </si>
  <si>
    <t>February 2022 through April 2022 - Estimated</t>
  </si>
  <si>
    <t>and most current forecast delivered load (shown below in MWh's) from F2021</t>
  </si>
  <si>
    <t>12 MONTHS ENDED DECEMBER 31, 2018</t>
  </si>
  <si>
    <t>2019 GENERAL RATE CASE</t>
  </si>
  <si>
    <t>Information in this tab is from UE-210822 - file "210822;210823-PSE-BCP-2022-2023-Exh-1-Svgs-Budgets" filed on 10/29/2021.</t>
  </si>
  <si>
    <t>Tab is from UE-220137</t>
  </si>
  <si>
    <t>PUGET SOUND ENERGY-ELECTRIC</t>
  </si>
  <si>
    <t>FOR THE TWELVE MONTHS ENDED JUNE 30, 2021</t>
  </si>
  <si>
    <t>2022 GENERAL RATE CASE</t>
  </si>
  <si>
    <t>CONVERSION FACTOR EXCLUDING FEDERAL INCOME TAX ( 1 - LINE 5)</t>
  </si>
  <si>
    <t>FEDERAL INCOME TAX</t>
  </si>
  <si>
    <t xml:space="preserve">CONVERSION FACTOR INCL FEDERAL INCOME TAX ( LINE 5 + LINE 8 ) </t>
  </si>
  <si>
    <t>UE-220066 UPDATED FOR THE MOST RECENT ANNUAL FILING FEE</t>
  </si>
  <si>
    <t>Effective May 2023</t>
  </si>
  <si>
    <t>2022 Conservation Costs (12  Months) - Non-449/459 customers only</t>
  </si>
  <si>
    <t>2022 TOTAL CONSERVATION REVENUE SERVICE RIDER AS % OF REVENUE</t>
  </si>
  <si>
    <t>Proposed
Schedule 120
Effective
5-1-22</t>
  </si>
  <si>
    <t>REVENUE
(Including 5-1-22
Sch 120 revenue)</t>
  </si>
  <si>
    <t>2022 Class Allocation</t>
  </si>
  <si>
    <t>2021 Under / (Over) Allocation</t>
  </si>
  <si>
    <t>Note 1 - Projected Revenue Includes Base Revenue plus Rider Schedules 95, 95A, 129, 137, 140, 141X, 141Z, 142 &amp; 194</t>
  </si>
  <si>
    <t>Year 2023</t>
  </si>
  <si>
    <t>Sch120 Unbilled-4/2022</t>
  </si>
  <si>
    <t>Transf. 2021 E Conservation Recovery Amt</t>
  </si>
  <si>
    <t>Sch120 Billed-5/2022</t>
  </si>
  <si>
    <t>Sch120 Unbilled-5/2022</t>
  </si>
  <si>
    <t>February 2023 through April 2023 - Estimated</t>
  </si>
  <si>
    <t>May 2022 through January 2023 - Actuals</t>
  </si>
  <si>
    <t>Total 2022 Spending to Include in Calculation of the True Up to Electric Schedule 120</t>
  </si>
  <si>
    <t xml:space="preserve">2022 Electric Actual Spend </t>
  </si>
  <si>
    <t>Less 449's Actual 2022</t>
  </si>
  <si>
    <t>Total 2022 Expenditures to use in True-Up calculation</t>
  </si>
  <si>
    <t>4430 Web-Enabled Prog Thermo</t>
  </si>
  <si>
    <t>Clean Buildings Accelerator - E</t>
  </si>
  <si>
    <t>Lodging Rebates - Electric</t>
  </si>
  <si>
    <t>4440 - SMB Virtual Comm Prog - Elec</t>
  </si>
  <si>
    <t>4430 - Manufactured Home MHNC Program Electric</t>
  </si>
  <si>
    <t>4430 - EE Demand Response- Elec</t>
  </si>
  <si>
    <t>4430 - Targeted Demand-Side Mgmt- Elec</t>
  </si>
  <si>
    <t>4440 - BEM Pay - Elect Performance Pilot</t>
  </si>
  <si>
    <t>4427 - Digital Experience</t>
  </si>
  <si>
    <t>4430 - Residential New Construction (E215) - Electric</t>
  </si>
  <si>
    <t>4430 - Multi-Family Retrofit - (E217)-Electric</t>
  </si>
  <si>
    <t>4400 - Customer Online Experience - Elec</t>
  </si>
  <si>
    <t>4445 - Automated Benchmarking System - Electric</t>
  </si>
  <si>
    <t>4427 - Marketing Research - Electric</t>
  </si>
  <si>
    <t>4445 - EES Verification - Elec</t>
  </si>
  <si>
    <t>NW Energy Efficiency Alliance</t>
  </si>
  <si>
    <t>Energy Star Appliances, Electric</t>
  </si>
  <si>
    <t>Residential Showerheads - Electric</t>
  </si>
  <si>
    <t>Residential Energy Efficient Lighting Rebate</t>
  </si>
  <si>
    <t>Home energy reports (Opower)</t>
  </si>
  <si>
    <t>EES Market Integration- Elec</t>
  </si>
  <si>
    <t>4420 - Conservation Strategic Planning Elec</t>
  </si>
  <si>
    <t>Multi-Family New Const.- Elec</t>
  </si>
  <si>
    <t>4430 - Events Electric</t>
  </si>
  <si>
    <t>4429 - Rebates Processing - Elec</t>
  </si>
  <si>
    <t>4430 - Customer Awareness Tools - Elec</t>
  </si>
  <si>
    <t>4430 - ShopPSE - Elec</t>
  </si>
  <si>
    <t>4430 - Commercial Midstread Incentive - E</t>
  </si>
  <si>
    <t>4430 - Energy Advisors - Electric</t>
  </si>
  <si>
    <t>LIW - Electric Rider</t>
  </si>
  <si>
    <t>4423 - Biennial Elec Conserv Achieve-BECAR</t>
  </si>
  <si>
    <t>4430 - SF Existing Water Heat - Electric "Other"</t>
  </si>
  <si>
    <t>4430 - SF Existing Wx - Electric [NEW]</t>
  </si>
  <si>
    <t>4430 - SF Existing Space Heat - Electric</t>
  </si>
  <si>
    <t>C/I Energy Efficiency</t>
  </si>
  <si>
    <t>4430 - Sch 262 Business Ltg Markdown -Elec</t>
  </si>
  <si>
    <t>C/I New Construction</t>
  </si>
  <si>
    <t>4430 - Sch 262 Comm Kitchen/Laundry -Elec</t>
  </si>
  <si>
    <t>4430 - Sch 262 Comm HVAC - Elec</t>
  </si>
  <si>
    <t>Resource Conservation Manager (RCM)</t>
  </si>
  <si>
    <t>4440 - Sch 250 Business Ltg Grants - Elec</t>
  </si>
  <si>
    <t>4420 - Sch 270 Trade Ally Support - Elec</t>
  </si>
  <si>
    <t>4445 - Data &amp; Systems Services - Elec</t>
  </si>
  <si>
    <t>4430 - Contract Alliance Network Rev &amp; Exp</t>
  </si>
  <si>
    <t>4430 - Single Fam AMI Pilot Prgrm - Elec</t>
  </si>
  <si>
    <t>4430 - Retail Choice Pilot Prgm - Elec</t>
  </si>
  <si>
    <t>4430 - Mod Incm Resid Pilot Prgm - Elec</t>
  </si>
  <si>
    <t>Program Evaluation and Research- Elec</t>
  </si>
  <si>
    <t>Conservation Supply Curves- Elec</t>
  </si>
  <si>
    <t>Program Support</t>
  </si>
  <si>
    <t>3545 Energy Efficient Communities</t>
  </si>
  <si>
    <t>4440 -  BEM AMI SMB Pilot - Electric</t>
  </si>
  <si>
    <t>4440 - E250 Industrial Systems Optimization</t>
  </si>
  <si>
    <t>4440 - E262 Small Business Direct Install - Elec</t>
  </si>
  <si>
    <t>4440 - Industrial Energy Management - Elec</t>
  </si>
  <si>
    <t>4440 - Pay for Performance - E</t>
  </si>
  <si>
    <t>Residential Midstream HVAC &amp; W Heat-Elec</t>
  </si>
  <si>
    <t>4440 -  Telecommunications - Electric</t>
  </si>
  <si>
    <t>Demand Response Program Development–Elec</t>
  </si>
  <si>
    <t>2022 Total</t>
  </si>
  <si>
    <t>SCH. 81 (B&amp;O tax) in above-billed</t>
  </si>
  <si>
    <t>SCH. 95A (Fed Incentive) in above</t>
  </si>
  <si>
    <t>SCH. 95 PCA Amortization Recovery</t>
  </si>
  <si>
    <t>SCH. 95 PCORC Billed + Chng Unbilled</t>
  </si>
  <si>
    <t>SCH. 137 (REC Proceeds Credit) in above</t>
  </si>
  <si>
    <t>SCH. 141Y (TCJA Overcollection) in above</t>
  </si>
  <si>
    <t>SCH. 141X (Protected-Plus EDIT) in above</t>
  </si>
  <si>
    <t>SCH. 141Z (Unprotected EDIT) in above</t>
  </si>
  <si>
    <t>February 2022</t>
  </si>
  <si>
    <t>March 2022</t>
  </si>
  <si>
    <t>April 2022</t>
  </si>
  <si>
    <t>Collections actual vs. estimated in 21-22 true-up included in UE-220137</t>
  </si>
  <si>
    <t>2022 - 2023 True up</t>
  </si>
  <si>
    <t>May 2022 through April 2023 (2/23 - 4/23 forecasted)</t>
  </si>
  <si>
    <t>2022 budgeted expenditures set in rates versus actual expenditures made - Non-258</t>
  </si>
  <si>
    <t>2022 budgeted expenditures set in rates versus actual expenditures made - 40, 46 and 49 under 258</t>
  </si>
  <si>
    <t>2023 Conservation Budget (12 Months) (Note 1)</t>
  </si>
  <si>
    <t>True up of 2021/2022 - (Note 2)</t>
  </si>
  <si>
    <t>Losses were assumed at 7.8%</t>
  </si>
  <si>
    <t>2022/2023 Electric Conservation Rider Filing</t>
  </si>
  <si>
    <t>ACP 2023</t>
  </si>
  <si>
    <t>E271</t>
  </si>
  <si>
    <t>Demand Response Administration</t>
  </si>
  <si>
    <t>Conversion Factor (2022 GRC Updated for Filing Fee)</t>
  </si>
  <si>
    <t>2023 Conservation Costs Related Revenue Requirement</t>
  </si>
  <si>
    <t>2022 - 2023 True up of Estimated collections</t>
  </si>
  <si>
    <t>estimated collections for Feb - Apr 2022 used</t>
  </si>
  <si>
    <t>for 2021/2022 true up in UE-210137</t>
  </si>
  <si>
    <t>Source:  F2022, Delivered Transporation kWH</t>
  </si>
  <si>
    <t>May 22-Jan 23</t>
  </si>
  <si>
    <t>Sum of Feb-23</t>
  </si>
  <si>
    <t>Sum of Mar-23</t>
  </si>
  <si>
    <t>Sum of Apr-23</t>
  </si>
  <si>
    <t>Eff 5-1-22</t>
  </si>
  <si>
    <t>2019 GRC</t>
  </si>
  <si>
    <t>AS FILED IN UE-220137</t>
  </si>
  <si>
    <t>(Note 2) The true up for collections through April 2022 does not relate to Schedule 449 customers participating in conservation programs under Schedule 258.</t>
  </si>
  <si>
    <t>Information is from UE-210822 - file "210822-210823-PSE-2023-ACP-Exh-1-11-15-22.xlsm" filed on 11/15/2022, tab "Portfolio--2023 Specific".</t>
  </si>
  <si>
    <t>(Note 1) The amount reflected in column b is based on expected expenditures for Sch 449 customers for the 2023 budget year as included in UE-2108222 - file "210822-210823-PSE-2023-ACP-Exh-1-11-15-22.xlsm" tab "Portfolio--2023 Specific" filed on November 15, 2022 and may not necessarily reflect the revenue requirement to be set in rates for Sch 449 customers.  The amount to collect from these customers will be determined in the Cost of Service workpapers.</t>
  </si>
  <si>
    <t>January through December 2023</t>
  </si>
  <si>
    <t>May 2022 through April 2023</t>
  </si>
  <si>
    <t>February 2022 through April 2022</t>
  </si>
  <si>
    <t>January through December 2022</t>
  </si>
  <si>
    <t>True-Up of Amounts for Current Reporting Period (May 2022 through April 2023 with February through April 2023 re-forecasted)</t>
  </si>
  <si>
    <t>The information above this line is from last year's Sch 120 filing in UE-220137; file "220137-Advice-2022-04-PSE-WP-SUB-2022-SCH120-RATE-DESIGN-(03-29-22).xlsx" tab "Proposed Revenue"</t>
  </si>
  <si>
    <t>and most current forecast delivered load (shown below in MWh's) from F2022</t>
  </si>
  <si>
    <t>Schedule 258-Non449</t>
  </si>
  <si>
    <t>Totals are based on average total composite rate of $0.003452 per kWh x</t>
  </si>
  <si>
    <t>0.951115 conversion factor in existing Sch 120 from UE-210140</t>
  </si>
  <si>
    <t>F2022
Delivered kWh
05/22 to 04/23</t>
  </si>
  <si>
    <t>Projected
Revenue
05/22 to 04/23
[Note 1]</t>
  </si>
  <si>
    <t>F22 Final Electric Load Forecast</t>
  </si>
  <si>
    <t>2023 Budget excl 449</t>
  </si>
  <si>
    <t>Difference between estimated collections used in UE-220137 and actual collections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</si>
</sst>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1">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0.000000_);\(#,##0.000000\)"/>
    <numFmt numFmtId="167" formatCode="0.0%"/>
    <numFmt numFmtId="168" formatCode="_(&quot;$&quot;* #,##0.000000_);_(&quot;$&quot;* \(#,##0.000000\);_(&quot;$&quot;* &quot;-&quot;??_);_(@_)"/>
    <numFmt numFmtId="169" formatCode="[$-409]mmmm\ d\,\ yyyy;@"/>
    <numFmt numFmtId="170" formatCode="0.000000"/>
    <numFmt numFmtId="171" formatCode="0.0000%"/>
    <numFmt numFmtId="172" formatCode="[$-409]m/d/yy\ h:mm\ AM/PM;@"/>
    <numFmt numFmtId="173" formatCode="###.0\ &quot;aMW&quot;"/>
    <numFmt numFmtId="174" formatCode="#,###\ &quot;MWh&quot;"/>
    <numFmt numFmtId="175" formatCode="##.0\ &quot;FTEs&quot;"/>
    <numFmt numFmtId="176" formatCode="_(&quot;$&quot;* #,##0.0000_);_(&quot;$&quot;* \(#,##0.0000\);_(&quot;$&quot;* &quot;-&quot;????_);_(@_)"/>
    <numFmt numFmtId="177" formatCode="[$-409]d\-mmm\-yyyy;@"/>
    <numFmt numFmtId="178" formatCode="0.000%"/>
    <numFmt numFmtId="179" formatCode="&quot;$&quot;#,##0.000000_);\(&quot;$&quot;#,##0.000000\)"/>
    <numFmt numFmtId="180" formatCode="[$-409]mmm\-yy;@"/>
  </numFmts>
  <fonts count="83"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0"/>
      <name val="Arial"/>
      <family val="2"/>
    </font>
    <font>
      <sz val="11"/>
      <name val="Calibri"/>
      <family val="2"/>
      <scheme val="minor"/>
    </font>
    <font>
      <sz val="10"/>
      <color indexed="12"/>
      <name val="Arial"/>
      <family val="2"/>
    </font>
    <font>
      <sz val="11"/>
      <name val="Calibri"/>
      <family val="2"/>
    </font>
    <font>
      <sz val="9"/>
      <name val="Arial"/>
      <family val="2"/>
    </font>
    <font>
      <b/>
      <u/>
      <sz val="11"/>
      <color theme="1"/>
      <name val="Calibri"/>
      <family val="2"/>
      <scheme val="minor"/>
    </font>
    <font>
      <b/>
      <sz val="11"/>
      <name val="Arial"/>
      <family val="2"/>
    </font>
    <font>
      <b/>
      <sz val="9"/>
      <name val="Arial"/>
      <family val="2"/>
    </font>
    <font>
      <sz val="11"/>
      <color rgb="FFFF0000"/>
      <name val="Calibri"/>
      <family val="2"/>
      <scheme val="minor"/>
    </font>
    <font>
      <b/>
      <sz val="10"/>
      <color theme="1"/>
      <name val="Calibri"/>
      <family val="2"/>
    </font>
    <font>
      <sz val="10"/>
      <name val="Times New Roman"/>
      <family val="1"/>
    </font>
    <font>
      <b/>
      <sz val="10"/>
      <name val="Times New Roman"/>
      <family val="1"/>
    </font>
    <font>
      <sz val="10"/>
      <color indexed="8"/>
      <name val="Arial"/>
      <family val="2"/>
    </font>
    <font>
      <sz val="10"/>
      <color theme="1"/>
      <name val="Arial"/>
      <family val="2"/>
    </font>
    <font>
      <sz val="8"/>
      <name val="Arial"/>
      <family val="2"/>
    </font>
    <font>
      <b/>
      <sz val="12"/>
      <name val="Arial"/>
      <family val="2"/>
    </font>
    <font>
      <b/>
      <sz val="10"/>
      <color indexed="8"/>
      <name val="Arial"/>
      <family val="2"/>
    </font>
    <font>
      <b/>
      <sz val="12"/>
      <color indexed="8"/>
      <name val="Arial"/>
      <family val="2"/>
    </font>
    <font>
      <b/>
      <sz val="14"/>
      <color rgb="FF0000FF"/>
      <name val="Arial"/>
      <family val="2"/>
    </font>
    <font>
      <sz val="12"/>
      <name val="Arial"/>
      <family val="2"/>
    </font>
    <font>
      <u/>
      <sz val="8"/>
      <name val="Arial"/>
      <family val="2"/>
    </font>
    <font>
      <b/>
      <sz val="12"/>
      <color indexed="9"/>
      <name val="Arial"/>
      <family val="2"/>
    </font>
    <font>
      <i/>
      <sz val="10"/>
      <color rgb="FF0430AC"/>
      <name val="Arial"/>
      <family val="2"/>
    </font>
    <font>
      <i/>
      <sz val="10"/>
      <color indexed="10"/>
      <name val="Arial"/>
      <family val="2"/>
    </font>
    <font>
      <u val="singleAccounting"/>
      <sz val="10"/>
      <color indexed="8"/>
      <name val="Arial"/>
      <family val="2"/>
    </font>
    <font>
      <i/>
      <sz val="9"/>
      <color rgb="FF0430AC"/>
      <name val="Arial"/>
      <family val="2"/>
    </font>
    <font>
      <sz val="10"/>
      <color rgb="FF0430AC"/>
      <name val="Arial"/>
      <family val="2"/>
    </font>
    <font>
      <i/>
      <sz val="9"/>
      <color theme="1"/>
      <name val="Arial"/>
      <family val="2"/>
    </font>
    <font>
      <b/>
      <sz val="10"/>
      <color indexed="12"/>
      <name val="Arial"/>
      <family val="2"/>
    </font>
    <font>
      <b/>
      <sz val="10"/>
      <color theme="0"/>
      <name val="Arial"/>
      <family val="2"/>
    </font>
    <font>
      <sz val="10"/>
      <color rgb="FFFF0000"/>
      <name val="Arial"/>
      <family val="2"/>
    </font>
    <font>
      <b/>
      <sz val="12"/>
      <color theme="0"/>
      <name val="Arial"/>
      <family val="2"/>
    </font>
    <font>
      <sz val="10"/>
      <name val="Courier"/>
      <family val="3"/>
    </font>
    <font>
      <sz val="10"/>
      <name val="Arial"/>
      <family val="2"/>
    </font>
    <font>
      <b/>
      <sz val="10"/>
      <color theme="1"/>
      <name val="Arial"/>
      <family val="2"/>
    </font>
    <font>
      <b/>
      <i/>
      <sz val="20"/>
      <color rgb="FF0070C0"/>
      <name val="Arial"/>
      <family val="2"/>
    </font>
    <font>
      <sz val="12"/>
      <color indexed="10"/>
      <name val="Arial"/>
      <family val="2"/>
    </font>
    <font>
      <b/>
      <sz val="12"/>
      <color indexed="10"/>
      <name val="Arial"/>
      <family val="2"/>
    </font>
    <font>
      <i/>
      <sz val="10"/>
      <color rgb="FF0070C0"/>
      <name val="Arial"/>
      <family val="2"/>
    </font>
    <font>
      <sz val="10"/>
      <color rgb="FF0070C0"/>
      <name val="Arial"/>
      <family val="2"/>
    </font>
    <font>
      <b/>
      <sz val="10"/>
      <color rgb="FFFF0000"/>
      <name val="Arial"/>
      <family val="2"/>
    </font>
    <font>
      <b/>
      <sz val="11"/>
      <name val="Calibri"/>
      <family val="2"/>
      <scheme val="minor"/>
    </font>
    <font>
      <b/>
      <sz val="14"/>
      <color rgb="FFFF0000"/>
      <name val="Arial"/>
      <family val="2"/>
    </font>
    <font>
      <b/>
      <sz val="11"/>
      <color rgb="FFFF000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b/>
      <sz val="10"/>
      <color rgb="FFFF0000"/>
      <name val="Times New Roman"/>
      <family val="1"/>
    </font>
    <font>
      <b/>
      <sz val="10"/>
      <color rgb="FF0000FF"/>
      <name val="Arial"/>
      <family val="2"/>
    </font>
    <font>
      <b/>
      <sz val="9"/>
      <color rgb="FF0000FF"/>
      <name val="Arial"/>
      <family val="2"/>
    </font>
    <font>
      <b/>
      <sz val="10"/>
      <color rgb="FF0000FF"/>
      <name val="Times New Roman"/>
      <family val="1"/>
    </font>
    <font>
      <sz val="11"/>
      <color theme="1"/>
      <name val="Times New Roman"/>
      <family val="2"/>
    </font>
    <font>
      <i/>
      <sz val="8"/>
      <color theme="1"/>
      <name val="Arial"/>
      <family val="2"/>
    </font>
    <font>
      <u/>
      <sz val="10"/>
      <color theme="10"/>
      <name val="Calibri"/>
      <family val="2"/>
    </font>
    <font>
      <b/>
      <i/>
      <sz val="10"/>
      <color theme="0"/>
      <name val="Arial"/>
      <family val="2"/>
    </font>
    <font>
      <sz val="8"/>
      <color rgb="FFFF0000"/>
      <name val="Arial"/>
      <family val="2"/>
    </font>
    <font>
      <b/>
      <sz val="8"/>
      <color indexed="81"/>
      <name val="Tahoma"/>
      <family val="2"/>
    </font>
    <font>
      <sz val="8"/>
      <color indexed="81"/>
      <name val="Tahoma"/>
      <family val="2"/>
    </font>
    <font>
      <u/>
      <sz val="9"/>
      <color indexed="12"/>
      <name val="Calibri"/>
      <family val="2"/>
    </font>
    <font>
      <sz val="8"/>
      <name val="Helv"/>
    </font>
    <font>
      <b/>
      <sz val="10"/>
      <color theme="1"/>
      <name val="Times New Roman"/>
      <family val="1"/>
    </font>
    <font>
      <sz val="10"/>
      <color theme="1"/>
      <name val="Calibri"/>
      <family val="2"/>
    </font>
    <font>
      <sz val="10"/>
      <color theme="1"/>
      <name val="Times New Roman"/>
      <family val="1"/>
    </font>
    <font>
      <b/>
      <sz val="11"/>
      <color theme="1"/>
      <name val="Times New Roman"/>
      <family val="1"/>
    </font>
    <font>
      <sz val="11"/>
      <color theme="1"/>
      <name val="Times New Roman"/>
      <family val="1"/>
    </font>
    <font>
      <b/>
      <sz val="11"/>
      <name val="Times New Roman"/>
      <family val="1"/>
    </font>
    <font>
      <sz val="24"/>
      <color theme="1"/>
      <name val="Calibri"/>
      <family val="2"/>
    </font>
    <font>
      <sz val="16"/>
      <color theme="1"/>
      <name val="Calibri"/>
      <family val="2"/>
    </font>
  </fonts>
  <fills count="59">
    <fill>
      <patternFill patternType="none"/>
    </fill>
    <fill>
      <patternFill patternType="gray125"/>
    </fill>
    <fill>
      <patternFill patternType="solid">
        <fgColor indexed="22"/>
        <bgColor indexed="64"/>
      </patternFill>
    </fill>
    <fill>
      <patternFill patternType="solid">
        <fgColor rgb="FF506DE8"/>
        <bgColor indexed="64"/>
      </patternFill>
    </fill>
    <fill>
      <patternFill patternType="solid">
        <fgColor rgb="FFEE79F7"/>
        <bgColor indexed="64"/>
      </patternFill>
    </fill>
    <fill>
      <patternFill patternType="solid">
        <fgColor rgb="FFFD6035"/>
        <bgColor indexed="64"/>
      </patternFill>
    </fill>
    <fill>
      <patternFill patternType="solid">
        <fgColor rgb="FFFFE811"/>
        <bgColor indexed="64"/>
      </patternFill>
    </fill>
    <fill>
      <patternFill patternType="solid">
        <fgColor rgb="FFA7A7FF"/>
        <bgColor indexed="64"/>
      </patternFill>
    </fill>
    <fill>
      <patternFill patternType="solid">
        <fgColor rgb="FFABC785"/>
        <bgColor indexed="64"/>
      </patternFill>
    </fill>
    <fill>
      <patternFill patternType="solid">
        <fgColor rgb="FF006A71"/>
        <bgColor indexed="64"/>
      </patternFill>
    </fill>
    <fill>
      <patternFill patternType="solid">
        <fgColor rgb="FFC1B071"/>
        <bgColor indexed="64"/>
      </patternFill>
    </fill>
    <fill>
      <patternFill patternType="solid">
        <fgColor rgb="FFB2541A"/>
        <bgColor indexed="64"/>
      </patternFill>
    </fill>
    <fill>
      <patternFill patternType="solid">
        <fgColor theme="6" tint="0.79998168889431442"/>
        <bgColor indexed="64"/>
      </patternFill>
    </fill>
    <fill>
      <patternFill patternType="solid">
        <fgColor rgb="FFFFFF00"/>
        <bgColor indexed="64"/>
      </patternFill>
    </fill>
    <fill>
      <patternFill patternType="solid">
        <fgColor theme="4" tint="0.79998168889431442"/>
        <bgColor indexed="64"/>
      </patternFill>
    </fill>
    <fill>
      <patternFill patternType="solid">
        <fgColor rgb="FFDDDDDD"/>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7" tint="0.39997558519241921"/>
        <bgColor indexed="64"/>
      </patternFill>
    </fill>
    <fill>
      <patternFill patternType="solid">
        <fgColor theme="8" tint="0.39997558519241921"/>
        <bgColor indexed="64"/>
      </patternFill>
    </fill>
    <fill>
      <patternFill patternType="solid">
        <fgColor theme="5" tint="0.39997558519241921"/>
        <bgColor indexed="64"/>
      </patternFill>
    </fill>
    <fill>
      <patternFill patternType="solid">
        <fgColor rgb="FFCCFFCC"/>
        <bgColor indexed="64"/>
      </patternFill>
    </fill>
    <fill>
      <patternFill patternType="solid">
        <fgColor rgb="FFFF0000"/>
        <bgColor indexed="64"/>
      </patternFill>
    </fill>
    <fill>
      <patternFill patternType="solid">
        <fgColor rgb="FF92D050"/>
        <bgColor indexed="64"/>
      </patternFill>
    </fill>
    <fill>
      <patternFill patternType="solid">
        <fgColor theme="5" tint="0.79998168889431442"/>
        <bgColor indexed="64"/>
      </patternFill>
    </fill>
    <fill>
      <patternFill patternType="solid">
        <fgColor theme="4" tint="0.79998168889431442"/>
        <bgColor theme="4" tint="0.79998168889431442"/>
      </patternFill>
    </fill>
    <fill>
      <patternFill patternType="solid">
        <fgColor rgb="FFC0C0C0"/>
        <bgColor indexed="64"/>
      </patternFill>
    </fill>
    <fill>
      <patternFill patternType="solid">
        <fgColor rgb="FF99FFCC"/>
        <bgColor indexed="64"/>
      </patternFill>
    </fill>
    <fill>
      <patternFill patternType="solid">
        <fgColor rgb="FFFFCCCC"/>
        <bgColor indexed="64"/>
      </patternFill>
    </fill>
    <fill>
      <patternFill patternType="solid">
        <fgColor theme="9" tint="0.39997558519241921"/>
        <bgColor indexed="64"/>
      </patternFill>
    </fill>
  </fills>
  <borders count="97">
    <border>
      <left/>
      <right/>
      <top/>
      <bottom/>
      <diagonal/>
    </border>
    <border>
      <left/>
      <right/>
      <top/>
      <bottom style="thin">
        <color indexed="64"/>
      </bottom>
      <diagonal/>
    </border>
    <border>
      <left/>
      <right/>
      <top style="thin">
        <color indexed="64"/>
      </top>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diagonal/>
    </border>
    <border>
      <left style="thin">
        <color indexed="65"/>
      </left>
      <right/>
      <top style="thin">
        <color indexed="8"/>
      </top>
      <bottom/>
      <diagonal/>
    </border>
    <border>
      <left style="thin">
        <color indexed="65"/>
      </left>
      <right style="thin">
        <color indexed="8"/>
      </right>
      <top style="thin">
        <color indexed="8"/>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thin">
        <color theme="4" tint="0.39997558519241921"/>
      </bottom>
      <diagonal/>
    </border>
    <border>
      <left/>
      <right/>
      <top style="thin">
        <color theme="4" tint="0.39997558519241921"/>
      </top>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diagonal/>
    </border>
    <border>
      <left/>
      <right style="hair">
        <color indexed="64"/>
      </right>
      <top/>
      <bottom/>
      <diagonal/>
    </border>
    <border>
      <left style="hair">
        <color indexed="64"/>
      </left>
      <right/>
      <top style="thin">
        <color indexed="64"/>
      </top>
      <bottom style="double">
        <color indexed="64"/>
      </bottom>
      <diagonal/>
    </border>
    <border>
      <left/>
      <right style="hair">
        <color indexed="64"/>
      </right>
      <top style="thin">
        <color indexed="64"/>
      </top>
      <bottom style="double">
        <color indexed="64"/>
      </bottom>
      <diagonal/>
    </border>
    <border>
      <left/>
      <right/>
      <top style="hair">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right style="medium">
        <color indexed="64"/>
      </right>
      <top style="thin">
        <color indexed="64"/>
      </top>
      <bottom style="thin">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bottom style="hair">
        <color indexed="64"/>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style="thin">
        <color indexed="64"/>
      </right>
      <top style="thin">
        <color indexed="64"/>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top style="medium">
        <color auto="1"/>
      </top>
      <bottom/>
      <diagonal/>
    </border>
    <border>
      <left/>
      <right style="medium">
        <color auto="1"/>
      </right>
      <top style="medium">
        <color auto="1"/>
      </top>
      <bottom/>
      <diagonal/>
    </border>
    <border>
      <left/>
      <right/>
      <top style="medium">
        <color indexed="64"/>
      </top>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double">
        <color indexed="64"/>
      </left>
      <right style="double">
        <color indexed="64"/>
      </right>
      <top style="medium">
        <color indexed="64"/>
      </top>
      <bottom style="thin">
        <color indexed="64"/>
      </bottom>
      <diagonal/>
    </border>
    <border>
      <left style="medium">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top/>
      <bottom style="thin">
        <color indexed="64"/>
      </bottom>
      <diagonal/>
    </border>
    <border>
      <left/>
      <right style="medium">
        <color indexed="64"/>
      </right>
      <top style="thin">
        <color indexed="64"/>
      </top>
      <bottom style="double">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DashDotDot">
        <color theme="0" tint="-0.499984740745262"/>
      </bottom>
      <diagonal/>
    </border>
    <border>
      <left style="thin">
        <color indexed="64"/>
      </left>
      <right/>
      <top/>
      <bottom/>
      <diagonal/>
    </border>
    <border>
      <left style="medium">
        <color auto="1"/>
      </left>
      <right style="thin">
        <color auto="1"/>
      </right>
      <top style="medium">
        <color auto="1"/>
      </top>
      <bottom style="thin">
        <color auto="1"/>
      </bottom>
      <diagonal/>
    </border>
    <border>
      <left style="double">
        <color auto="1"/>
      </left>
      <right style="double">
        <color auto="1"/>
      </right>
      <top/>
      <bottom style="hair">
        <color auto="1"/>
      </bottom>
      <diagonal/>
    </border>
    <border>
      <left style="double">
        <color auto="1"/>
      </left>
      <right style="double">
        <color auto="1"/>
      </right>
      <top style="thin">
        <color indexed="64"/>
      </top>
      <bottom style="double">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thin">
        <color theme="4" tint="0.39997558519241921"/>
      </top>
      <bottom style="thin">
        <color indexed="64"/>
      </bottom>
      <diagonal/>
    </border>
    <border>
      <left style="thin">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style="hair">
        <color indexed="64"/>
      </top>
      <bottom/>
      <diagonal/>
    </border>
  </borders>
  <cellStyleXfs count="68">
    <xf numFmtId="0" fontId="0" fillId="0" borderId="0"/>
    <xf numFmtId="43" fontId="1" fillId="0" borderId="0" applyFont="0" applyFill="0" applyBorder="0" applyAlignment="0" applyProtection="0"/>
    <xf numFmtId="44" fontId="1" fillId="0" borderId="0" applyFont="0" applyFill="0" applyBorder="0" applyAlignment="0" applyProtection="0"/>
    <xf numFmtId="39" fontId="36" fillId="0" borderId="0"/>
    <xf numFmtId="0" fontId="3" fillId="0" borderId="0"/>
    <xf numFmtId="9" fontId="3" fillId="0" borderId="0" applyFont="0" applyFill="0" applyBorder="0" applyAlignment="0" applyProtection="0"/>
    <xf numFmtId="39" fontId="36" fillId="0" borderId="0"/>
    <xf numFmtId="176" fontId="3" fillId="0" borderId="0">
      <alignment horizontal="left" wrapText="1"/>
    </xf>
    <xf numFmtId="0" fontId="48" fillId="0" borderId="0" applyNumberFormat="0" applyFill="0" applyBorder="0" applyAlignment="0" applyProtection="0"/>
    <xf numFmtId="0" fontId="49" fillId="0" borderId="74" applyNumberFormat="0" applyFill="0" applyAlignment="0" applyProtection="0"/>
    <xf numFmtId="0" fontId="50" fillId="0" borderId="75" applyNumberFormat="0" applyFill="0" applyAlignment="0" applyProtection="0"/>
    <xf numFmtId="0" fontId="51" fillId="0" borderId="76" applyNumberFormat="0" applyFill="0" applyAlignment="0" applyProtection="0"/>
    <xf numFmtId="0" fontId="51" fillId="0" borderId="0" applyNumberFormat="0" applyFill="0" applyBorder="0" applyAlignment="0" applyProtection="0"/>
    <xf numFmtId="0" fontId="52" fillId="16" borderId="0" applyNumberFormat="0" applyBorder="0" applyAlignment="0" applyProtection="0"/>
    <xf numFmtId="0" fontId="53" fillId="17" borderId="0" applyNumberFormat="0" applyBorder="0" applyAlignment="0" applyProtection="0"/>
    <xf numFmtId="0" fontId="54" fillId="18" borderId="0" applyNumberFormat="0" applyBorder="0" applyAlignment="0" applyProtection="0"/>
    <xf numFmtId="0" fontId="55" fillId="19" borderId="77" applyNumberFormat="0" applyAlignment="0" applyProtection="0"/>
    <xf numFmtId="0" fontId="56" fillId="20" borderId="78" applyNumberFormat="0" applyAlignment="0" applyProtection="0"/>
    <xf numFmtId="0" fontId="57" fillId="20" borderId="77" applyNumberFormat="0" applyAlignment="0" applyProtection="0"/>
    <xf numFmtId="0" fontId="58" fillId="0" borderId="79" applyNumberFormat="0" applyFill="0" applyAlignment="0" applyProtection="0"/>
    <xf numFmtId="0" fontId="59" fillId="21" borderId="80" applyNumberFormat="0" applyAlignment="0" applyProtection="0"/>
    <xf numFmtId="0" fontId="12" fillId="0" borderId="0" applyNumberFormat="0" applyFill="0" applyBorder="0" applyAlignment="0" applyProtection="0"/>
    <xf numFmtId="0" fontId="1" fillId="22" borderId="81" applyNumberFormat="0" applyFont="0" applyAlignment="0" applyProtection="0"/>
    <xf numFmtId="0" fontId="60" fillId="0" borderId="0" applyNumberFormat="0" applyFill="0" applyBorder="0" applyAlignment="0" applyProtection="0"/>
    <xf numFmtId="0" fontId="2" fillId="0" borderId="82" applyNumberFormat="0" applyFill="0" applyAlignment="0" applyProtection="0"/>
    <xf numFmtId="0" fontId="6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61" fillId="26" borderId="0" applyNumberFormat="0" applyBorder="0" applyAlignment="0" applyProtection="0"/>
    <xf numFmtId="0" fontId="6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61" fillId="30" borderId="0" applyNumberFormat="0" applyBorder="0" applyAlignment="0" applyProtection="0"/>
    <xf numFmtId="0" fontId="6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61" fillId="34" borderId="0" applyNumberFormat="0" applyBorder="0" applyAlignment="0" applyProtection="0"/>
    <xf numFmtId="0" fontId="61"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61" fillId="38" borderId="0" applyNumberFormat="0" applyBorder="0" applyAlignment="0" applyProtection="0"/>
    <xf numFmtId="0" fontId="61" fillId="39"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61" fillId="42" borderId="0" applyNumberFormat="0" applyBorder="0" applyAlignment="0" applyProtection="0"/>
    <xf numFmtId="0" fontId="61" fillId="43"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61" fillId="46" borderId="0" applyNumberFormat="0" applyBorder="0" applyAlignment="0" applyProtection="0"/>
    <xf numFmtId="0" fontId="66" fillId="0" borderId="0"/>
    <xf numFmtId="44" fontId="66" fillId="0" borderId="0" applyFont="0" applyFill="0" applyBorder="0" applyAlignment="0" applyProtection="0"/>
    <xf numFmtId="0" fontId="3" fillId="0" borderId="0"/>
    <xf numFmtId="0" fontId="17" fillId="0" borderId="0"/>
    <xf numFmtId="9" fontId="17" fillId="0" borderId="0" applyFont="0" applyFill="0" applyBorder="0" applyAlignment="0" applyProtection="0"/>
    <xf numFmtId="44" fontId="17" fillId="0" borderId="0" applyFont="0" applyFill="0" applyBorder="0" applyAlignment="0" applyProtection="0"/>
    <xf numFmtId="43" fontId="17" fillId="0" borderId="0" applyFont="0" applyFill="0" applyBorder="0" applyAlignment="0" applyProtection="0"/>
    <xf numFmtId="0" fontId="68" fillId="0" borderId="0" applyNumberFormat="0" applyFill="0" applyBorder="0" applyAlignment="0" applyProtection="0">
      <alignment vertical="top"/>
      <protection locked="0"/>
    </xf>
    <xf numFmtId="0" fontId="1" fillId="0" borderId="0"/>
    <xf numFmtId="0" fontId="68" fillId="0" borderId="0" applyNumberFormat="0" applyFill="0" applyBorder="0" applyAlignment="0" applyProtection="0">
      <alignment vertical="top"/>
      <protection locked="0"/>
    </xf>
    <xf numFmtId="0" fontId="73" fillId="0" borderId="0" applyNumberFormat="0" applyFill="0" applyBorder="0" applyAlignment="0" applyProtection="0">
      <alignment vertical="top"/>
      <protection locked="0"/>
    </xf>
    <xf numFmtId="44" fontId="3"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74" fillId="0" borderId="0" applyFont="0" applyFill="0" applyBorder="0" applyAlignment="0" applyProtection="0"/>
    <xf numFmtId="43" fontId="76" fillId="0" borderId="0" applyFont="0" applyFill="0" applyBorder="0" applyAlignment="0" applyProtection="0"/>
    <xf numFmtId="0" fontId="76" fillId="0" borderId="0"/>
  </cellStyleXfs>
  <cellXfs count="920">
    <xf numFmtId="0" fontId="0" fillId="0" borderId="0" xfId="0"/>
    <xf numFmtId="165" fontId="3" fillId="0" borderId="27" xfId="0" applyNumberFormat="1" applyFont="1" applyFill="1" applyBorder="1" applyAlignment="1">
      <alignment horizontal="center"/>
    </xf>
    <xf numFmtId="0" fontId="0" fillId="0" borderId="66" xfId="0" applyBorder="1"/>
    <xf numFmtId="0" fontId="4" fillId="0" borderId="1" xfId="0" applyFont="1" applyFill="1" applyBorder="1" applyAlignment="1">
      <alignment horizontal="centerContinuous"/>
    </xf>
    <xf numFmtId="0" fontId="4" fillId="0" borderId="0" xfId="0" applyFont="1" applyFill="1" applyBorder="1" applyAlignment="1">
      <alignment horizontal="center"/>
    </xf>
    <xf numFmtId="0" fontId="4" fillId="0" borderId="0" xfId="0" applyFont="1" applyFill="1" applyAlignment="1">
      <alignment horizontal="center"/>
    </xf>
    <xf numFmtId="0" fontId="3" fillId="0" borderId="0" xfId="0" applyFont="1" applyFill="1" applyAlignment="1">
      <alignment horizontal="left" indent="1"/>
    </xf>
    <xf numFmtId="0" fontId="3" fillId="0" borderId="0" xfId="0" applyFont="1" applyFill="1"/>
    <xf numFmtId="0" fontId="3" fillId="0" borderId="4" xfId="0" applyFont="1" applyFill="1" applyBorder="1"/>
    <xf numFmtId="0" fontId="3" fillId="0" borderId="5" xfId="0" applyFont="1" applyFill="1" applyBorder="1" applyAlignment="1">
      <alignment horizontal="center"/>
    </xf>
    <xf numFmtId="0" fontId="4" fillId="0" borderId="5" xfId="0" applyFont="1" applyFill="1" applyBorder="1"/>
    <xf numFmtId="0" fontId="3" fillId="0" borderId="5" xfId="0" applyFont="1" applyFill="1" applyBorder="1" applyAlignment="1">
      <alignment horizontal="centerContinuous"/>
    </xf>
    <xf numFmtId="0" fontId="3" fillId="0" borderId="6" xfId="0" applyFont="1" applyFill="1" applyBorder="1"/>
    <xf numFmtId="0" fontId="3" fillId="0" borderId="7" xfId="0" applyFont="1" applyFill="1" applyBorder="1"/>
    <xf numFmtId="0" fontId="3" fillId="0" borderId="0" xfId="0" applyFont="1" applyFill="1" applyBorder="1" applyAlignment="1">
      <alignment horizontal="centerContinuous"/>
    </xf>
    <xf numFmtId="0" fontId="3" fillId="0" borderId="8" xfId="0" applyFont="1" applyFill="1" applyBorder="1"/>
    <xf numFmtId="0" fontId="3" fillId="0" borderId="7" xfId="0" applyFont="1" applyFill="1" applyBorder="1" applyAlignment="1">
      <alignment horizontal="center"/>
    </xf>
    <xf numFmtId="0" fontId="3" fillId="0" borderId="0" xfId="0" quotePrefix="1" applyFont="1" applyFill="1" applyBorder="1" applyAlignment="1">
      <alignment horizontal="left"/>
    </xf>
    <xf numFmtId="0" fontId="3" fillId="0" borderId="0" xfId="0" quotePrefix="1" applyFont="1" applyFill="1" applyBorder="1" applyAlignment="1">
      <alignment horizontal="center"/>
    </xf>
    <xf numFmtId="0" fontId="3" fillId="0" borderId="0" xfId="0" applyFont="1" applyFill="1" applyBorder="1" applyAlignment="1">
      <alignment horizontal="left"/>
    </xf>
    <xf numFmtId="165" fontId="3" fillId="0" borderId="0" xfId="0" quotePrefix="1" applyNumberFormat="1" applyFont="1" applyFill="1" applyBorder="1" applyAlignment="1">
      <alignment horizontal="right"/>
    </xf>
    <xf numFmtId="165" fontId="3" fillId="0" borderId="8" xfId="0" applyNumberFormat="1" applyFont="1" applyFill="1" applyBorder="1"/>
    <xf numFmtId="0" fontId="3" fillId="0" borderId="9" xfId="0" applyFont="1" applyFill="1" applyBorder="1"/>
    <xf numFmtId="164" fontId="3" fillId="0" borderId="1" xfId="0" applyNumberFormat="1" applyFont="1" applyFill="1" applyBorder="1"/>
    <xf numFmtId="164" fontId="3" fillId="0" borderId="10" xfId="0" applyNumberFormat="1" applyFont="1" applyFill="1" applyBorder="1"/>
    <xf numFmtId="0" fontId="3" fillId="0" borderId="11" xfId="0" applyFont="1" applyFill="1" applyBorder="1" applyAlignment="1">
      <alignment horizontal="center"/>
    </xf>
    <xf numFmtId="0" fontId="3" fillId="0" borderId="12" xfId="0" applyFont="1" applyFill="1" applyBorder="1" applyAlignment="1">
      <alignment horizontal="center"/>
    </xf>
    <xf numFmtId="0" fontId="3" fillId="0" borderId="12" xfId="0" applyFont="1" applyFill="1" applyBorder="1"/>
    <xf numFmtId="0" fontId="3" fillId="0" borderId="13" xfId="0" applyFont="1" applyFill="1" applyBorder="1"/>
    <xf numFmtId="0" fontId="3" fillId="0" borderId="4" xfId="0" applyFont="1" applyFill="1" applyBorder="1" applyAlignment="1">
      <alignment horizontal="center"/>
    </xf>
    <xf numFmtId="0" fontId="3" fillId="0" borderId="5" xfId="0" applyFont="1" applyFill="1" applyBorder="1"/>
    <xf numFmtId="165" fontId="3" fillId="0" borderId="0" xfId="0" applyNumberFormat="1" applyFont="1" applyFill="1" applyBorder="1"/>
    <xf numFmtId="0" fontId="3" fillId="0" borderId="0" xfId="0" applyFont="1" applyFill="1" applyBorder="1" applyAlignment="1">
      <alignment horizontal="left" indent="2"/>
    </xf>
    <xf numFmtId="164" fontId="3" fillId="0" borderId="8" xfId="0" applyNumberFormat="1" applyFont="1" applyFill="1" applyBorder="1"/>
    <xf numFmtId="0" fontId="3" fillId="0" borderId="11" xfId="0" quotePrefix="1" applyFont="1" applyFill="1" applyBorder="1" applyAlignment="1"/>
    <xf numFmtId="0" fontId="3" fillId="0" borderId="12" xfId="0" applyFont="1" applyFill="1" applyBorder="1" applyAlignment="1"/>
    <xf numFmtId="0" fontId="3" fillId="0" borderId="13" xfId="0" applyFont="1" applyFill="1" applyBorder="1" applyAlignment="1"/>
    <xf numFmtId="0" fontId="3" fillId="0" borderId="0" xfId="0" applyFont="1" applyFill="1" applyAlignment="1"/>
    <xf numFmtId="0" fontId="3" fillId="0" borderId="0" xfId="0" applyFont="1" applyFill="1" applyAlignment="1">
      <alignment horizontal="centerContinuous"/>
    </xf>
    <xf numFmtId="0" fontId="3" fillId="0" borderId="0" xfId="0" quotePrefix="1" applyFont="1" applyFill="1" applyAlignment="1">
      <alignment horizontal="centerContinuous"/>
    </xf>
    <xf numFmtId="0" fontId="3" fillId="0" borderId="1" xfId="0" applyFont="1" applyFill="1" applyBorder="1" applyAlignment="1">
      <alignment horizontal="center" wrapText="1"/>
    </xf>
    <xf numFmtId="0" fontId="3" fillId="0" borderId="0" xfId="0" applyFont="1" applyFill="1" applyAlignment="1">
      <alignment horizontal="center" wrapText="1"/>
    </xf>
    <xf numFmtId="0" fontId="3" fillId="0" borderId="0" xfId="0" applyFont="1" applyFill="1" applyBorder="1" applyAlignment="1">
      <alignment horizontal="center"/>
    </xf>
    <xf numFmtId="166" fontId="3" fillId="0" borderId="0" xfId="0" applyNumberFormat="1" applyFont="1" applyFill="1" applyBorder="1"/>
    <xf numFmtId="0" fontId="3" fillId="0" borderId="2" xfId="0" applyFont="1" applyFill="1" applyBorder="1" applyAlignment="1">
      <alignment horizontal="center"/>
    </xf>
    <xf numFmtId="0" fontId="3" fillId="0" borderId="2" xfId="0" applyFont="1" applyFill="1" applyBorder="1"/>
    <xf numFmtId="164" fontId="3" fillId="0" borderId="3" xfId="0" applyNumberFormat="1" applyFont="1" applyFill="1" applyBorder="1"/>
    <xf numFmtId="164" fontId="3" fillId="0" borderId="0" xfId="0" applyNumberFormat="1" applyFont="1" applyFill="1"/>
    <xf numFmtId="0" fontId="3" fillId="0" borderId="0" xfId="0" applyFont="1" applyFill="1" applyBorder="1"/>
    <xf numFmtId="164" fontId="8" fillId="0" borderId="0" xfId="0" applyNumberFormat="1" applyFont="1" applyFill="1" applyBorder="1"/>
    <xf numFmtId="164" fontId="3" fillId="0" borderId="0" xfId="0" applyNumberFormat="1" applyFont="1" applyFill="1" applyBorder="1"/>
    <xf numFmtId="39" fontId="3" fillId="0" borderId="0" xfId="0" applyNumberFormat="1" applyFont="1" applyFill="1" applyAlignment="1" applyProtection="1">
      <alignment horizontal="left"/>
    </xf>
    <xf numFmtId="0" fontId="4" fillId="0" borderId="1" xfId="0" applyFont="1" applyFill="1" applyBorder="1" applyAlignment="1">
      <alignment horizontal="center"/>
    </xf>
    <xf numFmtId="0" fontId="4" fillId="0" borderId="0" xfId="0" applyFont="1" applyFill="1"/>
    <xf numFmtId="0" fontId="4" fillId="0" borderId="0" xfId="0" applyFont="1" applyFill="1" applyAlignment="1">
      <alignment horizontal="left"/>
    </xf>
    <xf numFmtId="14" fontId="3" fillId="0" borderId="0" xfId="0" applyNumberFormat="1" applyFont="1" applyFill="1" applyAlignment="1">
      <alignment horizontal="left"/>
    </xf>
    <xf numFmtId="165" fontId="3" fillId="0" borderId="0" xfId="0" applyNumberFormat="1" applyFont="1" applyFill="1"/>
    <xf numFmtId="0" fontId="3" fillId="0" borderId="0" xfId="0" applyFont="1" applyFill="1" applyAlignment="1">
      <alignment horizontal="left"/>
    </xf>
    <xf numFmtId="164" fontId="3" fillId="0" borderId="22" xfId="0" applyNumberFormat="1" applyFont="1" applyFill="1" applyBorder="1"/>
    <xf numFmtId="165" fontId="3" fillId="0" borderId="0" xfId="0" quotePrefix="1" applyNumberFormat="1" applyFont="1" applyFill="1" applyAlignment="1">
      <alignment horizontal="right"/>
    </xf>
    <xf numFmtId="42" fontId="3" fillId="0" borderId="0" xfId="0" applyNumberFormat="1" applyFont="1" applyFill="1"/>
    <xf numFmtId="3" fontId="3" fillId="0" borderId="0" xfId="0" applyNumberFormat="1" applyFont="1" applyFill="1" applyAlignment="1">
      <alignment horizontal="center"/>
    </xf>
    <xf numFmtId="165" fontId="3" fillId="0" borderId="0" xfId="0" applyNumberFormat="1" applyFont="1" applyFill="1" applyAlignment="1">
      <alignment horizontal="right"/>
    </xf>
    <xf numFmtId="0" fontId="0" fillId="0" borderId="0" xfId="0" applyBorder="1"/>
    <xf numFmtId="0" fontId="0" fillId="0" borderId="8" xfId="0" applyFill="1" applyBorder="1"/>
    <xf numFmtId="0" fontId="0" fillId="0" borderId="0" xfId="0" applyFill="1" applyBorder="1" applyAlignment="1">
      <alignment horizontal="center"/>
    </xf>
    <xf numFmtId="0" fontId="0" fillId="0" borderId="0" xfId="0" applyFill="1" applyAlignment="1">
      <alignment horizontal="center"/>
    </xf>
    <xf numFmtId="0" fontId="0" fillId="0" borderId="7" xfId="0" applyFill="1" applyBorder="1" applyAlignment="1">
      <alignment horizontal="center"/>
    </xf>
    <xf numFmtId="0" fontId="0" fillId="0" borderId="8" xfId="0" applyFill="1" applyBorder="1" applyAlignment="1">
      <alignment horizontal="center"/>
    </xf>
    <xf numFmtId="0" fontId="0" fillId="0" borderId="0" xfId="0" applyFill="1" applyBorder="1"/>
    <xf numFmtId="0" fontId="0" fillId="0" borderId="7" xfId="0" applyFill="1" applyBorder="1"/>
    <xf numFmtId="0" fontId="0" fillId="0" borderId="0" xfId="0" applyFill="1"/>
    <xf numFmtId="0" fontId="3" fillId="0" borderId="0" xfId="0" applyFont="1" applyBorder="1"/>
    <xf numFmtId="0" fontId="3" fillId="0" borderId="0" xfId="0" applyFont="1"/>
    <xf numFmtId="0" fontId="4" fillId="0" borderId="24" xfId="0" applyFont="1" applyFill="1" applyBorder="1" applyAlignment="1">
      <alignment horizontal="centerContinuous"/>
    </xf>
    <xf numFmtId="0" fontId="3" fillId="0" borderId="25" xfId="0" applyFont="1" applyFill="1" applyBorder="1" applyAlignment="1">
      <alignment horizontal="centerContinuous"/>
    </xf>
    <xf numFmtId="0" fontId="3" fillId="0" borderId="26" xfId="0" applyFont="1" applyFill="1" applyBorder="1" applyAlignment="1">
      <alignment horizontal="centerContinuous"/>
    </xf>
    <xf numFmtId="0" fontId="4" fillId="0" borderId="23" xfId="0" applyFont="1" applyFill="1" applyBorder="1" applyAlignment="1">
      <alignment horizontal="center"/>
    </xf>
    <xf numFmtId="165" fontId="3" fillId="0" borderId="2" xfId="0" applyNumberFormat="1" applyFont="1" applyFill="1" applyBorder="1"/>
    <xf numFmtId="165" fontId="3" fillId="0" borderId="28" xfId="0" applyNumberFormat="1" applyFont="1" applyFill="1" applyBorder="1"/>
    <xf numFmtId="0" fontId="3" fillId="0" borderId="0" xfId="0" quotePrefix="1" applyFont="1" applyFill="1" applyAlignment="1">
      <alignment horizontal="left" indent="1"/>
    </xf>
    <xf numFmtId="164" fontId="3" fillId="0" borderId="31" xfId="0" applyNumberFormat="1" applyFont="1" applyFill="1" applyBorder="1"/>
    <xf numFmtId="164" fontId="3" fillId="0" borderId="32" xfId="0" applyNumberFormat="1" applyFont="1" applyFill="1" applyBorder="1"/>
    <xf numFmtId="43" fontId="3" fillId="0" borderId="0" xfId="0" applyNumberFormat="1" applyFont="1" applyFill="1"/>
    <xf numFmtId="0" fontId="5" fillId="0" borderId="0" xfId="0" applyFont="1" applyFill="1"/>
    <xf numFmtId="0" fontId="5" fillId="0" borderId="2" xfId="0" applyFont="1" applyFill="1" applyBorder="1"/>
    <xf numFmtId="0" fontId="5" fillId="0" borderId="0" xfId="0" applyFont="1" applyFill="1" applyBorder="1"/>
    <xf numFmtId="0" fontId="5" fillId="0" borderId="0" xfId="0" applyFont="1" applyFill="1" applyAlignment="1">
      <alignment horizontal="left" indent="1"/>
    </xf>
    <xf numFmtId="165" fontId="5" fillId="0" borderId="0" xfId="0" applyNumberFormat="1" applyFont="1" applyFill="1" applyBorder="1"/>
    <xf numFmtId="165" fontId="5" fillId="0" borderId="0" xfId="0" applyNumberFormat="1" applyFont="1" applyFill="1"/>
    <xf numFmtId="165" fontId="5" fillId="0" borderId="2" xfId="0" applyNumberFormat="1" applyFont="1" applyFill="1" applyBorder="1"/>
    <xf numFmtId="164" fontId="5" fillId="0" borderId="3" xfId="0" applyNumberFormat="1" applyFont="1" applyFill="1" applyBorder="1"/>
    <xf numFmtId="165" fontId="17" fillId="0" borderId="0" xfId="0" applyNumberFormat="1" applyFont="1" applyFill="1" applyBorder="1"/>
    <xf numFmtId="164" fontId="17" fillId="0" borderId="1" xfId="0" applyNumberFormat="1" applyFont="1" applyFill="1" applyBorder="1"/>
    <xf numFmtId="164" fontId="17" fillId="0" borderId="0" xfId="0" applyNumberFormat="1" applyFont="1" applyFill="1" applyBorder="1"/>
    <xf numFmtId="164" fontId="17" fillId="0" borderId="0" xfId="0" applyNumberFormat="1" applyFont="1" applyFill="1"/>
    <xf numFmtId="165" fontId="17" fillId="0" borderId="0" xfId="0" applyNumberFormat="1" applyFont="1" applyFill="1"/>
    <xf numFmtId="165" fontId="17" fillId="0" borderId="2" xfId="0" applyNumberFormat="1" applyFont="1" applyFill="1" applyBorder="1"/>
    <xf numFmtId="10" fontId="17" fillId="0" borderId="0" xfId="0" applyNumberFormat="1" applyFont="1" applyFill="1"/>
    <xf numFmtId="164" fontId="17" fillId="0" borderId="3" xfId="0" applyNumberFormat="1" applyFont="1" applyFill="1" applyBorder="1"/>
    <xf numFmtId="0" fontId="34" fillId="0" borderId="0" xfId="0" applyFont="1" applyFill="1" applyAlignment="1">
      <alignment horizontal="centerContinuous"/>
    </xf>
    <xf numFmtId="0" fontId="34" fillId="0" borderId="0" xfId="0" applyFont="1" applyFill="1" applyAlignment="1">
      <alignment horizontal="left"/>
    </xf>
    <xf numFmtId="0" fontId="0" fillId="0" borderId="0" xfId="0"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37" xfId="0" applyBorder="1" applyAlignment="1">
      <alignment horizontal="center"/>
    </xf>
    <xf numFmtId="0" fontId="0" fillId="0" borderId="38" xfId="0" applyBorder="1"/>
    <xf numFmtId="0" fontId="0" fillId="0" borderId="39" xfId="0" applyFill="1" applyBorder="1"/>
    <xf numFmtId="0" fontId="0" fillId="0" borderId="37" xfId="0" applyFill="1" applyBorder="1"/>
    <xf numFmtId="0" fontId="0" fillId="0" borderId="43" xfId="0" applyBorder="1" applyAlignment="1">
      <alignment horizontal="center"/>
    </xf>
    <xf numFmtId="0" fontId="0" fillId="0" borderId="44" xfId="0" applyFill="1" applyBorder="1"/>
    <xf numFmtId="0" fontId="0" fillId="0" borderId="45" xfId="0" applyFont="1" applyFill="1" applyBorder="1"/>
    <xf numFmtId="0" fontId="0" fillId="0" borderId="43" xfId="0" applyFont="1" applyFill="1" applyBorder="1"/>
    <xf numFmtId="0" fontId="26" fillId="0" borderId="45" xfId="0" applyFont="1" applyBorder="1" applyAlignment="1">
      <alignment horizontal="center"/>
    </xf>
    <xf numFmtId="0" fontId="26" fillId="0" borderId="44" xfId="0" applyFont="1" applyFill="1" applyBorder="1"/>
    <xf numFmtId="0" fontId="26" fillId="0" borderId="43" xfId="0" applyFont="1" applyFill="1" applyBorder="1"/>
    <xf numFmtId="0" fontId="26" fillId="0" borderId="46" xfId="0" applyFont="1" applyFill="1" applyBorder="1"/>
    <xf numFmtId="0" fontId="0" fillId="0" borderId="38" xfId="0" applyFill="1" applyBorder="1"/>
    <xf numFmtId="0" fontId="0" fillId="0" borderId="45" xfId="0" applyFill="1" applyBorder="1"/>
    <xf numFmtId="0" fontId="0" fillId="0" borderId="43" xfId="0" applyFill="1" applyBorder="1"/>
    <xf numFmtId="0" fontId="0" fillId="0" borderId="25" xfId="0" applyBorder="1" applyAlignment="1">
      <alignment horizontal="center"/>
    </xf>
    <xf numFmtId="0" fontId="4" fillId="0" borderId="25" xfId="0" applyFont="1" applyBorder="1"/>
    <xf numFmtId="42" fontId="20" fillId="4" borderId="25" xfId="0" applyNumberFormat="1" applyFont="1" applyFill="1" applyBorder="1" applyProtection="1"/>
    <xf numFmtId="0" fontId="27" fillId="0" borderId="0" xfId="0" applyFont="1" applyBorder="1"/>
    <xf numFmtId="42" fontId="20" fillId="0" borderId="42" xfId="0" applyNumberFormat="1" applyFont="1" applyBorder="1" applyProtection="1"/>
    <xf numFmtId="49" fontId="0" fillId="0" borderId="43" xfId="0" applyNumberFormat="1" applyFont="1" applyFill="1" applyBorder="1"/>
    <xf numFmtId="42" fontId="6" fillId="0" borderId="46" xfId="0" applyNumberFormat="1" applyFont="1" applyFill="1" applyBorder="1"/>
    <xf numFmtId="42" fontId="0" fillId="0" borderId="45" xfId="0" applyNumberFormat="1" applyFont="1" applyFill="1" applyBorder="1" applyProtection="1"/>
    <xf numFmtId="0" fontId="0" fillId="0" borderId="33" xfId="0" applyFill="1" applyBorder="1"/>
    <xf numFmtId="0" fontId="0" fillId="0" borderId="47" xfId="0" applyFill="1" applyBorder="1"/>
    <xf numFmtId="42" fontId="16" fillId="0" borderId="52" xfId="0" applyNumberFormat="1" applyFont="1" applyBorder="1" applyProtection="1"/>
    <xf numFmtId="0" fontId="0" fillId="0" borderId="1" xfId="0" applyBorder="1"/>
    <xf numFmtId="42" fontId="16" fillId="0" borderId="1" xfId="0" applyNumberFormat="1" applyFont="1" applyBorder="1" applyProtection="1"/>
    <xf numFmtId="42" fontId="20" fillId="7" borderId="25" xfId="0" applyNumberFormat="1" applyFont="1" applyFill="1" applyBorder="1" applyProtection="1"/>
    <xf numFmtId="0" fontId="0" fillId="0" borderId="50" xfId="0" applyFill="1" applyBorder="1"/>
    <xf numFmtId="42" fontId="28" fillId="0" borderId="52" xfId="0" applyNumberFormat="1" applyFont="1" applyBorder="1" applyProtection="1"/>
    <xf numFmtId="42" fontId="16" fillId="0" borderId="45" xfId="0" applyNumberFormat="1" applyFont="1" applyBorder="1" applyProtection="1"/>
    <xf numFmtId="0" fontId="0" fillId="0" borderId="55" xfId="0" applyFill="1" applyBorder="1"/>
    <xf numFmtId="0" fontId="0" fillId="0" borderId="1" xfId="0" applyFill="1" applyBorder="1"/>
    <xf numFmtId="0" fontId="0" fillId="0" borderId="54" xfId="0" applyFill="1" applyBorder="1"/>
    <xf numFmtId="42" fontId="28" fillId="0" borderId="1" xfId="0" applyNumberFormat="1" applyFont="1" applyBorder="1" applyProtection="1"/>
    <xf numFmtId="42" fontId="20" fillId="0" borderId="25" xfId="0" applyNumberFormat="1" applyFont="1" applyFill="1" applyBorder="1" applyProtection="1"/>
    <xf numFmtId="42" fontId="16" fillId="0" borderId="0" xfId="0" applyNumberFormat="1" applyFont="1" applyBorder="1" applyProtection="1"/>
    <xf numFmtId="3" fontId="16" fillId="0" borderId="0" xfId="0" applyNumberFormat="1" applyFont="1" applyBorder="1" applyProtection="1"/>
    <xf numFmtId="3" fontId="16" fillId="0" borderId="1" xfId="0" applyNumberFormat="1" applyFont="1" applyBorder="1" applyProtection="1"/>
    <xf numFmtId="42" fontId="16" fillId="0" borderId="10" xfId="0" applyNumberFormat="1" applyFont="1" applyBorder="1" applyProtection="1"/>
    <xf numFmtId="3" fontId="0" fillId="0" borderId="45" xfId="0" applyNumberFormat="1" applyFont="1" applyFill="1" applyBorder="1" applyProtection="1"/>
    <xf numFmtId="0" fontId="0" fillId="0" borderId="0" xfId="0" applyFont="1"/>
    <xf numFmtId="0" fontId="29" fillId="0" borderId="43" xfId="0" applyFont="1" applyFill="1" applyBorder="1"/>
    <xf numFmtId="0" fontId="29" fillId="0" borderId="46" xfId="0" applyFont="1" applyFill="1" applyBorder="1"/>
    <xf numFmtId="0" fontId="29" fillId="0" borderId="0" xfId="0" applyFont="1"/>
    <xf numFmtId="0" fontId="0" fillId="0" borderId="45" xfId="0" applyFont="1" applyBorder="1" applyAlignment="1">
      <alignment horizontal="center"/>
    </xf>
    <xf numFmtId="0" fontId="30" fillId="0" borderId="46" xfId="0" applyFont="1" applyFill="1" applyBorder="1"/>
    <xf numFmtId="0" fontId="30" fillId="0" borderId="0" xfId="0" applyFont="1"/>
    <xf numFmtId="0" fontId="31" fillId="0" borderId="43" xfId="0" applyFont="1" applyFill="1" applyBorder="1"/>
    <xf numFmtId="0" fontId="0" fillId="0" borderId="46" xfId="0" applyFont="1" applyFill="1" applyBorder="1"/>
    <xf numFmtId="0" fontId="0" fillId="0" borderId="0" xfId="0" applyFont="1" applyFill="1" applyBorder="1"/>
    <xf numFmtId="3" fontId="0" fillId="0" borderId="0" xfId="0" applyNumberFormat="1" applyFont="1" applyFill="1" applyBorder="1" applyProtection="1"/>
    <xf numFmtId="3" fontId="20" fillId="0" borderId="25" xfId="0" applyNumberFormat="1" applyFont="1" applyFill="1" applyBorder="1" applyProtection="1"/>
    <xf numFmtId="0" fontId="19" fillId="10" borderId="25" xfId="0" applyFont="1" applyFill="1" applyBorder="1" applyAlignment="1">
      <alignment horizontal="center"/>
    </xf>
    <xf numFmtId="0" fontId="25" fillId="10" borderId="25" xfId="0" applyFont="1" applyFill="1" applyBorder="1"/>
    <xf numFmtId="0" fontId="0" fillId="0" borderId="57" xfId="0" applyFill="1" applyBorder="1"/>
    <xf numFmtId="0" fontId="0" fillId="0" borderId="46" xfId="0" applyFill="1" applyBorder="1"/>
    <xf numFmtId="0" fontId="0" fillId="0" borderId="60" xfId="0" applyFill="1" applyBorder="1"/>
    <xf numFmtId="0" fontId="0" fillId="0" borderId="58" xfId="0" applyFill="1" applyBorder="1"/>
    <xf numFmtId="0" fontId="10" fillId="2" borderId="1" xfId="0" applyFont="1" applyFill="1" applyBorder="1" applyAlignment="1">
      <alignment horizontal="left"/>
    </xf>
    <xf numFmtId="0" fontId="10" fillId="2" borderId="1" xfId="0" applyFont="1" applyFill="1" applyBorder="1" applyAlignment="1">
      <alignment horizontal="right"/>
    </xf>
    <xf numFmtId="3" fontId="20" fillId="2" borderId="1" xfId="0" applyNumberFormat="1" applyFont="1" applyFill="1" applyBorder="1" applyProtection="1"/>
    <xf numFmtId="42" fontId="20" fillId="7" borderId="1" xfId="0" applyNumberFormat="1" applyFont="1" applyFill="1" applyBorder="1" applyProtection="1"/>
    <xf numFmtId="42" fontId="20" fillId="2" borderId="10" xfId="0" applyNumberFormat="1" applyFont="1" applyFill="1" applyBorder="1" applyProtection="1"/>
    <xf numFmtId="3" fontId="19" fillId="11" borderId="25" xfId="0" applyNumberFormat="1" applyFont="1" applyFill="1" applyBorder="1" applyAlignment="1">
      <alignment horizontal="center"/>
    </xf>
    <xf numFmtId="0" fontId="35" fillId="11" borderId="25" xfId="0" applyFont="1" applyFill="1" applyBorder="1"/>
    <xf numFmtId="0" fontId="19" fillId="11" borderId="25" xfId="0" applyFont="1" applyFill="1" applyBorder="1"/>
    <xf numFmtId="3" fontId="21" fillId="11" borderId="25" xfId="0" applyNumberFormat="1" applyFont="1" applyFill="1" applyBorder="1" applyProtection="1"/>
    <xf numFmtId="3" fontId="21" fillId="11" borderId="42" xfId="0" applyNumberFormat="1" applyFont="1" applyFill="1" applyBorder="1" applyProtection="1"/>
    <xf numFmtId="0" fontId="0" fillId="0" borderId="0" xfId="0" applyBorder="1" applyAlignment="1">
      <alignment horizontal="center" vertical="center"/>
    </xf>
    <xf numFmtId="0" fontId="0" fillId="0" borderId="0" xfId="0" applyProtection="1"/>
    <xf numFmtId="42" fontId="0" fillId="0" borderId="0" xfId="0" applyNumberFormat="1" applyAlignment="1" applyProtection="1">
      <alignment horizontal="center"/>
    </xf>
    <xf numFmtId="0" fontId="0" fillId="4" borderId="55" xfId="0" applyFill="1" applyBorder="1" applyAlignment="1">
      <alignment horizontal="left"/>
    </xf>
    <xf numFmtId="0" fontId="0" fillId="4" borderId="1" xfId="0" applyFill="1" applyBorder="1" applyAlignment="1">
      <alignment horizontal="center"/>
    </xf>
    <xf numFmtId="0" fontId="0" fillId="0" borderId="0" xfId="0" applyAlignment="1">
      <alignment vertical="top"/>
    </xf>
    <xf numFmtId="0" fontId="0" fillId="2" borderId="23" xfId="0" applyFill="1" applyBorder="1" applyAlignment="1">
      <alignment vertical="top"/>
    </xf>
    <xf numFmtId="0" fontId="0" fillId="0" borderId="0" xfId="0"/>
    <xf numFmtId="164" fontId="0" fillId="0" borderId="0" xfId="0" applyNumberFormat="1"/>
    <xf numFmtId="165" fontId="0" fillId="0" borderId="0" xfId="0" applyNumberFormat="1" applyFont="1" applyFill="1" applyBorder="1"/>
    <xf numFmtId="41" fontId="0" fillId="0" borderId="0" xfId="0" applyNumberFormat="1" applyAlignment="1">
      <alignment horizontal="right" vertical="top"/>
    </xf>
    <xf numFmtId="164" fontId="1" fillId="0" borderId="0" xfId="0" applyNumberFormat="1" applyFont="1" applyFill="1"/>
    <xf numFmtId="165" fontId="1" fillId="0" borderId="0" xfId="0" applyNumberFormat="1" applyFont="1" applyFill="1"/>
    <xf numFmtId="0" fontId="11" fillId="14" borderId="68" xfId="0" applyFont="1" applyFill="1" applyBorder="1" applyAlignment="1">
      <alignment horizontal="center"/>
    </xf>
    <xf numFmtId="164" fontId="11" fillId="0" borderId="69" xfId="2" applyNumberFormat="1" applyFont="1" applyFill="1" applyBorder="1" applyAlignment="1">
      <alignment horizontal="center"/>
    </xf>
    <xf numFmtId="0" fontId="8" fillId="0" borderId="70" xfId="0" applyFont="1" applyFill="1" applyBorder="1" applyAlignment="1">
      <alignment horizontal="center"/>
    </xf>
    <xf numFmtId="39" fontId="10" fillId="0" borderId="0" xfId="3" applyFont="1" applyFill="1" applyAlignment="1" applyProtection="1">
      <alignment horizontal="centerContinuous"/>
    </xf>
    <xf numFmtId="0" fontId="3" fillId="0" borderId="0" xfId="4" applyFill="1" applyProtection="1"/>
    <xf numFmtId="39" fontId="4" fillId="0" borderId="0" xfId="3" applyNumberFormat="1" applyFont="1" applyFill="1" applyProtection="1"/>
    <xf numFmtId="39" fontId="3" fillId="0" borderId="0" xfId="3" applyNumberFormat="1" applyFont="1" applyFill="1" applyProtection="1"/>
    <xf numFmtId="39" fontId="3" fillId="0" borderId="0" xfId="3" applyNumberFormat="1" applyFont="1" applyFill="1" applyAlignment="1" applyProtection="1">
      <alignment horizontal="left"/>
    </xf>
    <xf numFmtId="39" fontId="3" fillId="0" borderId="0" xfId="3" applyNumberFormat="1" applyFont="1" applyFill="1" applyAlignment="1" applyProtection="1">
      <alignment horizontal="center"/>
    </xf>
    <xf numFmtId="39" fontId="4" fillId="0" borderId="0" xfId="3" applyNumberFormat="1" applyFont="1" applyFill="1" applyAlignment="1" applyProtection="1">
      <alignment horizontal="left"/>
    </xf>
    <xf numFmtId="39" fontId="8" fillId="0" borderId="0" xfId="3" applyNumberFormat="1" applyFont="1" applyFill="1" applyProtection="1"/>
    <xf numFmtId="39" fontId="8" fillId="0" borderId="0" xfId="3" applyNumberFormat="1" applyFont="1" applyFill="1" applyAlignment="1" applyProtection="1">
      <alignment horizontal="fill"/>
    </xf>
    <xf numFmtId="39" fontId="8" fillId="0" borderId="0" xfId="3" applyFont="1" applyFill="1" applyProtection="1"/>
    <xf numFmtId="39" fontId="8" fillId="0" borderId="0" xfId="3" applyNumberFormat="1" applyFont="1" applyFill="1" applyAlignment="1" applyProtection="1">
      <alignment horizontal="left"/>
    </xf>
    <xf numFmtId="39" fontId="8" fillId="0" borderId="0" xfId="3" applyNumberFormat="1" applyFont="1" applyFill="1" applyAlignment="1" applyProtection="1">
      <alignment horizontal="left" indent="1"/>
    </xf>
    <xf numFmtId="39" fontId="8" fillId="0" borderId="0" xfId="3" applyFont="1" applyFill="1" applyBorder="1" applyAlignment="1" applyProtection="1">
      <alignment horizontal="left" indent="1"/>
    </xf>
    <xf numFmtId="39" fontId="8" fillId="0" borderId="0" xfId="3" applyFont="1" applyFill="1" applyBorder="1" applyAlignment="1" applyProtection="1">
      <alignment horizontal="left"/>
    </xf>
    <xf numFmtId="39" fontId="8" fillId="0" borderId="0" xfId="3" applyFont="1" applyFill="1" applyAlignment="1" applyProtection="1">
      <alignment horizontal="left" indent="1"/>
    </xf>
    <xf numFmtId="39" fontId="8" fillId="0" borderId="0" xfId="3" applyFont="1" applyFill="1" applyAlignment="1" applyProtection="1">
      <alignment horizontal="left"/>
    </xf>
    <xf numFmtId="39" fontId="8" fillId="0" borderId="0" xfId="6" applyFont="1" applyFill="1" applyAlignment="1" applyProtection="1">
      <alignment horizontal="left"/>
    </xf>
    <xf numFmtId="0" fontId="37" fillId="0" borderId="0" xfId="0" applyFont="1"/>
    <xf numFmtId="0" fontId="0" fillId="15" borderId="23" xfId="0" applyFont="1" applyFill="1" applyBorder="1"/>
    <xf numFmtId="41" fontId="0" fillId="0" borderId="0" xfId="0" applyNumberFormat="1" applyFont="1" applyAlignment="1">
      <alignment horizontal="right"/>
    </xf>
    <xf numFmtId="41" fontId="37" fillId="0" borderId="0" xfId="0" applyNumberFormat="1" applyFont="1"/>
    <xf numFmtId="0" fontId="3" fillId="0" borderId="0" xfId="7" applyNumberFormat="1" applyAlignment="1"/>
    <xf numFmtId="0" fontId="0" fillId="0" borderId="71" xfId="0" applyBorder="1" applyAlignment="1">
      <alignment horizontal="center"/>
    </xf>
    <xf numFmtId="0" fontId="0" fillId="0" borderId="56" xfId="0" applyFill="1" applyBorder="1"/>
    <xf numFmtId="0" fontId="42" fillId="0" borderId="43" xfId="0" applyFont="1" applyFill="1" applyBorder="1"/>
    <xf numFmtId="0" fontId="0" fillId="0" borderId="57" xfId="0" applyFont="1" applyFill="1" applyBorder="1"/>
    <xf numFmtId="42" fontId="16" fillId="0" borderId="42" xfId="0" applyNumberFormat="1" applyFont="1" applyBorder="1" applyProtection="1"/>
    <xf numFmtId="0" fontId="0" fillId="0" borderId="67" xfId="0" applyBorder="1" applyAlignment="1">
      <alignment horizontal="center"/>
    </xf>
    <xf numFmtId="0" fontId="4" fillId="0" borderId="67" xfId="0" applyFont="1" applyBorder="1"/>
    <xf numFmtId="3" fontId="20" fillId="0" borderId="67" xfId="0" applyNumberFormat="1" applyFont="1" applyFill="1" applyBorder="1" applyProtection="1"/>
    <xf numFmtId="42" fontId="20" fillId="0" borderId="67" xfId="0" applyNumberFormat="1" applyFont="1" applyFill="1" applyBorder="1" applyProtection="1"/>
    <xf numFmtId="0" fontId="3" fillId="0" borderId="0" xfId="0" applyFont="1" applyFill="1" applyAlignment="1">
      <alignment horizontal="center"/>
    </xf>
    <xf numFmtId="0" fontId="7" fillId="0" borderId="0" xfId="0" applyFont="1" applyFill="1" applyAlignment="1">
      <alignment horizontal="left" wrapText="1"/>
    </xf>
    <xf numFmtId="0" fontId="4" fillId="0" borderId="0" xfId="0" applyFont="1" applyFill="1" applyBorder="1"/>
    <xf numFmtId="0" fontId="44" fillId="0" borderId="0" xfId="0" applyFont="1" applyFill="1" applyAlignment="1">
      <alignment horizontal="left"/>
    </xf>
    <xf numFmtId="0" fontId="46" fillId="0" borderId="0" xfId="0" applyFont="1" applyFill="1"/>
    <xf numFmtId="165" fontId="0" fillId="0" borderId="2" xfId="0" applyNumberFormat="1" applyFont="1" applyFill="1" applyBorder="1"/>
    <xf numFmtId="165" fontId="3" fillId="0" borderId="2" xfId="0" quotePrefix="1" applyNumberFormat="1" applyFont="1" applyFill="1" applyBorder="1" applyAlignment="1">
      <alignment horizontal="right"/>
    </xf>
    <xf numFmtId="165" fontId="3" fillId="0" borderId="9" xfId="0" applyNumberFormat="1" applyFont="1" applyFill="1" applyBorder="1"/>
    <xf numFmtId="0" fontId="0" fillId="0" borderId="64" xfId="0" applyBorder="1"/>
    <xf numFmtId="0" fontId="0" fillId="0" borderId="67" xfId="0" applyBorder="1"/>
    <xf numFmtId="0" fontId="2" fillId="0" borderId="0" xfId="0" applyFont="1"/>
    <xf numFmtId="0" fontId="0" fillId="0" borderId="65" xfId="0" applyFill="1" applyBorder="1"/>
    <xf numFmtId="0" fontId="2" fillId="0" borderId="7" xfId="0" applyFont="1" applyBorder="1"/>
    <xf numFmtId="164" fontId="2" fillId="0" borderId="8" xfId="0" applyNumberFormat="1" applyFont="1" applyFill="1" applyBorder="1"/>
    <xf numFmtId="41" fontId="2" fillId="0" borderId="8" xfId="0" applyNumberFormat="1" applyFont="1" applyFill="1" applyBorder="1"/>
    <xf numFmtId="164" fontId="2" fillId="0" borderId="73" xfId="0" applyNumberFormat="1" applyFont="1" applyFill="1" applyBorder="1"/>
    <xf numFmtId="0" fontId="2" fillId="0" borderId="7" xfId="0" applyFont="1" applyBorder="1" applyAlignment="1">
      <alignment horizontal="left" indent="1"/>
    </xf>
    <xf numFmtId="0" fontId="2" fillId="0" borderId="7" xfId="0" applyFont="1" applyBorder="1" applyAlignment="1">
      <alignment horizontal="left"/>
    </xf>
    <xf numFmtId="0" fontId="2" fillId="0" borderId="62" xfId="0" applyFont="1" applyBorder="1" applyAlignment="1">
      <alignment horizontal="left"/>
    </xf>
    <xf numFmtId="164" fontId="2" fillId="0" borderId="63" xfId="0" applyNumberFormat="1" applyFont="1" applyFill="1" applyBorder="1"/>
    <xf numFmtId="0" fontId="2" fillId="0" borderId="0" xfId="0" applyFont="1" applyBorder="1" applyAlignment="1">
      <alignment horizontal="left"/>
    </xf>
    <xf numFmtId="164" fontId="47" fillId="0" borderId="0" xfId="0" applyNumberFormat="1" applyFont="1" applyFill="1" applyBorder="1"/>
    <xf numFmtId="0" fontId="47" fillId="0" borderId="0" xfId="0" applyFont="1"/>
    <xf numFmtId="0" fontId="2" fillId="0" borderId="0" xfId="0" applyFont="1" applyAlignment="1">
      <alignment horizontal="left"/>
    </xf>
    <xf numFmtId="0" fontId="3" fillId="15" borderId="23" xfId="4" applyFont="1" applyFill="1" applyBorder="1"/>
    <xf numFmtId="0" fontId="45" fillId="0" borderId="0" xfId="0" applyFont="1" applyFill="1"/>
    <xf numFmtId="0" fontId="45" fillId="0" borderId="0" xfId="0" applyFont="1" applyFill="1" applyAlignment="1">
      <alignment horizontal="center"/>
    </xf>
    <xf numFmtId="0" fontId="45" fillId="0" borderId="1" xfId="0" applyFont="1" applyFill="1" applyBorder="1" applyAlignment="1">
      <alignment horizontal="center"/>
    </xf>
    <xf numFmtId="0" fontId="45" fillId="0" borderId="1" xfId="0" applyFont="1" applyFill="1" applyBorder="1" applyAlignment="1">
      <alignment horizontal="centerContinuous"/>
    </xf>
    <xf numFmtId="0" fontId="0" fillId="0" borderId="0" xfId="0" applyFill="1" applyAlignment="1">
      <alignment vertical="top"/>
    </xf>
    <xf numFmtId="41" fontId="0" fillId="0" borderId="0" xfId="0" applyNumberFormat="1" applyFill="1" applyAlignment="1">
      <alignment horizontal="right" vertical="top"/>
    </xf>
    <xf numFmtId="42" fontId="0" fillId="0" borderId="0" xfId="0" applyNumberFormat="1"/>
    <xf numFmtId="0" fontId="0" fillId="0" borderId="0" xfId="0" applyAlignment="1">
      <alignment horizontal="right"/>
    </xf>
    <xf numFmtId="42" fontId="0" fillId="0" borderId="22" xfId="0" applyNumberFormat="1" applyBorder="1"/>
    <xf numFmtId="39" fontId="63" fillId="0" borderId="0" xfId="3" applyFont="1" applyFill="1" applyAlignment="1" applyProtection="1"/>
    <xf numFmtId="44" fontId="64" fillId="0" borderId="0" xfId="3" applyNumberFormat="1" applyFont="1" applyFill="1" applyAlignment="1" applyProtection="1">
      <alignment horizontal="right"/>
    </xf>
    <xf numFmtId="0" fontId="3" fillId="0" borderId="0" xfId="4"/>
    <xf numFmtId="0" fontId="62" fillId="0" borderId="0" xfId="0" quotePrefix="1" applyNumberFormat="1" applyFont="1" applyFill="1" applyBorder="1" applyAlignment="1">
      <alignment horizontal="right"/>
    </xf>
    <xf numFmtId="0" fontId="15" fillId="0" borderId="0" xfId="4" applyNumberFormat="1" applyFont="1" applyFill="1" applyAlignment="1" applyProtection="1">
      <alignment horizontal="centerContinuous"/>
      <protection locked="0"/>
    </xf>
    <xf numFmtId="0" fontId="15" fillId="0" borderId="0" xfId="4" applyNumberFormat="1" applyFont="1" applyFill="1" applyAlignment="1">
      <alignment horizontal="centerContinuous"/>
    </xf>
    <xf numFmtId="0" fontId="65" fillId="0" borderId="0" xfId="4" applyNumberFormat="1" applyFont="1" applyFill="1" applyAlignment="1">
      <alignment horizontal="centerContinuous"/>
    </xf>
    <xf numFmtId="0" fontId="62" fillId="0" borderId="0" xfId="0" applyNumberFormat="1" applyFont="1" applyFill="1" applyAlignment="1">
      <alignment horizontal="centerContinuous"/>
    </xf>
    <xf numFmtId="0" fontId="14" fillId="0" borderId="0" xfId="0" applyNumberFormat="1" applyFont="1" applyFill="1" applyAlignment="1">
      <alignment horizontal="centerContinuous"/>
    </xf>
    <xf numFmtId="0" fontId="14" fillId="0" borderId="0" xfId="0" applyNumberFormat="1" applyFont="1" applyFill="1" applyBorder="1" applyAlignment="1">
      <alignment horizontal="centerContinuous"/>
    </xf>
    <xf numFmtId="0" fontId="0" fillId="0" borderId="0" xfId="0" applyFill="1" applyAlignment="1">
      <alignment horizontal="centerContinuous" wrapText="1"/>
    </xf>
    <xf numFmtId="0" fontId="15" fillId="0" borderId="0" xfId="4" applyNumberFormat="1" applyFont="1" applyFill="1" applyAlignment="1"/>
    <xf numFmtId="0" fontId="15" fillId="0" borderId="0" xfId="4" applyNumberFormat="1" applyFont="1" applyFill="1" applyAlignment="1">
      <alignment horizontal="center"/>
    </xf>
    <xf numFmtId="0" fontId="15" fillId="0" borderId="1" xfId="4" applyNumberFormat="1" applyFont="1" applyFill="1" applyBorder="1" applyAlignment="1">
      <alignment horizontal="center"/>
    </xf>
    <xf numFmtId="0" fontId="15" fillId="0" borderId="1" xfId="4" applyNumberFormat="1" applyFont="1" applyFill="1" applyBorder="1" applyAlignment="1" applyProtection="1">
      <protection locked="0"/>
    </xf>
    <xf numFmtId="0" fontId="15" fillId="0" borderId="1" xfId="4" applyNumberFormat="1" applyFont="1" applyFill="1" applyBorder="1" applyAlignment="1"/>
    <xf numFmtId="0" fontId="15" fillId="0" borderId="1" xfId="4" applyNumberFormat="1" applyFont="1" applyFill="1" applyBorder="1" applyAlignment="1">
      <alignment horizontal="right"/>
    </xf>
    <xf numFmtId="0" fontId="14" fillId="0" borderId="0" xfId="4" applyNumberFormat="1" applyFont="1" applyFill="1" applyAlignment="1"/>
    <xf numFmtId="0" fontId="14" fillId="0" borderId="0" xfId="4" quotePrefix="1" applyNumberFormat="1" applyFont="1" applyFill="1" applyAlignment="1">
      <alignment horizontal="center"/>
    </xf>
    <xf numFmtId="0" fontId="14" fillId="0" borderId="0" xfId="4" applyNumberFormat="1" applyFont="1" applyFill="1" applyAlignment="1">
      <alignment horizontal="center"/>
    </xf>
    <xf numFmtId="0" fontId="14" fillId="0" borderId="0" xfId="4" applyNumberFormat="1" applyFont="1" applyFill="1" applyAlignment="1">
      <alignment horizontal="left"/>
    </xf>
    <xf numFmtId="170" fontId="14" fillId="0" borderId="0" xfId="4" applyNumberFormat="1" applyFont="1" applyFill="1" applyAlignment="1"/>
    <xf numFmtId="0" fontId="1" fillId="0" borderId="0" xfId="4" applyNumberFormat="1" applyFont="1" applyFill="1" applyAlignment="1"/>
    <xf numFmtId="171" fontId="14" fillId="0" borderId="0" xfId="4" applyNumberFormat="1" applyFont="1" applyFill="1" applyAlignment="1"/>
    <xf numFmtId="170" fontId="14" fillId="0" borderId="0" xfId="4" applyNumberFormat="1" applyFont="1" applyFill="1" applyBorder="1" applyAlignment="1"/>
    <xf numFmtId="42" fontId="0" fillId="0" borderId="0" xfId="2" applyNumberFormat="1" applyFont="1"/>
    <xf numFmtId="37" fontId="12" fillId="0" borderId="0" xfId="0" applyNumberFormat="1" applyFont="1"/>
    <xf numFmtId="0" fontId="0" fillId="0" borderId="0" xfId="0" applyAlignment="1">
      <alignment horizontal="centerContinuous"/>
    </xf>
    <xf numFmtId="0" fontId="0" fillId="47" borderId="0" xfId="0" applyFill="1"/>
    <xf numFmtId="0" fontId="0" fillId="48" borderId="0" xfId="0" applyFill="1"/>
    <xf numFmtId="0" fontId="0" fillId="49" borderId="0" xfId="0" applyFill="1"/>
    <xf numFmtId="37" fontId="3" fillId="0" borderId="0" xfId="0" applyNumberFormat="1" applyFont="1" applyFill="1" applyBorder="1"/>
    <xf numFmtId="165" fontId="34" fillId="0" borderId="0" xfId="0" applyNumberFormat="1" applyFont="1" applyFill="1" applyBorder="1"/>
    <xf numFmtId="0" fontId="34" fillId="0" borderId="0" xfId="0" applyFont="1" applyFill="1"/>
    <xf numFmtId="42" fontId="34" fillId="0" borderId="0" xfId="0" applyNumberFormat="1" applyFont="1" applyFill="1" applyBorder="1"/>
    <xf numFmtId="0" fontId="11" fillId="14" borderId="85" xfId="0" applyFont="1" applyFill="1" applyBorder="1" applyAlignment="1">
      <alignment horizontal="center"/>
    </xf>
    <xf numFmtId="164" fontId="8" fillId="0" borderId="86" xfId="2" applyNumberFormat="1" applyFont="1" applyFill="1" applyBorder="1"/>
    <xf numFmtId="164" fontId="11" fillId="0" borderId="87" xfId="0" applyNumberFormat="1" applyFont="1" applyFill="1" applyBorder="1"/>
    <xf numFmtId="0" fontId="3" fillId="0" borderId="0" xfId="0" applyFont="1" applyFill="1" applyAlignment="1">
      <alignment horizontal="center"/>
    </xf>
    <xf numFmtId="0" fontId="17" fillId="0" borderId="0" xfId="52"/>
    <xf numFmtId="0" fontId="17" fillId="0" borderId="0" xfId="52" applyAlignment="1">
      <alignment horizontal="center"/>
    </xf>
    <xf numFmtId="10" fontId="0" fillId="0" borderId="0" xfId="53" applyNumberFormat="1" applyFont="1"/>
    <xf numFmtId="0" fontId="17" fillId="0" borderId="0" xfId="52" applyProtection="1"/>
    <xf numFmtId="3" fontId="17" fillId="0" borderId="1" xfId="52" applyNumberFormat="1" applyBorder="1" applyProtection="1"/>
    <xf numFmtId="0" fontId="17" fillId="4" borderId="1" xfId="52" applyFill="1" applyBorder="1" applyAlignment="1">
      <alignment horizontal="center"/>
    </xf>
    <xf numFmtId="0" fontId="17" fillId="4" borderId="55" xfId="52" applyFill="1" applyBorder="1" applyAlignment="1">
      <alignment horizontal="left"/>
    </xf>
    <xf numFmtId="167" fontId="0" fillId="4" borderId="25" xfId="53" applyNumberFormat="1" applyFont="1" applyFill="1" applyBorder="1" applyAlignment="1" applyProtection="1">
      <alignment horizontal="center" vertical="center"/>
    </xf>
    <xf numFmtId="3" fontId="17" fillId="0" borderId="2" xfId="52" applyNumberFormat="1" applyBorder="1" applyAlignment="1" applyProtection="1">
      <alignment vertical="center"/>
    </xf>
    <xf numFmtId="42" fontId="17" fillId="0" borderId="0" xfId="52" applyNumberFormat="1" applyAlignment="1" applyProtection="1">
      <alignment horizontal="center"/>
    </xf>
    <xf numFmtId="0" fontId="17" fillId="0" borderId="1" xfId="52" applyBorder="1" applyProtection="1"/>
    <xf numFmtId="0" fontId="17" fillId="0" borderId="1" xfId="52" applyBorder="1"/>
    <xf numFmtId="167" fontId="0" fillId="7" borderId="26" xfId="53" applyNumberFormat="1" applyFont="1" applyFill="1" applyBorder="1" applyAlignment="1" applyProtection="1">
      <alignment horizontal="center"/>
    </xf>
    <xf numFmtId="3" fontId="17" fillId="0" borderId="25" xfId="52" applyNumberFormat="1" applyBorder="1" applyProtection="1"/>
    <xf numFmtId="167" fontId="0" fillId="7" borderId="25" xfId="53" applyNumberFormat="1" applyFont="1" applyFill="1" applyBorder="1" applyAlignment="1" applyProtection="1">
      <alignment horizontal="center"/>
    </xf>
    <xf numFmtId="0" fontId="17" fillId="7" borderId="25" xfId="52" applyFill="1" applyBorder="1" applyAlignment="1">
      <alignment horizontal="center"/>
    </xf>
    <xf numFmtId="0" fontId="17" fillId="7" borderId="25" xfId="52" applyFill="1" applyBorder="1" applyAlignment="1">
      <alignment horizontal="left"/>
    </xf>
    <xf numFmtId="0" fontId="17" fillId="7" borderId="24" xfId="52" applyFill="1" applyBorder="1" applyAlignment="1">
      <alignment horizontal="left"/>
    </xf>
    <xf numFmtId="175" fontId="32" fillId="0" borderId="0" xfId="52" applyNumberFormat="1" applyFont="1" applyFill="1" applyBorder="1" applyAlignment="1" applyProtection="1">
      <alignment vertical="center"/>
    </xf>
    <xf numFmtId="42" fontId="4" fillId="0" borderId="0" xfId="52" applyNumberFormat="1" applyFont="1" applyFill="1" applyBorder="1" applyAlignment="1" applyProtection="1">
      <alignment vertical="center"/>
    </xf>
    <xf numFmtId="3" fontId="4" fillId="0" borderId="0" xfId="52" applyNumberFormat="1" applyFont="1" applyFill="1" applyBorder="1" applyAlignment="1" applyProtection="1">
      <alignment vertical="center"/>
    </xf>
    <xf numFmtId="173" fontId="4" fillId="0" borderId="0" xfId="52" applyNumberFormat="1" applyFont="1" applyFill="1" applyBorder="1" applyAlignment="1" applyProtection="1">
      <alignment vertical="center"/>
    </xf>
    <xf numFmtId="0" fontId="10" fillId="0" borderId="0" xfId="52" applyFont="1" applyFill="1" applyBorder="1" applyAlignment="1">
      <alignment vertical="center"/>
    </xf>
    <xf numFmtId="0" fontId="17" fillId="0" borderId="0" xfId="52" applyFill="1" applyBorder="1" applyAlignment="1">
      <alignment vertical="center"/>
    </xf>
    <xf numFmtId="0" fontId="17" fillId="0" borderId="0" xfId="52" applyBorder="1"/>
    <xf numFmtId="0" fontId="17" fillId="0" borderId="0" xfId="52" applyBorder="1" applyAlignment="1">
      <alignment horizontal="center" vertical="center"/>
    </xf>
    <xf numFmtId="42" fontId="16" fillId="0" borderId="1" xfId="52" applyNumberFormat="1" applyFont="1" applyBorder="1" applyProtection="1"/>
    <xf numFmtId="3" fontId="16" fillId="0" borderId="1" xfId="52" applyNumberFormat="1" applyFont="1" applyBorder="1" applyProtection="1"/>
    <xf numFmtId="0" fontId="17" fillId="0" borderId="0" xfId="52" applyBorder="1" applyAlignment="1">
      <alignment horizontal="center"/>
    </xf>
    <xf numFmtId="0" fontId="17" fillId="0" borderId="67" xfId="52" applyBorder="1" applyAlignment="1">
      <alignment horizontal="center"/>
    </xf>
    <xf numFmtId="0" fontId="17" fillId="0" borderId="8" xfId="52" applyBorder="1"/>
    <xf numFmtId="42" fontId="20" fillId="0" borderId="25" xfId="52" applyNumberFormat="1" applyFont="1" applyFill="1" applyBorder="1" applyProtection="1"/>
    <xf numFmtId="3" fontId="20" fillId="0" borderId="25" xfId="52" applyNumberFormat="1" applyFont="1" applyFill="1" applyBorder="1" applyProtection="1"/>
    <xf numFmtId="0" fontId="4" fillId="0" borderId="24" xfId="52" applyFont="1" applyBorder="1"/>
    <xf numFmtId="0" fontId="4" fillId="0" borderId="23" xfId="52" applyFont="1" applyBorder="1"/>
    <xf numFmtId="0" fontId="4" fillId="0" borderId="26" xfId="52" applyFont="1" applyBorder="1"/>
    <xf numFmtId="0" fontId="17" fillId="0" borderId="25" xfId="52" applyBorder="1" applyAlignment="1">
      <alignment horizontal="center"/>
    </xf>
    <xf numFmtId="42" fontId="17" fillId="0" borderId="2" xfId="52" applyNumberFormat="1" applyFill="1" applyBorder="1" applyProtection="1"/>
    <xf numFmtId="3" fontId="16" fillId="0" borderId="2" xfId="52" applyNumberFormat="1" applyFont="1" applyBorder="1" applyProtection="1"/>
    <xf numFmtId="42" fontId="16" fillId="0" borderId="2" xfId="52" applyNumberFormat="1" applyFont="1" applyBorder="1" applyProtection="1"/>
    <xf numFmtId="0" fontId="17" fillId="0" borderId="26" xfId="52" applyBorder="1"/>
    <xf numFmtId="0" fontId="17" fillId="0" borderId="2" xfId="52" applyBorder="1"/>
    <xf numFmtId="0" fontId="17" fillId="0" borderId="24" xfId="52" applyBorder="1"/>
    <xf numFmtId="0" fontId="17" fillId="0" borderId="2" xfId="52" applyBorder="1" applyAlignment="1">
      <alignment horizontal="center"/>
    </xf>
    <xf numFmtId="42" fontId="17" fillId="0" borderId="52" xfId="52" applyNumberFormat="1" applyFill="1" applyBorder="1" applyProtection="1"/>
    <xf numFmtId="3" fontId="16" fillId="0" borderId="52" xfId="52" applyNumberFormat="1" applyFont="1" applyBorder="1" applyProtection="1"/>
    <xf numFmtId="42" fontId="16" fillId="0" borderId="52" xfId="52" applyNumberFormat="1" applyFont="1" applyBorder="1" applyProtection="1"/>
    <xf numFmtId="3" fontId="16" fillId="0" borderId="51" xfId="52" applyNumberFormat="1" applyFont="1" applyBorder="1" applyProtection="1"/>
    <xf numFmtId="0" fontId="17" fillId="0" borderId="49" xfId="52" applyBorder="1"/>
    <xf numFmtId="0" fontId="17" fillId="0" borderId="51" xfId="52" applyBorder="1"/>
    <xf numFmtId="0" fontId="17" fillId="0" borderId="50" xfId="52" applyBorder="1"/>
    <xf numFmtId="0" fontId="17" fillId="0" borderId="49" xfId="52" applyBorder="1" applyAlignment="1">
      <alignment horizontal="center"/>
    </xf>
    <xf numFmtId="3" fontId="21" fillId="11" borderId="42" xfId="52" applyNumberFormat="1" applyFont="1" applyFill="1" applyBorder="1" applyProtection="1"/>
    <xf numFmtId="3" fontId="21" fillId="11" borderId="25" xfId="52" applyNumberFormat="1" applyFont="1" applyFill="1" applyBorder="1" applyProtection="1"/>
    <xf numFmtId="0" fontId="19" fillId="11" borderId="25" xfId="52" applyFont="1" applyFill="1" applyBorder="1"/>
    <xf numFmtId="0" fontId="35" fillId="11" borderId="25" xfId="52" applyFont="1" applyFill="1" applyBorder="1"/>
    <xf numFmtId="3" fontId="19" fillId="11" borderId="25" xfId="52" applyNumberFormat="1" applyFont="1" applyFill="1" applyBorder="1" applyAlignment="1">
      <alignment horizontal="center"/>
    </xf>
    <xf numFmtId="42" fontId="16" fillId="0" borderId="10" xfId="52" applyNumberFormat="1" applyFont="1" applyBorder="1" applyProtection="1"/>
    <xf numFmtId="173" fontId="20" fillId="0" borderId="1" xfId="52" applyNumberFormat="1" applyFont="1" applyBorder="1" applyProtection="1"/>
    <xf numFmtId="0" fontId="17" fillId="0" borderId="1" xfId="52" applyBorder="1" applyAlignment="1">
      <alignment horizontal="center"/>
    </xf>
    <xf numFmtId="42" fontId="20" fillId="2" borderId="10" xfId="52" applyNumberFormat="1" applyFont="1" applyFill="1" applyBorder="1" applyProtection="1"/>
    <xf numFmtId="42" fontId="20" fillId="7" borderId="1" xfId="52" applyNumberFormat="1" applyFont="1" applyFill="1" applyBorder="1" applyProtection="1"/>
    <xf numFmtId="3" fontId="20" fillId="2" borderId="1" xfId="52" applyNumberFormat="1" applyFont="1" applyFill="1" applyBorder="1" applyProtection="1"/>
    <xf numFmtId="0" fontId="10" fillId="2" borderId="1" xfId="52" applyFont="1" applyFill="1" applyBorder="1" applyAlignment="1">
      <alignment horizontal="right"/>
    </xf>
    <xf numFmtId="0" fontId="10" fillId="2" borderId="1" xfId="52" applyFont="1" applyFill="1" applyBorder="1" applyAlignment="1">
      <alignment horizontal="left"/>
    </xf>
    <xf numFmtId="42" fontId="16" fillId="0" borderId="42" xfId="52" applyNumberFormat="1" applyFont="1" applyBorder="1" applyProtection="1"/>
    <xf numFmtId="37" fontId="20" fillId="0" borderId="25" xfId="52" applyNumberFormat="1" applyFont="1" applyFill="1" applyBorder="1" applyProtection="1"/>
    <xf numFmtId="0" fontId="4" fillId="0" borderId="25" xfId="52" applyFont="1" applyBorder="1"/>
    <xf numFmtId="42" fontId="17" fillId="4" borderId="39" xfId="52" applyNumberFormat="1" applyFont="1" applyFill="1" applyBorder="1" applyProtection="1"/>
    <xf numFmtId="3" fontId="17" fillId="0" borderId="33" xfId="52" applyNumberFormat="1" applyFont="1" applyBorder="1" applyProtection="1"/>
    <xf numFmtId="42" fontId="17" fillId="4" borderId="33" xfId="52" applyNumberFormat="1" applyFont="1" applyFill="1" applyBorder="1" applyProtection="1"/>
    <xf numFmtId="3" fontId="16" fillId="0" borderId="60" xfId="52" applyNumberFormat="1" applyFont="1" applyBorder="1" applyProtection="1"/>
    <xf numFmtId="0" fontId="17" fillId="0" borderId="58" xfId="52" applyFill="1" applyBorder="1"/>
    <xf numFmtId="0" fontId="17" fillId="0" borderId="60" xfId="52" applyFill="1" applyBorder="1"/>
    <xf numFmtId="0" fontId="17" fillId="0" borderId="59" xfId="52" applyFill="1" applyBorder="1"/>
    <xf numFmtId="0" fontId="17" fillId="0" borderId="58" xfId="52" applyBorder="1" applyAlignment="1">
      <alignment horizontal="center"/>
    </xf>
    <xf numFmtId="3" fontId="17" fillId="0" borderId="45" xfId="52" applyNumberFormat="1" applyFont="1" applyBorder="1" applyProtection="1"/>
    <xf numFmtId="42" fontId="17" fillId="4" borderId="45" xfId="52" applyNumberFormat="1" applyFont="1" applyFill="1" applyBorder="1" applyProtection="1"/>
    <xf numFmtId="3" fontId="16" fillId="0" borderId="44" xfId="52" applyNumberFormat="1" applyFont="1" applyBorder="1" applyProtection="1"/>
    <xf numFmtId="0" fontId="17" fillId="0" borderId="46" xfId="52" applyFill="1" applyBorder="1"/>
    <xf numFmtId="0" fontId="17" fillId="0" borderId="43" xfId="52" applyBorder="1" applyAlignment="1">
      <alignment horizontal="center"/>
    </xf>
    <xf numFmtId="42" fontId="17" fillId="0" borderId="45" xfId="52" applyNumberFormat="1" applyFont="1" applyFill="1" applyBorder="1" applyProtection="1"/>
    <xf numFmtId="3" fontId="17" fillId="0" borderId="45" xfId="52" applyNumberFormat="1" applyFont="1" applyFill="1" applyBorder="1" applyProtection="1"/>
    <xf numFmtId="42" fontId="17" fillId="0" borderId="33" xfId="52" applyNumberFormat="1" applyFont="1" applyFill="1" applyBorder="1" applyProtection="1"/>
    <xf numFmtId="3" fontId="28" fillId="0" borderId="44" xfId="52" applyNumberFormat="1" applyFont="1" applyBorder="1" applyProtection="1"/>
    <xf numFmtId="42" fontId="17" fillId="0" borderId="39" xfId="52" applyNumberFormat="1" applyFont="1" applyFill="1" applyBorder="1" applyProtection="1"/>
    <xf numFmtId="3" fontId="17" fillId="0" borderId="39" xfId="52" applyNumberFormat="1" applyFont="1" applyFill="1" applyBorder="1" applyProtection="1"/>
    <xf numFmtId="3" fontId="16" fillId="0" borderId="38" xfId="52" applyNumberFormat="1" applyFont="1" applyBorder="1" applyProtection="1"/>
    <xf numFmtId="0" fontId="17" fillId="0" borderId="57" xfId="52" applyFill="1" applyBorder="1"/>
    <xf numFmtId="0" fontId="17" fillId="0" borderId="37" xfId="52" applyBorder="1" applyAlignment="1">
      <alignment horizontal="center"/>
    </xf>
    <xf numFmtId="3" fontId="21" fillId="10" borderId="42" xfId="52" applyNumberFormat="1" applyFont="1" applyFill="1" applyBorder="1" applyProtection="1"/>
    <xf numFmtId="3" fontId="21" fillId="10" borderId="25" xfId="52" applyNumberFormat="1" applyFont="1" applyFill="1" applyBorder="1" applyProtection="1"/>
    <xf numFmtId="0" fontId="25" fillId="10" borderId="25" xfId="52" applyFont="1" applyFill="1" applyBorder="1"/>
    <xf numFmtId="0" fontId="19" fillId="10" borderId="25" xfId="52" applyFont="1" applyFill="1" applyBorder="1" applyAlignment="1">
      <alignment horizontal="center"/>
    </xf>
    <xf numFmtId="42" fontId="16" fillId="0" borderId="0" xfId="52" applyNumberFormat="1" applyFont="1" applyBorder="1" applyProtection="1"/>
    <xf numFmtId="3" fontId="16" fillId="0" borderId="0" xfId="52" applyNumberFormat="1" applyFont="1" applyBorder="1" applyProtection="1"/>
    <xf numFmtId="0" fontId="3" fillId="0" borderId="0" xfId="52" applyFont="1" applyBorder="1"/>
    <xf numFmtId="42" fontId="20" fillId="7" borderId="25" xfId="52" applyNumberFormat="1" applyFont="1" applyFill="1" applyBorder="1" applyProtection="1"/>
    <xf numFmtId="0" fontId="29" fillId="0" borderId="0" xfId="52" applyFont="1"/>
    <xf numFmtId="167" fontId="29" fillId="0" borderId="0" xfId="53" applyNumberFormat="1" applyFont="1"/>
    <xf numFmtId="37" fontId="29" fillId="0" borderId="44" xfId="52" applyNumberFormat="1" applyFont="1" applyFill="1" applyBorder="1" applyProtection="1"/>
    <xf numFmtId="0" fontId="17" fillId="0" borderId="46" xfId="52" applyFont="1" applyFill="1" applyBorder="1"/>
    <xf numFmtId="0" fontId="29" fillId="0" borderId="45" xfId="52" applyFont="1" applyBorder="1" applyAlignment="1">
      <alignment horizontal="center"/>
    </xf>
    <xf numFmtId="0" fontId="29" fillId="0" borderId="8" xfId="52" applyFont="1" applyBorder="1"/>
    <xf numFmtId="0" fontId="29" fillId="0" borderId="43" xfId="52" applyFont="1" applyFill="1" applyBorder="1"/>
    <xf numFmtId="0" fontId="29" fillId="0" borderId="45" xfId="52" applyFont="1" applyBorder="1"/>
    <xf numFmtId="0" fontId="17" fillId="0" borderId="44" xfId="52" applyFont="1" applyFill="1" applyBorder="1"/>
    <xf numFmtId="0" fontId="30" fillId="0" borderId="0" xfId="52" applyFont="1"/>
    <xf numFmtId="167" fontId="30" fillId="0" borderId="0" xfId="53" applyNumberFormat="1" applyFont="1"/>
    <xf numFmtId="3" fontId="30" fillId="0" borderId="44" xfId="52" applyNumberFormat="1" applyFont="1" applyFill="1" applyBorder="1" applyProtection="1"/>
    <xf numFmtId="0" fontId="30" fillId="0" borderId="46" xfId="52" applyFont="1" applyFill="1" applyBorder="1"/>
    <xf numFmtId="0" fontId="30" fillId="0" borderId="45" xfId="52" applyFont="1" applyBorder="1" applyAlignment="1">
      <alignment horizontal="center"/>
    </xf>
    <xf numFmtId="0" fontId="30" fillId="0" borderId="8" xfId="52" applyFont="1" applyBorder="1"/>
    <xf numFmtId="0" fontId="30" fillId="0" borderId="46" xfId="52" applyFont="1" applyBorder="1"/>
    <xf numFmtId="0" fontId="17" fillId="0" borderId="0" xfId="52" applyFont="1"/>
    <xf numFmtId="167" fontId="0" fillId="0" borderId="0" xfId="53" applyNumberFormat="1" applyFont="1"/>
    <xf numFmtId="3" fontId="17" fillId="0" borderId="44" xfId="52" applyNumberFormat="1" applyFont="1" applyFill="1" applyBorder="1" applyProtection="1"/>
    <xf numFmtId="0" fontId="17" fillId="0" borderId="45" xfId="52" applyFont="1" applyBorder="1" applyAlignment="1">
      <alignment horizontal="center"/>
    </xf>
    <xf numFmtId="0" fontId="17" fillId="0" borderId="8" xfId="52" applyFont="1" applyBorder="1"/>
    <xf numFmtId="0" fontId="29" fillId="0" borderId="46" xfId="52" applyFont="1" applyFill="1" applyBorder="1"/>
    <xf numFmtId="0" fontId="30" fillId="0" borderId="44" xfId="52" applyFont="1" applyBorder="1"/>
    <xf numFmtId="42" fontId="17" fillId="0" borderId="0" xfId="52" applyNumberFormat="1" applyFont="1" applyFill="1" applyBorder="1" applyProtection="1"/>
    <xf numFmtId="3" fontId="17" fillId="0" borderId="0" xfId="52" applyNumberFormat="1" applyFont="1" applyFill="1" applyBorder="1" applyProtection="1"/>
    <xf numFmtId="0" fontId="17" fillId="0" borderId="43" xfId="52" applyFont="1" applyFill="1" applyBorder="1"/>
    <xf numFmtId="0" fontId="17" fillId="0" borderId="0" xfId="52" applyFont="1" applyFill="1" applyBorder="1"/>
    <xf numFmtId="0" fontId="17" fillId="0" borderId="0" xfId="52" applyFont="1" applyFill="1"/>
    <xf numFmtId="0" fontId="17" fillId="0" borderId="46" xfId="52" applyFont="1" applyBorder="1" applyAlignment="1">
      <alignment horizontal="center"/>
    </xf>
    <xf numFmtId="0" fontId="17" fillId="0" borderId="57" xfId="52" applyFont="1" applyFill="1" applyBorder="1"/>
    <xf numFmtId="0" fontId="17" fillId="0" borderId="44" xfId="52" applyFont="1" applyBorder="1" applyAlignment="1">
      <alignment horizontal="center"/>
    </xf>
    <xf numFmtId="0" fontId="31" fillId="0" borderId="43" xfId="52" applyFont="1" applyFill="1" applyBorder="1"/>
    <xf numFmtId="0" fontId="17" fillId="0" borderId="45" xfId="52" applyFont="1" applyFill="1" applyBorder="1"/>
    <xf numFmtId="0" fontId="17" fillId="0" borderId="44" xfId="52" applyFill="1" applyBorder="1"/>
    <xf numFmtId="3" fontId="25" fillId="9" borderId="53" xfId="52" applyNumberFormat="1" applyFont="1" applyFill="1" applyBorder="1" applyProtection="1"/>
    <xf numFmtId="3" fontId="25" fillId="9" borderId="2" xfId="52" applyNumberFormat="1" applyFont="1" applyFill="1" applyBorder="1" applyProtection="1"/>
    <xf numFmtId="0" fontId="25" fillId="9" borderId="2" xfId="52" applyFont="1" applyFill="1" applyBorder="1"/>
    <xf numFmtId="3" fontId="25" fillId="9" borderId="2" xfId="52" applyNumberFormat="1" applyFont="1" applyFill="1" applyBorder="1" applyAlignment="1">
      <alignment horizontal="center"/>
    </xf>
    <xf numFmtId="42" fontId="16" fillId="0" borderId="8" xfId="52" applyNumberFormat="1" applyFont="1" applyBorder="1" applyProtection="1"/>
    <xf numFmtId="165" fontId="20" fillId="0" borderId="25" xfId="55" applyNumberFormat="1" applyFont="1" applyFill="1" applyBorder="1" applyProtection="1"/>
    <xf numFmtId="42" fontId="28" fillId="0" borderId="1" xfId="52" applyNumberFormat="1" applyFont="1" applyBorder="1" applyProtection="1"/>
    <xf numFmtId="165" fontId="16" fillId="0" borderId="1" xfId="55" applyNumberFormat="1" applyFont="1" applyBorder="1" applyProtection="1"/>
    <xf numFmtId="0" fontId="17" fillId="0" borderId="54" xfId="52" applyFill="1" applyBorder="1"/>
    <xf numFmtId="0" fontId="17" fillId="0" borderId="1" xfId="52" applyFill="1" applyBorder="1"/>
    <xf numFmtId="0" fontId="17" fillId="0" borderId="55" xfId="52" applyFill="1" applyBorder="1"/>
    <xf numFmtId="0" fontId="17" fillId="0" borderId="54" xfId="52" applyBorder="1" applyAlignment="1">
      <alignment horizontal="center"/>
    </xf>
    <xf numFmtId="42" fontId="16" fillId="0" borderId="45" xfId="52" applyNumberFormat="1" applyFont="1" applyBorder="1" applyProtection="1"/>
    <xf numFmtId="165" fontId="16" fillId="0" borderId="45" xfId="55" applyNumberFormat="1" applyFont="1" applyBorder="1" applyProtection="1"/>
    <xf numFmtId="0" fontId="17" fillId="0" borderId="43" xfId="52" applyFill="1" applyBorder="1"/>
    <xf numFmtId="0" fontId="17" fillId="0" borderId="45" xfId="52" applyFill="1" applyBorder="1"/>
    <xf numFmtId="0" fontId="17" fillId="0" borderId="44" xfId="52" applyBorder="1"/>
    <xf numFmtId="42" fontId="28" fillId="0" borderId="52" xfId="52" applyNumberFormat="1" applyFont="1" applyBorder="1" applyProtection="1"/>
    <xf numFmtId="165" fontId="16" fillId="0" borderId="52" xfId="55" applyNumberFormat="1" applyFont="1" applyBorder="1" applyProtection="1"/>
    <xf numFmtId="165" fontId="16" fillId="0" borderId="51" xfId="55" applyNumberFormat="1" applyFont="1" applyBorder="1" applyProtection="1"/>
    <xf numFmtId="0" fontId="17" fillId="0" borderId="50" xfId="52" applyFill="1" applyBorder="1"/>
    <xf numFmtId="3" fontId="21" fillId="8" borderId="42" xfId="52" applyNumberFormat="1" applyFont="1" applyFill="1" applyBorder="1" applyProtection="1"/>
    <xf numFmtId="3" fontId="21" fillId="8" borderId="25" xfId="52" applyNumberFormat="1" applyFont="1" applyFill="1" applyBorder="1" applyProtection="1"/>
    <xf numFmtId="0" fontId="19" fillId="8" borderId="25" xfId="52" applyFont="1" applyFill="1" applyBorder="1"/>
    <xf numFmtId="0" fontId="19" fillId="8" borderId="25" xfId="52" applyFont="1" applyFill="1" applyBorder="1" applyAlignment="1">
      <alignment horizontal="center"/>
    </xf>
    <xf numFmtId="42" fontId="16" fillId="0" borderId="8" xfId="52" applyNumberFormat="1" applyFont="1" applyFill="1" applyBorder="1" applyProtection="1"/>
    <xf numFmtId="42" fontId="27" fillId="0" borderId="0" xfId="52" applyNumberFormat="1" applyFont="1" applyBorder="1" applyProtection="1"/>
    <xf numFmtId="3" fontId="27" fillId="0" borderId="0" xfId="52" applyNumberFormat="1" applyFont="1" applyBorder="1" applyProtection="1"/>
    <xf numFmtId="0" fontId="27" fillId="0" borderId="0" xfId="52" applyFont="1" applyBorder="1"/>
    <xf numFmtId="165" fontId="16" fillId="0" borderId="56" xfId="55" applyNumberFormat="1" applyFont="1" applyBorder="1" applyProtection="1"/>
    <xf numFmtId="0" fontId="17" fillId="0" borderId="55" xfId="52" applyBorder="1"/>
    <xf numFmtId="165" fontId="16" fillId="0" borderId="51" xfId="55" applyNumberFormat="1" applyFont="1" applyFill="1" applyBorder="1" applyProtection="1"/>
    <xf numFmtId="3" fontId="21" fillId="6" borderId="42" xfId="52" applyNumberFormat="1" applyFont="1" applyFill="1" applyBorder="1" applyProtection="1"/>
    <xf numFmtId="3" fontId="21" fillId="6" borderId="25" xfId="52" applyNumberFormat="1" applyFont="1" applyFill="1" applyBorder="1" applyProtection="1"/>
    <xf numFmtId="0" fontId="19" fillId="6" borderId="25" xfId="52" applyFont="1" applyFill="1" applyBorder="1"/>
    <xf numFmtId="0" fontId="19" fillId="6" borderId="25" xfId="52" applyFont="1" applyFill="1" applyBorder="1" applyAlignment="1">
      <alignment horizontal="center"/>
    </xf>
    <xf numFmtId="42" fontId="20" fillId="0" borderId="42" xfId="52" applyNumberFormat="1" applyFont="1" applyBorder="1" applyProtection="1"/>
    <xf numFmtId="42" fontId="20" fillId="4" borderId="25" xfId="52" applyNumberFormat="1" applyFont="1" applyFill="1" applyBorder="1" applyProtection="1"/>
    <xf numFmtId="165" fontId="20" fillId="0" borderId="25" xfId="55" applyNumberFormat="1" applyFont="1" applyBorder="1" applyProtection="1"/>
    <xf numFmtId="165" fontId="16" fillId="0" borderId="48" xfId="55" applyNumberFormat="1" applyFont="1" applyFill="1" applyBorder="1" applyProtection="1"/>
    <xf numFmtId="0" fontId="17" fillId="0" borderId="47" xfId="52" applyFill="1" applyBorder="1"/>
    <xf numFmtId="0" fontId="17" fillId="0" borderId="33" xfId="52" applyFill="1" applyBorder="1"/>
    <xf numFmtId="0" fontId="17" fillId="0" borderId="47" xfId="52" applyBorder="1" applyAlignment="1">
      <alignment horizontal="center"/>
    </xf>
    <xf numFmtId="165" fontId="0" fillId="0" borderId="45" xfId="55" applyNumberFormat="1" applyFont="1" applyFill="1" applyBorder="1" applyProtection="1"/>
    <xf numFmtId="42" fontId="6" fillId="0" borderId="46" xfId="52" applyNumberFormat="1" applyFont="1" applyFill="1" applyBorder="1"/>
    <xf numFmtId="49" fontId="17" fillId="0" borderId="43" xfId="52" applyNumberFormat="1" applyFont="1" applyFill="1" applyBorder="1"/>
    <xf numFmtId="49" fontId="17" fillId="0" borderId="43" xfId="52" applyNumberFormat="1" applyFont="1" applyBorder="1" applyAlignment="1">
      <alignment horizontal="center"/>
    </xf>
    <xf numFmtId="165" fontId="16" fillId="0" borderId="39" xfId="55" applyNumberFormat="1" applyFont="1" applyFill="1" applyBorder="1" applyProtection="1"/>
    <xf numFmtId="165" fontId="43" fillId="0" borderId="39" xfId="55" applyNumberFormat="1" applyFont="1" applyFill="1" applyBorder="1" applyProtection="1"/>
    <xf numFmtId="0" fontId="42" fillId="0" borderId="43" xfId="52" applyFont="1" applyFill="1" applyBorder="1"/>
    <xf numFmtId="0" fontId="42" fillId="0" borderId="43" xfId="52" applyFont="1" applyFill="1" applyBorder="1" applyAlignment="1">
      <alignment horizontal="center"/>
    </xf>
    <xf numFmtId="165" fontId="43" fillId="0" borderId="44" xfId="55" applyNumberFormat="1" applyFont="1" applyFill="1" applyBorder="1" applyProtection="1"/>
    <xf numFmtId="165" fontId="16" fillId="0" borderId="45" xfId="55" applyNumberFormat="1" applyFont="1" applyFill="1" applyBorder="1" applyProtection="1"/>
    <xf numFmtId="0" fontId="17" fillId="0" borderId="37" xfId="52" applyFill="1" applyBorder="1"/>
    <xf numFmtId="0" fontId="17" fillId="0" borderId="39" xfId="52" applyFill="1" applyBorder="1"/>
    <xf numFmtId="3" fontId="21" fillId="5" borderId="42" xfId="52" applyNumberFormat="1" applyFont="1" applyFill="1" applyBorder="1" applyProtection="1"/>
    <xf numFmtId="3" fontId="21" fillId="5" borderId="25" xfId="52" applyNumberFormat="1" applyFont="1" applyFill="1" applyBorder="1" applyProtection="1"/>
    <xf numFmtId="0" fontId="25" fillId="5" borderId="25" xfId="52" applyFont="1" applyFill="1" applyBorder="1"/>
    <xf numFmtId="0" fontId="19" fillId="5" borderId="25" xfId="52" applyFont="1" applyFill="1" applyBorder="1" applyAlignment="1">
      <alignment horizontal="center"/>
    </xf>
    <xf numFmtId="165" fontId="0" fillId="0" borderId="0" xfId="55" applyNumberFormat="1" applyFont="1" applyFill="1" applyBorder="1" applyProtection="1"/>
    <xf numFmtId="0" fontId="17" fillId="0" borderId="0" xfId="52" applyFill="1" applyBorder="1"/>
    <xf numFmtId="0" fontId="17" fillId="0" borderId="56" xfId="52" applyFill="1" applyBorder="1"/>
    <xf numFmtId="0" fontId="17" fillId="0" borderId="71" xfId="52" applyBorder="1" applyAlignment="1">
      <alignment horizontal="center"/>
    </xf>
    <xf numFmtId="165" fontId="0" fillId="0" borderId="39" xfId="55" applyNumberFormat="1" applyFont="1" applyFill="1" applyBorder="1" applyProtection="1"/>
    <xf numFmtId="42" fontId="17" fillId="0" borderId="39" xfId="52" applyNumberFormat="1" applyFill="1" applyBorder="1" applyProtection="1"/>
    <xf numFmtId="0" fontId="17" fillId="0" borderId="38" xfId="52" applyFill="1" applyBorder="1"/>
    <xf numFmtId="0" fontId="26" fillId="0" borderId="0" xfId="52" applyFont="1"/>
    <xf numFmtId="167" fontId="26" fillId="0" borderId="0" xfId="53" applyNumberFormat="1" applyFont="1"/>
    <xf numFmtId="42" fontId="26" fillId="0" borderId="45" xfId="52" applyNumberFormat="1" applyFont="1" applyFill="1" applyBorder="1" applyProtection="1"/>
    <xf numFmtId="165" fontId="26" fillId="0" borderId="45" xfId="55" applyNumberFormat="1" applyFont="1" applyFill="1" applyBorder="1" applyProtection="1"/>
    <xf numFmtId="165" fontId="26" fillId="0" borderId="44" xfId="55" applyNumberFormat="1" applyFont="1" applyFill="1" applyBorder="1" applyProtection="1"/>
    <xf numFmtId="0" fontId="26" fillId="0" borderId="46" xfId="52" applyFont="1" applyFill="1" applyBorder="1"/>
    <xf numFmtId="0" fontId="26" fillId="0" borderId="43" xfId="52" applyFont="1" applyFill="1" applyBorder="1"/>
    <xf numFmtId="0" fontId="26" fillId="0" borderId="44" xfId="52" applyFont="1" applyFill="1" applyBorder="1"/>
    <xf numFmtId="0" fontId="26" fillId="0" borderId="45" xfId="52" applyFont="1" applyBorder="1" applyAlignment="1">
      <alignment horizontal="center"/>
    </xf>
    <xf numFmtId="0" fontId="26" fillId="0" borderId="8" xfId="52" applyFont="1" applyBorder="1"/>
    <xf numFmtId="165" fontId="0" fillId="0" borderId="44" xfId="55" applyNumberFormat="1" applyFont="1" applyFill="1" applyBorder="1" applyProtection="1"/>
    <xf numFmtId="0" fontId="17" fillId="0" borderId="38" xfId="52" applyBorder="1"/>
    <xf numFmtId="3" fontId="19" fillId="3" borderId="36" xfId="52" applyNumberFormat="1" applyFont="1" applyFill="1" applyBorder="1" applyProtection="1"/>
    <xf numFmtId="3" fontId="19" fillId="3" borderId="35" xfId="52" applyNumberFormat="1" applyFont="1" applyFill="1" applyBorder="1" applyProtection="1"/>
    <xf numFmtId="42" fontId="19" fillId="3" borderId="35" xfId="52" applyNumberFormat="1" applyFont="1" applyFill="1" applyBorder="1" applyProtection="1"/>
    <xf numFmtId="0" fontId="25" fillId="3" borderId="35" xfId="52" applyFont="1" applyFill="1" applyBorder="1"/>
    <xf numFmtId="3" fontId="19" fillId="3" borderId="34" xfId="52" applyNumberFormat="1" applyFont="1" applyFill="1" applyBorder="1" applyAlignment="1">
      <alignment horizontal="center"/>
    </xf>
    <xf numFmtId="0" fontId="19" fillId="0" borderId="8" xfId="52" applyFont="1" applyBorder="1" applyAlignment="1">
      <alignment horizontal="center" vertical="center" wrapText="1"/>
    </xf>
    <xf numFmtId="0" fontId="68" fillId="0" borderId="0" xfId="56" applyBorder="1" applyAlignment="1" applyProtection="1">
      <alignment horizontal="center" vertical="center" wrapText="1"/>
    </xf>
    <xf numFmtId="0" fontId="19" fillId="0" borderId="0" xfId="52" applyFont="1" applyBorder="1" applyAlignment="1">
      <alignment vertical="center" wrapText="1"/>
    </xf>
    <xf numFmtId="0" fontId="18" fillId="0" borderId="0" xfId="52" applyFont="1" applyBorder="1" applyAlignment="1">
      <alignment vertical="center"/>
    </xf>
    <xf numFmtId="0" fontId="19" fillId="0" borderId="0" xfId="52" applyFont="1" applyBorder="1" applyAlignment="1">
      <alignment horizontal="center" vertical="center" wrapText="1"/>
    </xf>
    <xf numFmtId="0" fontId="19" fillId="0" borderId="65" xfId="52" applyFont="1" applyBorder="1" applyAlignment="1">
      <alignment horizontal="center" wrapText="1"/>
    </xf>
    <xf numFmtId="0" fontId="68" fillId="0" borderId="66" xfId="56" applyBorder="1" applyAlignment="1" applyProtection="1">
      <alignment horizontal="center" wrapText="1"/>
    </xf>
    <xf numFmtId="0" fontId="19" fillId="0" borderId="66" xfId="52" applyFont="1" applyBorder="1" applyAlignment="1">
      <alignment horizontal="center" vertical="center" wrapText="1"/>
    </xf>
    <xf numFmtId="0" fontId="19" fillId="0" borderId="66" xfId="52" applyFont="1" applyBorder="1" applyAlignment="1">
      <alignment vertical="center" wrapText="1"/>
    </xf>
    <xf numFmtId="0" fontId="19" fillId="0" borderId="66" xfId="52" applyFont="1" applyBorder="1" applyAlignment="1"/>
    <xf numFmtId="42" fontId="17" fillId="0" borderId="67" xfId="52" applyNumberFormat="1" applyBorder="1"/>
    <xf numFmtId="3" fontId="4" fillId="0" borderId="67" xfId="52" applyNumberFormat="1" applyFont="1" applyBorder="1"/>
    <xf numFmtId="0" fontId="4" fillId="0" borderId="67" xfId="52" applyFont="1" applyFill="1" applyBorder="1"/>
    <xf numFmtId="3" fontId="17" fillId="0" borderId="67" xfId="52" applyNumberFormat="1" applyFill="1" applyBorder="1"/>
    <xf numFmtId="172" fontId="40" fillId="0" borderId="67" xfId="52" applyNumberFormat="1" applyFont="1" applyBorder="1" applyAlignment="1">
      <alignment horizontal="left"/>
    </xf>
    <xf numFmtId="3" fontId="17" fillId="0" borderId="0" xfId="52" applyNumberFormat="1" applyBorder="1"/>
    <xf numFmtId="0" fontId="22" fillId="0" borderId="0" xfId="52" applyFont="1" applyAlignment="1">
      <alignment wrapText="1"/>
    </xf>
    <xf numFmtId="0" fontId="19" fillId="0" borderId="0" xfId="52" applyFont="1" applyBorder="1"/>
    <xf numFmtId="0" fontId="38" fillId="0" borderId="0" xfId="52" applyFont="1" applyAlignment="1">
      <alignment vertical="center"/>
    </xf>
    <xf numFmtId="0" fontId="38" fillId="0" borderId="0" xfId="52" applyFont="1" applyAlignment="1">
      <alignment horizontal="center" vertical="center"/>
    </xf>
    <xf numFmtId="0" fontId="3" fillId="0" borderId="0" xfId="51" applyFont="1" applyFill="1" applyBorder="1"/>
    <xf numFmtId="165" fontId="3" fillId="0" borderId="0" xfId="51" applyNumberFormat="1" applyFont="1" applyFill="1" applyBorder="1"/>
    <xf numFmtId="0" fontId="3" fillId="0" borderId="0" xfId="51" applyFont="1" applyFill="1" applyBorder="1" applyAlignment="1">
      <alignment horizontal="center"/>
    </xf>
    <xf numFmtId="0" fontId="17" fillId="0" borderId="0" xfId="51" applyFont="1"/>
    <xf numFmtId="168" fontId="3" fillId="0" borderId="2" xfId="51" applyNumberFormat="1" applyFont="1" applyFill="1" applyBorder="1"/>
    <xf numFmtId="164" fontId="3" fillId="0" borderId="22" xfId="51" applyNumberFormat="1" applyFont="1" applyFill="1" applyBorder="1"/>
    <xf numFmtId="165" fontId="3" fillId="0" borderId="22" xfId="51" applyNumberFormat="1" applyFont="1" applyFill="1" applyBorder="1"/>
    <xf numFmtId="164" fontId="3" fillId="0" borderId="0" xfId="51" applyNumberFormat="1" applyFont="1" applyFill="1" applyBorder="1"/>
    <xf numFmtId="168" fontId="70" fillId="0" borderId="0" xfId="51" applyNumberFormat="1" applyFont="1" applyFill="1" applyBorder="1"/>
    <xf numFmtId="168" fontId="3" fillId="0" borderId="0" xfId="51" applyNumberFormat="1" applyFont="1" applyFill="1" applyBorder="1"/>
    <xf numFmtId="165" fontId="70" fillId="0" borderId="0" xfId="51" applyNumberFormat="1" applyFont="1" applyFill="1" applyBorder="1"/>
    <xf numFmtId="0" fontId="33" fillId="51" borderId="0" xfId="51" applyFont="1" applyFill="1" applyBorder="1" applyAlignment="1">
      <alignment horizontal="centerContinuous"/>
    </xf>
    <xf numFmtId="165" fontId="33" fillId="51" borderId="0" xfId="51" applyNumberFormat="1" applyFont="1" applyFill="1" applyBorder="1" applyAlignment="1">
      <alignment horizontal="centerContinuous"/>
    </xf>
    <xf numFmtId="165" fontId="3" fillId="0" borderId="0" xfId="51" applyNumberFormat="1" applyFont="1" applyFill="1" applyBorder="1" applyAlignment="1">
      <alignment textRotation="45"/>
    </xf>
    <xf numFmtId="164" fontId="3" fillId="0" borderId="0" xfId="51" applyNumberFormat="1" applyFont="1" applyFill="1" applyBorder="1" applyAlignment="1">
      <alignment textRotation="45"/>
    </xf>
    <xf numFmtId="0" fontId="3" fillId="0" borderId="0" xfId="51" quotePrefix="1" applyFont="1" applyFill="1" applyBorder="1" applyAlignment="1">
      <alignment horizontal="left"/>
    </xf>
    <xf numFmtId="0" fontId="3" fillId="0" borderId="0" xfId="51" quotePrefix="1" applyFont="1" applyFill="1" applyBorder="1" applyAlignment="1"/>
    <xf numFmtId="0" fontId="3" fillId="0" borderId="63" xfId="51" applyFont="1" applyFill="1" applyBorder="1"/>
    <xf numFmtId="0" fontId="3" fillId="0" borderId="67" xfId="51" applyFont="1" applyFill="1" applyBorder="1"/>
    <xf numFmtId="165" fontId="3" fillId="0" borderId="67" xfId="51" applyNumberFormat="1" applyFont="1" applyFill="1" applyBorder="1"/>
    <xf numFmtId="0" fontId="3" fillId="0" borderId="67" xfId="51" applyFont="1" applyFill="1" applyBorder="1" applyAlignment="1">
      <alignment horizontal="center"/>
    </xf>
    <xf numFmtId="0" fontId="3" fillId="0" borderId="62" xfId="51" applyFont="1" applyFill="1" applyBorder="1"/>
    <xf numFmtId="178" fontId="3" fillId="0" borderId="8" xfId="51" applyNumberFormat="1" applyFont="1" applyFill="1" applyBorder="1" applyAlignment="1">
      <alignment horizontal="right"/>
    </xf>
    <xf numFmtId="0" fontId="3" fillId="0" borderId="7" xfId="51" applyFont="1" applyFill="1" applyBorder="1" applyAlignment="1">
      <alignment horizontal="center"/>
    </xf>
    <xf numFmtId="0" fontId="3" fillId="0" borderId="8" xfId="51" applyFont="1" applyFill="1" applyBorder="1"/>
    <xf numFmtId="178" fontId="3" fillId="0" borderId="8" xfId="51" applyNumberFormat="1" applyFont="1" applyFill="1" applyBorder="1"/>
    <xf numFmtId="0" fontId="3" fillId="0" borderId="0" xfId="51" applyFont="1" applyFill="1" applyBorder="1" applyAlignment="1">
      <alignment horizontal="center" wrapText="1"/>
    </xf>
    <xf numFmtId="0" fontId="3" fillId="0" borderId="0" xfId="51" quotePrefix="1" applyFont="1" applyFill="1" applyBorder="1" applyAlignment="1">
      <alignment horizontal="center" wrapText="1"/>
    </xf>
    <xf numFmtId="0" fontId="3" fillId="0" borderId="7" xfId="51" applyFont="1" applyFill="1" applyBorder="1" applyAlignment="1">
      <alignment horizontal="center" wrapText="1"/>
    </xf>
    <xf numFmtId="179" fontId="3" fillId="0" borderId="0" xfId="0" applyNumberFormat="1" applyFont="1" applyFill="1" applyBorder="1" applyAlignment="1">
      <alignment horizontal="center"/>
    </xf>
    <xf numFmtId="169" fontId="3" fillId="0" borderId="0" xfId="0" applyNumberFormat="1" applyFont="1" applyFill="1" applyAlignment="1">
      <alignment horizontal="center"/>
    </xf>
    <xf numFmtId="43" fontId="0" fillId="0" borderId="0" xfId="1" applyFont="1" applyFill="1" applyBorder="1"/>
    <xf numFmtId="42" fontId="3" fillId="0" borderId="0" xfId="0" applyNumberFormat="1" applyFont="1" applyFill="1" applyBorder="1"/>
    <xf numFmtId="168" fontId="3" fillId="0" borderId="22" xfId="51" applyNumberFormat="1" applyFont="1" applyFill="1" applyBorder="1"/>
    <xf numFmtId="0" fontId="44" fillId="0" borderId="0" xfId="0" applyFont="1" applyFill="1"/>
    <xf numFmtId="0" fontId="4" fillId="0" borderId="83" xfId="0" applyFont="1" applyFill="1" applyBorder="1" applyAlignment="1">
      <alignment horizontal="center"/>
    </xf>
    <xf numFmtId="0" fontId="34" fillId="0" borderId="0" xfId="0" applyFont="1" applyFill="1" applyAlignment="1">
      <alignment horizontal="right"/>
    </xf>
    <xf numFmtId="41" fontId="3" fillId="0" borderId="0" xfId="0" applyNumberFormat="1" applyFont="1" applyFill="1"/>
    <xf numFmtId="3" fontId="5" fillId="0" borderId="0" xfId="0" applyNumberFormat="1" applyFont="1" applyFill="1"/>
    <xf numFmtId="0" fontId="5" fillId="0" borderId="0" xfId="0" applyFont="1" applyFill="1" applyAlignment="1">
      <alignment horizontal="left"/>
    </xf>
    <xf numFmtId="37" fontId="12" fillId="0" borderId="0" xfId="0" applyNumberFormat="1" applyFont="1" applyFill="1"/>
    <xf numFmtId="166" fontId="6" fillId="0" borderId="0" xfId="0" applyNumberFormat="1" applyFont="1" applyFill="1" applyBorder="1"/>
    <xf numFmtId="166" fontId="6" fillId="0" borderId="8" xfId="0" applyNumberFormat="1" applyFont="1" applyFill="1" applyBorder="1"/>
    <xf numFmtId="42" fontId="3" fillId="0" borderId="29" xfId="0" quotePrefix="1" applyNumberFormat="1" applyFont="1" applyFill="1" applyBorder="1" applyAlignment="1">
      <alignment horizontal="left" indent="1"/>
    </xf>
    <xf numFmtId="42" fontId="3" fillId="0" borderId="0" xfId="0" quotePrefix="1" applyNumberFormat="1" applyFont="1" applyFill="1" applyBorder="1" applyAlignment="1">
      <alignment horizontal="left" indent="1"/>
    </xf>
    <xf numFmtId="42" fontId="3" fillId="0" borderId="30" xfId="0" quotePrefix="1" applyNumberFormat="1" applyFont="1" applyFill="1" applyBorder="1" applyAlignment="1">
      <alignment horizontal="left" indent="1"/>
    </xf>
    <xf numFmtId="165" fontId="3" fillId="0" borderId="29" xfId="0" quotePrefix="1" applyNumberFormat="1" applyFont="1" applyFill="1" applyBorder="1" applyAlignment="1">
      <alignment horizontal="left" indent="1"/>
    </xf>
    <xf numFmtId="165" fontId="3" fillId="0" borderId="30" xfId="0" quotePrefix="1" applyNumberFormat="1" applyFont="1" applyFill="1" applyBorder="1" applyAlignment="1">
      <alignment horizontal="left" indent="1"/>
    </xf>
    <xf numFmtId="165" fontId="3" fillId="0" borderId="0" xfId="0" quotePrefix="1" applyNumberFormat="1" applyFont="1" applyFill="1" applyBorder="1" applyAlignment="1">
      <alignment horizontal="left" indent="1"/>
    </xf>
    <xf numFmtId="0" fontId="0" fillId="0" borderId="0" xfId="0" quotePrefix="1" applyFill="1"/>
    <xf numFmtId="14" fontId="0" fillId="0" borderId="0" xfId="0" applyNumberFormat="1" applyFill="1"/>
    <xf numFmtId="165" fontId="0" fillId="0" borderId="0" xfId="0" applyNumberFormat="1" applyFill="1"/>
    <xf numFmtId="0" fontId="1" fillId="0" borderId="0" xfId="49" applyFont="1" applyFill="1"/>
    <xf numFmtId="0" fontId="66" fillId="0" borderId="0" xfId="49" applyFill="1"/>
    <xf numFmtId="0" fontId="1" fillId="0" borderId="14" xfId="49" applyFont="1" applyFill="1" applyBorder="1"/>
    <xf numFmtId="0" fontId="1" fillId="0" borderId="15" xfId="49" applyFont="1" applyFill="1" applyBorder="1"/>
    <xf numFmtId="0" fontId="1" fillId="0" borderId="16" xfId="49" applyFont="1" applyFill="1" applyBorder="1"/>
    <xf numFmtId="0" fontId="1" fillId="0" borderId="17" xfId="49" applyFont="1" applyFill="1" applyBorder="1"/>
    <xf numFmtId="0" fontId="1" fillId="0" borderId="15" xfId="49" applyFont="1" applyFill="1" applyBorder="1" applyAlignment="1">
      <alignment wrapText="1"/>
    </xf>
    <xf numFmtId="0" fontId="1" fillId="0" borderId="0" xfId="49" applyFont="1" applyFill="1" applyAlignment="1">
      <alignment wrapText="1"/>
    </xf>
    <xf numFmtId="0" fontId="2" fillId="0" borderId="20" xfId="0" applyFont="1" applyFill="1" applyBorder="1"/>
    <xf numFmtId="164" fontId="66" fillId="0" borderId="0" xfId="49" applyNumberFormat="1" applyFont="1" applyFill="1"/>
    <xf numFmtId="0" fontId="2" fillId="0" borderId="21" xfId="49" applyFont="1" applyFill="1" applyBorder="1"/>
    <xf numFmtId="164" fontId="2" fillId="0" borderId="21" xfId="49" applyNumberFormat="1" applyFont="1" applyFill="1" applyBorder="1"/>
    <xf numFmtId="0" fontId="1" fillId="0" borderId="0" xfId="0" applyFont="1" applyFill="1"/>
    <xf numFmtId="42" fontId="1" fillId="0" borderId="0" xfId="0" applyNumberFormat="1" applyFont="1" applyFill="1"/>
    <xf numFmtId="0" fontId="2" fillId="0" borderId="0" xfId="49" applyFont="1" applyFill="1"/>
    <xf numFmtId="0" fontId="2" fillId="0" borderId="20" xfId="49" applyFont="1" applyFill="1" applyBorder="1"/>
    <xf numFmtId="0" fontId="2" fillId="0" borderId="20" xfId="0" quotePrefix="1" applyFont="1" applyFill="1" applyBorder="1" applyAlignment="1">
      <alignment horizontal="left"/>
    </xf>
    <xf numFmtId="0" fontId="1" fillId="0" borderId="0" xfId="49" quotePrefix="1" applyFont="1" applyFill="1" applyAlignment="1">
      <alignment horizontal="center"/>
    </xf>
    <xf numFmtId="41" fontId="1" fillId="0" borderId="0" xfId="0" applyNumberFormat="1" applyFont="1" applyFill="1"/>
    <xf numFmtId="164" fontId="0" fillId="0" borderId="0" xfId="0" applyNumberFormat="1" applyFont="1" applyFill="1"/>
    <xf numFmtId="41" fontId="2" fillId="0" borderId="21" xfId="49" applyNumberFormat="1" applyFont="1" applyFill="1" applyBorder="1"/>
    <xf numFmtId="42" fontId="66" fillId="0" borderId="0" xfId="49" applyNumberFormat="1" applyFont="1" applyFill="1"/>
    <xf numFmtId="168" fontId="66" fillId="0" borderId="0" xfId="49" applyNumberFormat="1" applyFont="1" applyFill="1"/>
    <xf numFmtId="164" fontId="1" fillId="0" borderId="0" xfId="50" applyNumberFormat="1" applyFont="1" applyFill="1"/>
    <xf numFmtId="0" fontId="1" fillId="0" borderId="0" xfId="49" applyFont="1" applyFill="1" applyAlignment="1">
      <alignment horizontal="center"/>
    </xf>
    <xf numFmtId="0" fontId="1" fillId="0" borderId="0" xfId="0" applyFont="1" applyFill="1" applyAlignment="1">
      <alignment horizontal="center"/>
    </xf>
    <xf numFmtId="165" fontId="8" fillId="0" borderId="3" xfId="3" applyNumberFormat="1" applyFont="1" applyFill="1" applyBorder="1" applyAlignment="1" applyProtection="1">
      <alignment horizontal="right"/>
    </xf>
    <xf numFmtId="0" fontId="3" fillId="0" borderId="0" xfId="4" applyFont="1" applyFill="1"/>
    <xf numFmtId="41" fontId="0" fillId="0" borderId="0" xfId="0" applyNumberFormat="1" applyFont="1" applyFill="1" applyAlignment="1">
      <alignment horizontal="right"/>
    </xf>
    <xf numFmtId="0" fontId="37" fillId="0" borderId="0" xfId="0" applyFont="1" applyFill="1"/>
    <xf numFmtId="166" fontId="3" fillId="0" borderId="0" xfId="0" applyNumberFormat="1" applyFont="1" applyFill="1"/>
    <xf numFmtId="164" fontId="8" fillId="0" borderId="0" xfId="0" applyNumberFormat="1" applyFont="1" applyFill="1"/>
    <xf numFmtId="166" fontId="8" fillId="0" borderId="0" xfId="0" applyNumberFormat="1" applyFont="1" applyFill="1"/>
    <xf numFmtId="0" fontId="8" fillId="0" borderId="0" xfId="0" applyFont="1" applyFill="1"/>
    <xf numFmtId="164" fontId="17" fillId="0" borderId="40" xfId="62" applyNumberFormat="1" applyFont="1" applyFill="1" applyBorder="1" applyProtection="1"/>
    <xf numFmtId="164" fontId="0" fillId="0" borderId="41" xfId="62" applyNumberFormat="1" applyFont="1" applyFill="1" applyBorder="1" applyProtection="1"/>
    <xf numFmtId="164" fontId="26" fillId="0" borderId="41" xfId="62" applyNumberFormat="1" applyFont="1" applyFill="1" applyBorder="1" applyProtection="1"/>
    <xf numFmtId="164" fontId="0" fillId="0" borderId="8" xfId="62" applyNumberFormat="1" applyFont="1" applyFill="1" applyBorder="1" applyProtection="1"/>
    <xf numFmtId="164" fontId="20" fillId="0" borderId="42" xfId="62" applyNumberFormat="1" applyFont="1" applyFill="1" applyBorder="1" applyProtection="1"/>
    <xf numFmtId="164" fontId="16" fillId="0" borderId="40" xfId="62" applyNumberFormat="1" applyFont="1" applyFill="1" applyBorder="1" applyProtection="1"/>
    <xf numFmtId="164" fontId="16" fillId="0" borderId="9" xfId="62" applyNumberFormat="1" applyFont="1" applyFill="1" applyBorder="1" applyProtection="1"/>
    <xf numFmtId="164" fontId="16" fillId="0" borderId="53" xfId="62" applyNumberFormat="1" applyFont="1" applyFill="1" applyBorder="1" applyProtection="1"/>
    <xf numFmtId="0" fontId="1" fillId="0" borderId="18" xfId="0" quotePrefix="1" applyFont="1" applyBorder="1" applyAlignment="1">
      <alignment horizontal="left"/>
    </xf>
    <xf numFmtId="0" fontId="1" fillId="53" borderId="0" xfId="0" applyFont="1" applyFill="1"/>
    <xf numFmtId="0" fontId="1" fillId="0" borderId="0" xfId="0" quotePrefix="1" applyFont="1" applyAlignment="1">
      <alignment horizontal="left"/>
    </xf>
    <xf numFmtId="0" fontId="2" fillId="54" borderId="20" xfId="0" quotePrefix="1" applyFont="1" applyFill="1" applyBorder="1" applyAlignment="1">
      <alignment horizontal="left"/>
    </xf>
    <xf numFmtId="0" fontId="2" fillId="54" borderId="20" xfId="0" applyFont="1" applyFill="1" applyBorder="1"/>
    <xf numFmtId="0" fontId="75" fillId="0" borderId="0" xfId="0" applyFont="1" applyFill="1" applyAlignment="1">
      <alignment horizontal="centerContinuous"/>
    </xf>
    <xf numFmtId="167" fontId="14" fillId="0" borderId="0" xfId="4" applyNumberFormat="1" applyFont="1" applyFill="1" applyAlignment="1"/>
    <xf numFmtId="165" fontId="0" fillId="52" borderId="0" xfId="0" applyNumberFormat="1" applyFill="1"/>
    <xf numFmtId="164" fontId="16" fillId="0" borderId="39" xfId="62" applyNumberFormat="1" applyFont="1" applyFill="1" applyBorder="1" applyProtection="1"/>
    <xf numFmtId="164" fontId="16" fillId="0" borderId="45" xfId="62" applyNumberFormat="1" applyFont="1" applyFill="1" applyBorder="1" applyProtection="1"/>
    <xf numFmtId="164" fontId="0" fillId="0" borderId="45" xfId="62" applyNumberFormat="1" applyFont="1" applyFill="1" applyBorder="1" applyProtection="1"/>
    <xf numFmtId="164" fontId="43" fillId="0" borderId="39" xfId="62" applyNumberFormat="1" applyFont="1" applyFill="1" applyBorder="1" applyProtection="1"/>
    <xf numFmtId="164" fontId="16" fillId="0" borderId="48" xfId="62" applyNumberFormat="1" applyFont="1" applyFill="1" applyBorder="1" applyProtection="1"/>
    <xf numFmtId="164" fontId="16" fillId="0" borderId="52" xfId="62" applyNumberFormat="1" applyFont="1" applyBorder="1" applyProtection="1"/>
    <xf numFmtId="164" fontId="16" fillId="0" borderId="1" xfId="62" applyNumberFormat="1" applyFont="1" applyBorder="1" applyProtection="1"/>
    <xf numFmtId="164" fontId="16" fillId="0" borderId="10" xfId="62" applyNumberFormat="1" applyFont="1" applyFill="1" applyBorder="1" applyProtection="1"/>
    <xf numFmtId="164" fontId="16" fillId="0" borderId="45" xfId="62" applyNumberFormat="1" applyFont="1" applyBorder="1" applyProtection="1"/>
    <xf numFmtId="170" fontId="14" fillId="0" borderId="22" xfId="4" applyNumberFormat="1" applyFont="1" applyFill="1" applyBorder="1" applyAlignment="1" applyProtection="1">
      <protection locked="0"/>
    </xf>
    <xf numFmtId="165" fontId="3" fillId="0" borderId="1" xfId="0" quotePrefix="1" applyNumberFormat="1" applyFont="1" applyFill="1" applyBorder="1" applyAlignment="1">
      <alignment horizontal="center" wrapText="1"/>
    </xf>
    <xf numFmtId="0" fontId="3" fillId="0" borderId="1" xfId="0" quotePrefix="1" applyFont="1" applyFill="1" applyBorder="1" applyAlignment="1">
      <alignment horizontal="center" wrapText="1"/>
    </xf>
    <xf numFmtId="0" fontId="3" fillId="0" borderId="0" xfId="0" applyFont="1" applyFill="1" applyBorder="1" applyAlignment="1">
      <alignment horizontal="center" wrapText="1"/>
    </xf>
    <xf numFmtId="168" fontId="3" fillId="0" borderId="0" xfId="0" applyNumberFormat="1" applyFont="1" applyFill="1" applyBorder="1"/>
    <xf numFmtId="165" fontId="3" fillId="0" borderId="0" xfId="64" applyNumberFormat="1" applyFont="1" applyFill="1" applyBorder="1"/>
    <xf numFmtId="164" fontId="17" fillId="0" borderId="0" xfId="52" applyNumberFormat="1"/>
    <xf numFmtId="42" fontId="17" fillId="0" borderId="0" xfId="52" applyNumberFormat="1"/>
    <xf numFmtId="164" fontId="17" fillId="0" borderId="22" xfId="52" applyNumberFormat="1" applyBorder="1"/>
    <xf numFmtId="0" fontId="38" fillId="0" borderId="1" xfId="52" applyFont="1" applyBorder="1" applyAlignment="1">
      <alignment horizontal="center"/>
    </xf>
    <xf numFmtId="0" fontId="3" fillId="0" borderId="0" xfId="0" applyFont="1" applyFill="1" applyAlignment="1">
      <alignment horizontal="center"/>
    </xf>
    <xf numFmtId="0" fontId="4" fillId="52" borderId="0" xfId="0" applyFont="1" applyFill="1"/>
    <xf numFmtId="0" fontId="0" fillId="52" borderId="0" xfId="0" applyFill="1"/>
    <xf numFmtId="0" fontId="39" fillId="0" borderId="0" xfId="52" applyFont="1" applyFill="1" applyAlignment="1">
      <alignment vertical="center"/>
    </xf>
    <xf numFmtId="42" fontId="17" fillId="0" borderId="0" xfId="52" applyNumberFormat="1" applyBorder="1"/>
    <xf numFmtId="164" fontId="0" fillId="0" borderId="39" xfId="62" applyNumberFormat="1" applyFont="1" applyFill="1" applyBorder="1" applyProtection="1"/>
    <xf numFmtId="42" fontId="17" fillId="0" borderId="45" xfId="52" applyNumberFormat="1" applyFill="1" applyBorder="1" applyProtection="1"/>
    <xf numFmtId="165" fontId="0" fillId="0" borderId="56" xfId="55" applyNumberFormat="1" applyFont="1" applyFill="1" applyBorder="1" applyProtection="1"/>
    <xf numFmtId="42" fontId="17" fillId="0" borderId="0" xfId="52" applyNumberFormat="1" applyFill="1" applyBorder="1" applyProtection="1"/>
    <xf numFmtId="164" fontId="0" fillId="0" borderId="0" xfId="62" applyNumberFormat="1" applyFont="1" applyFill="1" applyBorder="1" applyProtection="1"/>
    <xf numFmtId="173" fontId="20" fillId="0" borderId="0" xfId="62" applyNumberFormat="1" applyFont="1" applyFill="1" applyBorder="1" applyProtection="1"/>
    <xf numFmtId="164" fontId="16" fillId="0" borderId="41" xfId="62" applyNumberFormat="1" applyFont="1" applyFill="1" applyBorder="1" applyProtection="1"/>
    <xf numFmtId="0" fontId="17" fillId="13" borderId="8" xfId="52" applyFill="1" applyBorder="1"/>
    <xf numFmtId="0" fontId="42" fillId="13" borderId="43" xfId="52" applyFont="1" applyFill="1" applyBorder="1" applyAlignment="1">
      <alignment horizontal="center"/>
    </xf>
    <xf numFmtId="0" fontId="17" fillId="13" borderId="44" xfId="52" applyFill="1" applyBorder="1"/>
    <xf numFmtId="0" fontId="42" fillId="13" borderId="43" xfId="52" applyFont="1" applyFill="1" applyBorder="1"/>
    <xf numFmtId="0" fontId="17" fillId="13" borderId="0" xfId="52" applyFill="1"/>
    <xf numFmtId="165" fontId="43" fillId="13" borderId="44" xfId="55" applyNumberFormat="1" applyFont="1" applyFill="1" applyBorder="1" applyProtection="1"/>
    <xf numFmtId="164" fontId="43" fillId="13" borderId="39" xfId="62" applyNumberFormat="1" applyFont="1" applyFill="1" applyBorder="1" applyProtection="1"/>
    <xf numFmtId="165" fontId="16" fillId="13" borderId="39" xfId="55" applyNumberFormat="1" applyFont="1" applyFill="1" applyBorder="1" applyProtection="1"/>
    <xf numFmtId="164" fontId="16" fillId="13" borderId="39" xfId="62" applyNumberFormat="1" applyFont="1" applyFill="1" applyBorder="1" applyProtection="1"/>
    <xf numFmtId="164" fontId="16" fillId="13" borderId="41" xfId="62" applyNumberFormat="1" applyFont="1" applyFill="1" applyBorder="1" applyProtection="1"/>
    <xf numFmtId="164" fontId="17" fillId="0" borderId="41" xfId="62" applyNumberFormat="1" applyFont="1" applyFill="1" applyBorder="1" applyProtection="1"/>
    <xf numFmtId="164" fontId="38" fillId="0" borderId="9" xfId="62" applyNumberFormat="1" applyFont="1" applyFill="1" applyBorder="1" applyProtection="1"/>
    <xf numFmtId="0" fontId="4" fillId="0" borderId="67" xfId="52" applyFont="1" applyBorder="1"/>
    <xf numFmtId="3" fontId="20" fillId="0" borderId="67" xfId="52" applyNumberFormat="1" applyFont="1" applyFill="1" applyBorder="1" applyProtection="1"/>
    <xf numFmtId="42" fontId="20" fillId="0" borderId="67" xfId="52" applyNumberFormat="1" applyFont="1" applyFill="1" applyBorder="1" applyProtection="1"/>
    <xf numFmtId="164" fontId="20" fillId="0" borderId="63" xfId="62" applyNumberFormat="1" applyFont="1" applyFill="1" applyBorder="1" applyProtection="1"/>
    <xf numFmtId="173" fontId="20" fillId="0" borderId="0" xfId="52" applyNumberFormat="1" applyFont="1" applyBorder="1" applyProtection="1"/>
    <xf numFmtId="0" fontId="10" fillId="55" borderId="84" xfId="52" applyFont="1" applyFill="1" applyBorder="1" applyAlignment="1">
      <alignment vertical="center"/>
    </xf>
    <xf numFmtId="0" fontId="10" fillId="55" borderId="61" xfId="52" applyFont="1" applyFill="1" applyBorder="1" applyAlignment="1">
      <alignment vertical="center"/>
    </xf>
    <xf numFmtId="0" fontId="10" fillId="55" borderId="2" xfId="52" applyFont="1" applyFill="1" applyBorder="1" applyAlignment="1">
      <alignment vertical="center"/>
    </xf>
    <xf numFmtId="174" fontId="4" fillId="55" borderId="2" xfId="52" applyNumberFormat="1" applyFont="1" applyFill="1" applyBorder="1"/>
    <xf numFmtId="42" fontId="4" fillId="55" borderId="2" xfId="52" applyNumberFormat="1" applyFont="1" applyFill="1" applyBorder="1" applyAlignment="1" applyProtection="1">
      <alignment vertical="center"/>
    </xf>
    <xf numFmtId="3" fontId="4" fillId="55" borderId="2" xfId="52" applyNumberFormat="1" applyFont="1" applyFill="1" applyBorder="1" applyAlignment="1" applyProtection="1">
      <alignment vertical="center"/>
    </xf>
    <xf numFmtId="42" fontId="4" fillId="55" borderId="61" xfId="52" applyNumberFormat="1" applyFont="1" applyFill="1" applyBorder="1" applyAlignment="1" applyProtection="1">
      <alignment vertical="center"/>
    </xf>
    <xf numFmtId="0" fontId="10" fillId="55" borderId="55" xfId="52" applyFont="1" applyFill="1" applyBorder="1" applyAlignment="1">
      <alignment vertical="center"/>
    </xf>
    <xf numFmtId="0" fontId="10" fillId="55" borderId="1" xfId="52" applyFont="1" applyFill="1" applyBorder="1" applyAlignment="1">
      <alignment vertical="center"/>
    </xf>
    <xf numFmtId="173" fontId="4" fillId="55" borderId="1" xfId="52" applyNumberFormat="1" applyFont="1" applyFill="1" applyBorder="1" applyAlignment="1" applyProtection="1">
      <alignment vertical="center"/>
    </xf>
    <xf numFmtId="42" fontId="4" fillId="55" borderId="1" xfId="52" applyNumberFormat="1" applyFont="1" applyFill="1" applyBorder="1" applyAlignment="1" applyProtection="1">
      <alignment vertical="center"/>
    </xf>
    <xf numFmtId="3" fontId="4" fillId="55" borderId="1" xfId="52" applyNumberFormat="1" applyFont="1" applyFill="1" applyBorder="1" applyAlignment="1" applyProtection="1">
      <alignment vertical="center"/>
    </xf>
    <xf numFmtId="42" fontId="4" fillId="55" borderId="54" xfId="52" applyNumberFormat="1" applyFont="1" applyFill="1" applyBorder="1" applyAlignment="1" applyProtection="1">
      <alignment vertical="center"/>
    </xf>
    <xf numFmtId="164" fontId="0" fillId="4" borderId="1" xfId="62" applyNumberFormat="1" applyFont="1" applyFill="1" applyBorder="1" applyAlignment="1" applyProtection="1">
      <alignment horizontal="center"/>
    </xf>
    <xf numFmtId="41" fontId="2" fillId="0" borderId="0" xfId="49" applyNumberFormat="1" applyFont="1" applyFill="1" applyBorder="1"/>
    <xf numFmtId="41" fontId="1" fillId="0" borderId="21" xfId="0" applyNumberFormat="1" applyFont="1" applyFill="1" applyBorder="1"/>
    <xf numFmtId="168" fontId="1" fillId="0" borderId="21" xfId="2" applyNumberFormat="1" applyFont="1" applyFill="1" applyBorder="1"/>
    <xf numFmtId="164" fontId="2" fillId="0" borderId="0" xfId="49" applyNumberFormat="1" applyFont="1" applyFill="1" applyBorder="1"/>
    <xf numFmtId="164" fontId="66" fillId="0" borderId="21" xfId="49" applyNumberFormat="1" applyFont="1" applyFill="1" applyBorder="1"/>
    <xf numFmtId="0" fontId="1" fillId="0" borderId="0" xfId="0" applyFont="1"/>
    <xf numFmtId="44" fontId="1" fillId="0" borderId="19" xfId="0" applyNumberFormat="1" applyFont="1" applyBorder="1"/>
    <xf numFmtId="44" fontId="1" fillId="0" borderId="0" xfId="0" applyNumberFormat="1" applyFont="1"/>
    <xf numFmtId="41" fontId="1" fillId="0" borderId="91" xfId="0" applyNumberFormat="1" applyFont="1" applyFill="1" applyBorder="1"/>
    <xf numFmtId="165" fontId="0" fillId="0" borderId="7" xfId="66" applyNumberFormat="1" applyFont="1" applyFill="1" applyBorder="1"/>
    <xf numFmtId="165" fontId="0" fillId="0" borderId="0" xfId="66" applyNumberFormat="1" applyFont="1" applyFill="1" applyBorder="1"/>
    <xf numFmtId="165" fontId="0" fillId="0" borderId="8" xfId="66" applyNumberFormat="1" applyFont="1" applyFill="1" applyBorder="1"/>
    <xf numFmtId="0" fontId="3" fillId="0" borderId="72" xfId="0" applyFont="1" applyFill="1" applyBorder="1" applyAlignment="1">
      <alignment horizontal="center" wrapText="1"/>
    </xf>
    <xf numFmtId="0" fontId="3" fillId="0" borderId="10" xfId="0" quotePrefix="1" applyFont="1" applyFill="1" applyBorder="1" applyAlignment="1">
      <alignment horizontal="center" wrapText="1"/>
    </xf>
    <xf numFmtId="0" fontId="3" fillId="0" borderId="64" xfId="0" applyFont="1" applyFill="1" applyBorder="1"/>
    <xf numFmtId="0" fontId="3" fillId="0" borderId="66" xfId="0" applyFont="1" applyFill="1" applyBorder="1" applyAlignment="1">
      <alignment horizontal="centerContinuous"/>
    </xf>
    <xf numFmtId="165" fontId="3" fillId="0" borderId="66" xfId="0" applyNumberFormat="1" applyFont="1" applyFill="1" applyBorder="1" applyAlignment="1">
      <alignment horizontal="centerContinuous"/>
    </xf>
    <xf numFmtId="0" fontId="3" fillId="0" borderId="65" xfId="0" applyFont="1" applyFill="1" applyBorder="1" applyAlignment="1">
      <alignment horizontal="centerContinuous"/>
    </xf>
    <xf numFmtId="165" fontId="3" fillId="0" borderId="0" xfId="0" applyNumberFormat="1" applyFont="1" applyFill="1" applyBorder="1" applyAlignment="1">
      <alignment horizontal="center" wrapText="1"/>
    </xf>
    <xf numFmtId="0" fontId="3" fillId="0" borderId="8" xfId="0" quotePrefix="1" applyFont="1" applyFill="1" applyBorder="1" applyAlignment="1">
      <alignment horizontal="center" wrapText="1"/>
    </xf>
    <xf numFmtId="0" fontId="3" fillId="0" borderId="0" xfId="0" quotePrefix="1" applyFont="1" applyFill="1" applyBorder="1" applyAlignment="1">
      <alignment horizontal="left" indent="1"/>
    </xf>
    <xf numFmtId="0" fontId="3" fillId="0" borderId="0" xfId="0" applyFont="1" applyFill="1" applyBorder="1" applyAlignment="1">
      <alignment horizontal="left" indent="1"/>
    </xf>
    <xf numFmtId="0" fontId="3" fillId="0" borderId="62" xfId="0" applyFont="1" applyFill="1" applyBorder="1"/>
    <xf numFmtId="0" fontId="3" fillId="0" borderId="67" xfId="0" applyFont="1" applyFill="1" applyBorder="1"/>
    <xf numFmtId="0" fontId="3" fillId="0" borderId="67" xfId="0" applyFont="1" applyFill="1" applyBorder="1" applyAlignment="1">
      <alignment horizontal="center"/>
    </xf>
    <xf numFmtId="0" fontId="17" fillId="0" borderId="0" xfId="0" applyNumberFormat="1" applyFont="1" applyFill="1" applyAlignment="1"/>
    <xf numFmtId="0" fontId="75" fillId="0" borderId="0" xfId="0" applyNumberFormat="1" applyFont="1" applyFill="1" applyAlignment="1"/>
    <xf numFmtId="0" fontId="77" fillId="0" borderId="0" xfId="0" applyNumberFormat="1" applyFont="1" applyFill="1" applyAlignment="1"/>
    <xf numFmtId="0" fontId="78" fillId="0" borderId="0" xfId="0" applyNumberFormat="1" applyFont="1" applyFill="1" applyAlignment="1" applyProtection="1">
      <alignment horizontal="centerContinuous"/>
      <protection locked="0"/>
    </xf>
    <xf numFmtId="0" fontId="79" fillId="0" borderId="0" xfId="0" applyNumberFormat="1" applyFont="1" applyFill="1" applyAlignment="1">
      <alignment horizontal="centerContinuous"/>
    </xf>
    <xf numFmtId="0" fontId="78" fillId="0" borderId="0" xfId="0" applyNumberFormat="1" applyFont="1" applyFill="1" applyAlignment="1">
      <alignment horizontal="centerContinuous"/>
    </xf>
    <xf numFmtId="0" fontId="80" fillId="0" borderId="0" xfId="0" applyFont="1" applyFill="1" applyAlignment="1">
      <alignment horizontal="centerContinuous"/>
    </xf>
    <xf numFmtId="0" fontId="75" fillId="0" borderId="0" xfId="0" applyNumberFormat="1" applyFont="1" applyFill="1" applyAlignment="1">
      <alignment horizontal="center"/>
    </xf>
    <xf numFmtId="0" fontId="75" fillId="0" borderId="1" xfId="0" applyNumberFormat="1" applyFont="1" applyFill="1" applyBorder="1" applyAlignment="1">
      <alignment horizontal="center"/>
    </xf>
    <xf numFmtId="0" fontId="75" fillId="0" borderId="1" xfId="0" applyNumberFormat="1" applyFont="1" applyFill="1" applyBorder="1" applyAlignment="1" applyProtection="1">
      <alignment horizontal="center"/>
      <protection locked="0"/>
    </xf>
    <xf numFmtId="0" fontId="77" fillId="0" borderId="0" xfId="0" applyNumberFormat="1" applyFont="1" applyFill="1" applyAlignment="1">
      <alignment horizontal="center"/>
    </xf>
    <xf numFmtId="0" fontId="77" fillId="0" borderId="0" xfId="0" applyNumberFormat="1" applyFont="1" applyFill="1" applyAlignment="1">
      <alignment horizontal="left"/>
    </xf>
    <xf numFmtId="170" fontId="14" fillId="56" borderId="0" xfId="4" applyNumberFormat="1" applyFont="1" applyFill="1" applyAlignment="1"/>
    <xf numFmtId="0" fontId="75" fillId="56" borderId="0" xfId="0" applyNumberFormat="1" applyFont="1" applyFill="1" applyAlignment="1">
      <alignment horizontal="centerContinuous"/>
    </xf>
    <xf numFmtId="0" fontId="4" fillId="56" borderId="0" xfId="7" applyNumberFormat="1" applyFont="1" applyFill="1" applyAlignment="1">
      <alignment horizontal="centerContinuous"/>
    </xf>
    <xf numFmtId="0" fontId="77" fillId="56" borderId="0" xfId="0" applyNumberFormat="1" applyFont="1" applyFill="1" applyAlignment="1">
      <alignment horizontal="left"/>
    </xf>
    <xf numFmtId="0" fontId="3" fillId="0" borderId="0" xfId="0" applyFont="1" applyFill="1" applyAlignment="1">
      <alignment horizontal="center"/>
    </xf>
    <xf numFmtId="0" fontId="3" fillId="0" borderId="0" xfId="0" quotePrefix="1" applyFont="1" applyFill="1" applyBorder="1" applyAlignment="1">
      <alignment horizontal="center" wrapText="1"/>
    </xf>
    <xf numFmtId="178" fontId="3" fillId="0" borderId="8" xfId="0" applyNumberFormat="1" applyFont="1" applyFill="1" applyBorder="1"/>
    <xf numFmtId="165" fontId="3" fillId="0" borderId="67" xfId="0" applyNumberFormat="1" applyFont="1" applyFill="1" applyBorder="1"/>
    <xf numFmtId="0" fontId="3" fillId="0" borderId="63" xfId="0" applyFont="1" applyFill="1" applyBorder="1"/>
    <xf numFmtId="0" fontId="8" fillId="0" borderId="92" xfId="0" applyNumberFormat="1" applyFont="1" applyFill="1" applyBorder="1" applyAlignment="1">
      <alignment horizontal="left"/>
    </xf>
    <xf numFmtId="0" fontId="8" fillId="0" borderId="93" xfId="0" applyFont="1" applyFill="1" applyBorder="1" applyAlignment="1">
      <alignment horizontal="center"/>
    </xf>
    <xf numFmtId="0" fontId="8" fillId="13" borderId="93" xfId="0" applyFont="1" applyFill="1" applyBorder="1" applyAlignment="1">
      <alignment horizontal="center"/>
    </xf>
    <xf numFmtId="0" fontId="8" fillId="0" borderId="92" xfId="0" applyNumberFormat="1" applyFont="1" applyFill="1" applyBorder="1" applyAlignment="1"/>
    <xf numFmtId="164" fontId="8" fillId="0" borderId="70" xfId="60" applyNumberFormat="1" applyFont="1" applyFill="1" applyBorder="1" applyAlignment="1">
      <alignment horizontal="center"/>
    </xf>
    <xf numFmtId="0" fontId="8" fillId="0" borderId="92" xfId="60" applyNumberFormat="1" applyFont="1" applyFill="1" applyBorder="1" applyAlignment="1">
      <alignment horizontal="left"/>
    </xf>
    <xf numFmtId="0" fontId="8" fillId="0" borderId="94" xfId="0" applyFont="1" applyFill="1" applyBorder="1" applyAlignment="1">
      <alignment horizontal="center"/>
    </xf>
    <xf numFmtId="0" fontId="8" fillId="0" borderId="95" xfId="0" applyNumberFormat="1" applyFont="1" applyFill="1" applyBorder="1" applyAlignment="1">
      <alignment horizontal="left"/>
    </xf>
    <xf numFmtId="0" fontId="8" fillId="0" borderId="96" xfId="0" applyFont="1" applyFill="1" applyBorder="1" applyAlignment="1">
      <alignment horizontal="center"/>
    </xf>
    <xf numFmtId="164" fontId="8" fillId="56" borderId="70" xfId="60" applyNumberFormat="1" applyFont="1" applyFill="1" applyBorder="1" applyAlignment="1">
      <alignment horizontal="center"/>
    </xf>
    <xf numFmtId="0" fontId="8" fillId="56" borderId="92" xfId="60" applyNumberFormat="1" applyFont="1" applyFill="1" applyBorder="1" applyAlignment="1">
      <alignment horizontal="left"/>
    </xf>
    <xf numFmtId="0" fontId="8" fillId="56" borderId="93" xfId="0" applyFont="1" applyFill="1" applyBorder="1" applyAlignment="1">
      <alignment horizontal="center"/>
    </xf>
    <xf numFmtId="164" fontId="8" fillId="56" borderId="86" xfId="2" applyNumberFormat="1" applyFont="1" applyFill="1" applyBorder="1"/>
    <xf numFmtId="164" fontId="8" fillId="13" borderId="70" xfId="60" applyNumberFormat="1" applyFont="1" applyFill="1" applyBorder="1" applyAlignment="1">
      <alignment horizontal="center"/>
    </xf>
    <xf numFmtId="0" fontId="8" fillId="13" borderId="92" xfId="60" applyNumberFormat="1" applyFont="1" applyFill="1" applyBorder="1" applyAlignment="1">
      <alignment horizontal="left"/>
    </xf>
    <xf numFmtId="164" fontId="8" fillId="13" borderId="86" xfId="2" applyNumberFormat="1" applyFont="1" applyFill="1" applyBorder="1"/>
    <xf numFmtId="3" fontId="3" fillId="52" borderId="0" xfId="0" applyNumberFormat="1" applyFont="1" applyFill="1" applyAlignment="1">
      <alignment horizontal="center"/>
    </xf>
    <xf numFmtId="39" fontId="10" fillId="0" borderId="0" xfId="3" applyFont="1" applyFill="1" applyAlignment="1" applyProtection="1">
      <alignment horizontal="center"/>
    </xf>
    <xf numFmtId="39" fontId="8" fillId="0" borderId="0" xfId="0" applyNumberFormat="1" applyFont="1" applyFill="1" applyAlignment="1" applyProtection="1">
      <alignment horizontal="left"/>
    </xf>
    <xf numFmtId="39" fontId="3" fillId="0" borderId="0" xfId="3" applyFont="1" applyFill="1" applyAlignment="1" applyProtection="1">
      <alignment horizontal="left"/>
    </xf>
    <xf numFmtId="39" fontId="4" fillId="0" borderId="0" xfId="0" applyNumberFormat="1" applyFont="1" applyFill="1" applyAlignment="1" applyProtection="1">
      <alignment horizontal="left"/>
    </xf>
    <xf numFmtId="39" fontId="8" fillId="0" borderId="0" xfId="0" applyNumberFormat="1" applyFont="1" applyFill="1" applyProtection="1"/>
    <xf numFmtId="39" fontId="8" fillId="0" borderId="0" xfId="0" applyNumberFormat="1" applyFont="1" applyFill="1" applyAlignment="1" applyProtection="1">
      <alignment horizontal="left" indent="1"/>
    </xf>
    <xf numFmtId="39" fontId="3" fillId="0" borderId="0" xfId="0" applyNumberFormat="1" applyFont="1" applyFill="1" applyProtection="1"/>
    <xf numFmtId="44" fontId="3" fillId="0" borderId="0" xfId="0" applyNumberFormat="1" applyFont="1" applyFill="1" applyAlignment="1" applyProtection="1">
      <alignment horizontal="center"/>
    </xf>
    <xf numFmtId="0" fontId="3" fillId="0" borderId="1" xfId="0" quotePrefix="1" applyNumberFormat="1" applyFont="1" applyFill="1" applyBorder="1" applyAlignment="1" applyProtection="1">
      <alignment horizontal="center"/>
    </xf>
    <xf numFmtId="44" fontId="8" fillId="0" borderId="0" xfId="0" applyNumberFormat="1" applyFont="1" applyFill="1" applyAlignment="1" applyProtection="1">
      <alignment horizontal="fill"/>
    </xf>
    <xf numFmtId="165" fontId="8" fillId="0" borderId="0" xfId="0" applyNumberFormat="1" applyFont="1" applyFill="1" applyAlignment="1" applyProtection="1">
      <alignment horizontal="right"/>
    </xf>
    <xf numFmtId="165" fontId="3" fillId="0" borderId="2" xfId="0" applyNumberFormat="1" applyFont="1" applyFill="1" applyBorder="1" applyAlignment="1" applyProtection="1">
      <alignment horizontal="right"/>
    </xf>
    <xf numFmtId="165" fontId="8" fillId="0" borderId="1" xfId="0" applyNumberFormat="1" applyFont="1" applyFill="1" applyBorder="1" applyAlignment="1" applyProtection="1">
      <alignment horizontal="right"/>
    </xf>
    <xf numFmtId="165" fontId="8" fillId="0" borderId="2" xfId="0" applyNumberFormat="1" applyFont="1" applyFill="1" applyBorder="1" applyAlignment="1" applyProtection="1">
      <alignment horizontal="right"/>
    </xf>
    <xf numFmtId="165" fontId="8" fillId="0" borderId="3" xfId="0" applyNumberFormat="1" applyFont="1" applyFill="1" applyBorder="1" applyAlignment="1" applyProtection="1">
      <alignment horizontal="right"/>
    </xf>
    <xf numFmtId="44" fontId="8" fillId="0" borderId="0" xfId="0" applyNumberFormat="1" applyFont="1" applyFill="1" applyAlignment="1" applyProtection="1">
      <alignment horizontal="right"/>
    </xf>
    <xf numFmtId="43" fontId="8" fillId="0" borderId="0" xfId="0" applyNumberFormat="1" applyFont="1" applyFill="1" applyAlignment="1" applyProtection="1">
      <alignment horizontal="right"/>
    </xf>
    <xf numFmtId="43" fontId="8" fillId="0" borderId="2" xfId="0" applyNumberFormat="1" applyFont="1" applyFill="1" applyBorder="1" applyAlignment="1" applyProtection="1">
      <alignment horizontal="right"/>
    </xf>
    <xf numFmtId="43" fontId="8" fillId="0" borderId="1" xfId="0" applyNumberFormat="1" applyFont="1" applyFill="1" applyBorder="1" applyAlignment="1" applyProtection="1">
      <alignment horizontal="right"/>
    </xf>
    <xf numFmtId="43" fontId="3" fillId="0" borderId="2" xfId="0" applyNumberFormat="1" applyFont="1" applyFill="1" applyBorder="1" applyAlignment="1" applyProtection="1">
      <alignment horizontal="right"/>
    </xf>
    <xf numFmtId="43" fontId="8" fillId="0" borderId="0" xfId="0" applyNumberFormat="1" applyFont="1" applyFill="1" applyBorder="1" applyAlignment="1" applyProtection="1">
      <alignment horizontal="right"/>
    </xf>
    <xf numFmtId="44" fontId="8" fillId="0" borderId="0" xfId="0" applyNumberFormat="1" applyFont="1" applyFill="1" applyBorder="1" applyAlignment="1" applyProtection="1">
      <alignment horizontal="right"/>
    </xf>
    <xf numFmtId="44" fontId="8" fillId="0" borderId="3" xfId="0" applyNumberFormat="1" applyFont="1" applyFill="1" applyBorder="1" applyAlignment="1" applyProtection="1">
      <alignment horizontal="right"/>
    </xf>
    <xf numFmtId="44" fontId="3" fillId="0" borderId="0" xfId="0" applyNumberFormat="1" applyFont="1" applyFill="1" applyBorder="1" applyAlignment="1" applyProtection="1">
      <alignment horizontal="right"/>
    </xf>
    <xf numFmtId="0" fontId="63" fillId="13" borderId="0" xfId="4" applyFont="1" applyFill="1" applyAlignment="1" applyProtection="1">
      <alignment horizontal="center"/>
    </xf>
    <xf numFmtId="39" fontId="63" fillId="13" borderId="0" xfId="3" applyFont="1" applyFill="1" applyAlignment="1" applyProtection="1"/>
    <xf numFmtId="0" fontId="81" fillId="0" borderId="0" xfId="0" applyFont="1" applyFill="1"/>
    <xf numFmtId="0" fontId="82" fillId="0" borderId="0" xfId="0" applyFont="1" applyFill="1"/>
    <xf numFmtId="165" fontId="0" fillId="52" borderId="0" xfId="66" applyNumberFormat="1" applyFont="1" applyFill="1" applyBorder="1"/>
    <xf numFmtId="0" fontId="37" fillId="52" borderId="0" xfId="0" applyFont="1" applyFill="1"/>
    <xf numFmtId="0" fontId="3" fillId="52" borderId="23" xfId="4" applyFont="1" applyFill="1" applyBorder="1"/>
    <xf numFmtId="41" fontId="0" fillId="52" borderId="23" xfId="0" applyNumberFormat="1" applyFont="1" applyFill="1" applyBorder="1" applyAlignment="1">
      <alignment horizontal="right"/>
    </xf>
    <xf numFmtId="0" fontId="19" fillId="0" borderId="66" xfId="0" applyFont="1" applyBorder="1" applyAlignment="1">
      <alignment horizontal="center" vertical="center" wrapText="1"/>
    </xf>
    <xf numFmtId="0" fontId="19" fillId="0" borderId="66" xfId="0" applyFont="1" applyBorder="1" applyAlignment="1"/>
    <xf numFmtId="0" fontId="19" fillId="0" borderId="66" xfId="0" applyFont="1" applyBorder="1" applyAlignment="1">
      <alignment vertical="center" wrapText="1"/>
    </xf>
    <xf numFmtId="0" fontId="19" fillId="0" borderId="65" xfId="0" applyFont="1" applyBorder="1" applyAlignment="1">
      <alignment horizontal="center" wrapText="1"/>
    </xf>
    <xf numFmtId="42" fontId="0" fillId="0" borderId="39" xfId="0" applyNumberFormat="1" applyFill="1" applyBorder="1" applyProtection="1"/>
    <xf numFmtId="42" fontId="26" fillId="0" borderId="45" xfId="0" applyNumberFormat="1" applyFont="1" applyFill="1" applyBorder="1" applyProtection="1"/>
    <xf numFmtId="42" fontId="26" fillId="0" borderId="33" xfId="0" applyNumberFormat="1" applyFont="1" applyFill="1" applyBorder="1" applyProtection="1"/>
    <xf numFmtId="165" fontId="26" fillId="0" borderId="33" xfId="55" applyNumberFormat="1" applyFont="1" applyFill="1" applyBorder="1" applyProtection="1"/>
    <xf numFmtId="42" fontId="26" fillId="0" borderId="0" xfId="0" applyNumberFormat="1" applyFont="1" applyFill="1" applyBorder="1" applyProtection="1"/>
    <xf numFmtId="165" fontId="26" fillId="0" borderId="0" xfId="55" applyNumberFormat="1" applyFont="1" applyFill="1" applyBorder="1" applyProtection="1"/>
    <xf numFmtId="42" fontId="0" fillId="0" borderId="45" xfId="0" applyNumberFormat="1" applyFill="1" applyBorder="1" applyProtection="1"/>
    <xf numFmtId="42" fontId="0" fillId="0" borderId="0" xfId="0" applyNumberFormat="1" applyFill="1" applyBorder="1" applyProtection="1"/>
    <xf numFmtId="0" fontId="42" fillId="0" borderId="43" xfId="0" applyFont="1" applyFill="1" applyBorder="1" applyAlignment="1">
      <alignment horizontal="center"/>
    </xf>
    <xf numFmtId="49" fontId="0" fillId="0" borderId="43" xfId="0" applyNumberFormat="1" applyFont="1" applyBorder="1" applyAlignment="1">
      <alignment horizontal="center"/>
    </xf>
    <xf numFmtId="0" fontId="0" fillId="0" borderId="47" xfId="0" applyBorder="1" applyAlignment="1">
      <alignment horizontal="center"/>
    </xf>
    <xf numFmtId="0" fontId="19" fillId="6" borderId="25" xfId="0" applyFont="1" applyFill="1" applyBorder="1" applyAlignment="1">
      <alignment horizontal="center"/>
    </xf>
    <xf numFmtId="0" fontId="19" fillId="6" borderId="25" xfId="0" applyFont="1" applyFill="1" applyBorder="1"/>
    <xf numFmtId="0" fontId="0" fillId="0" borderId="49" xfId="0" applyBorder="1" applyAlignment="1">
      <alignment horizontal="center"/>
    </xf>
    <xf numFmtId="0" fontId="0" fillId="0" borderId="50" xfId="0" applyBorder="1"/>
    <xf numFmtId="0" fontId="0" fillId="0" borderId="51" xfId="0" applyBorder="1"/>
    <xf numFmtId="0" fontId="0" fillId="0" borderId="49" xfId="0" applyBorder="1"/>
    <xf numFmtId="0" fontId="0" fillId="0" borderId="54" xfId="0" applyBorder="1" applyAlignment="1">
      <alignment horizontal="center"/>
    </xf>
    <xf numFmtId="0" fontId="0" fillId="0" borderId="55" xfId="0" applyBorder="1"/>
    <xf numFmtId="0" fontId="19" fillId="8" borderId="25" xfId="0" applyFont="1" applyFill="1" applyBorder="1" applyAlignment="1">
      <alignment horizontal="center"/>
    </xf>
    <xf numFmtId="0" fontId="19" fillId="8" borderId="25" xfId="0" applyFont="1" applyFill="1" applyBorder="1"/>
    <xf numFmtId="0" fontId="0" fillId="0" borderId="44" xfId="0" applyBorder="1"/>
    <xf numFmtId="3" fontId="25" fillId="9" borderId="2" xfId="0" applyNumberFormat="1" applyFont="1" applyFill="1" applyBorder="1" applyAlignment="1">
      <alignment horizontal="center"/>
    </xf>
    <xf numFmtId="0" fontId="25" fillId="9" borderId="2" xfId="0" applyFont="1" applyFill="1" applyBorder="1"/>
    <xf numFmtId="0" fontId="30" fillId="0" borderId="45" xfId="0" applyFont="1" applyBorder="1" applyAlignment="1">
      <alignment horizontal="center"/>
    </xf>
    <xf numFmtId="0" fontId="0" fillId="0" borderId="44" xfId="0" applyFont="1" applyFill="1" applyBorder="1"/>
    <xf numFmtId="0" fontId="0" fillId="0" borderId="58" xfId="0" applyBorder="1" applyAlignment="1">
      <alignment horizontal="center"/>
    </xf>
    <xf numFmtId="0" fontId="0" fillId="0" borderId="59" xfId="0" applyFill="1" applyBorder="1"/>
    <xf numFmtId="0" fontId="0" fillId="0" borderId="44" xfId="0" applyFont="1" applyBorder="1" applyAlignment="1">
      <alignment horizontal="center"/>
    </xf>
    <xf numFmtId="0" fontId="0" fillId="0" borderId="46" xfId="0" applyFont="1" applyBorder="1" applyAlignment="1">
      <alignment horizontal="center"/>
    </xf>
    <xf numFmtId="0" fontId="0" fillId="0" borderId="0" xfId="0" applyFont="1" applyFill="1"/>
    <xf numFmtId="0" fontId="30" fillId="0" borderId="44" xfId="0" applyFont="1" applyBorder="1"/>
    <xf numFmtId="0" fontId="29" fillId="0" borderId="45" xfId="0" applyFont="1" applyBorder="1" applyAlignment="1">
      <alignment horizontal="center"/>
    </xf>
    <xf numFmtId="0" fontId="30" fillId="0" borderId="46" xfId="0" applyFont="1" applyBorder="1"/>
    <xf numFmtId="0" fontId="29" fillId="0" borderId="45" xfId="0" applyFont="1" applyBorder="1"/>
    <xf numFmtId="0" fontId="0" fillId="0" borderId="2" xfId="0" applyBorder="1" applyAlignment="1">
      <alignment horizontal="center"/>
    </xf>
    <xf numFmtId="0" fontId="0" fillId="0" borderId="24" xfId="0" applyBorder="1"/>
    <xf numFmtId="0" fontId="0" fillId="0" borderId="2" xfId="0" applyBorder="1"/>
    <xf numFmtId="0" fontId="0" fillId="0" borderId="26" xfId="0" applyBorder="1"/>
    <xf numFmtId="0" fontId="0" fillId="0" borderId="25" xfId="0" applyBorder="1"/>
    <xf numFmtId="0" fontId="4" fillId="0" borderId="26" xfId="0" applyFont="1" applyBorder="1"/>
    <xf numFmtId="0" fontId="4" fillId="0" borderId="23" xfId="0" applyFont="1" applyBorder="1"/>
    <xf numFmtId="0" fontId="4" fillId="0" borderId="24" xfId="0" applyFont="1" applyBorder="1"/>
    <xf numFmtId="42" fontId="0" fillId="4" borderId="45" xfId="0" applyNumberFormat="1" applyFont="1" applyFill="1" applyBorder="1" applyProtection="1"/>
    <xf numFmtId="3" fontId="0" fillId="0" borderId="45" xfId="0" applyNumberFormat="1" applyFont="1" applyBorder="1" applyProtection="1"/>
    <xf numFmtId="42" fontId="0" fillId="0" borderId="0" xfId="0" applyNumberFormat="1" applyFont="1" applyFill="1" applyBorder="1" applyProtection="1"/>
    <xf numFmtId="42" fontId="0" fillId="0" borderId="39" xfId="0" applyNumberFormat="1" applyFont="1" applyFill="1" applyBorder="1" applyProtection="1"/>
    <xf numFmtId="3" fontId="0" fillId="0" borderId="39" xfId="0" applyNumberFormat="1" applyFont="1" applyFill="1" applyBorder="1" applyProtection="1"/>
    <xf numFmtId="42" fontId="0" fillId="0" borderId="33" xfId="0" applyNumberFormat="1" applyFont="1" applyFill="1" applyBorder="1" applyProtection="1"/>
    <xf numFmtId="42" fontId="0" fillId="4" borderId="39" xfId="0" applyNumberFormat="1" applyFont="1" applyFill="1" applyBorder="1" applyProtection="1"/>
    <xf numFmtId="42" fontId="0" fillId="4" borderId="33" xfId="0" applyNumberFormat="1" applyFont="1" applyFill="1" applyBorder="1" applyProtection="1"/>
    <xf numFmtId="3" fontId="0" fillId="0" borderId="33" xfId="0" applyNumberFormat="1" applyFont="1" applyBorder="1" applyProtection="1"/>
    <xf numFmtId="164" fontId="20" fillId="0" borderId="9" xfId="62" applyNumberFormat="1" applyFont="1" applyFill="1" applyBorder="1" applyProtection="1"/>
    <xf numFmtId="3" fontId="16" fillId="0" borderId="52" xfId="0" applyNumberFormat="1" applyFont="1" applyBorder="1" applyProtection="1"/>
    <xf numFmtId="42" fontId="0" fillId="0" borderId="52" xfId="0" applyNumberFormat="1" applyFill="1" applyBorder="1" applyProtection="1"/>
    <xf numFmtId="42" fontId="16" fillId="0" borderId="2" xfId="0" applyNumberFormat="1" applyFont="1" applyBorder="1" applyProtection="1"/>
    <xf numFmtId="3" fontId="16" fillId="0" borderId="2" xfId="0" applyNumberFormat="1" applyFont="1" applyBorder="1" applyProtection="1"/>
    <xf numFmtId="42" fontId="0" fillId="0" borderId="2" xfId="0" applyNumberFormat="1" applyFill="1" applyBorder="1" applyProtection="1"/>
    <xf numFmtId="42" fontId="4" fillId="55" borderId="2" xfId="0" applyNumberFormat="1" applyFont="1" applyFill="1" applyBorder="1" applyAlignment="1" applyProtection="1">
      <alignment vertical="center"/>
    </xf>
    <xf numFmtId="3" fontId="4" fillId="55" borderId="2" xfId="0" applyNumberFormat="1" applyFont="1" applyFill="1" applyBorder="1" applyAlignment="1" applyProtection="1">
      <alignment vertical="center"/>
    </xf>
    <xf numFmtId="42" fontId="4" fillId="55" borderId="61" xfId="0" applyNumberFormat="1" applyFont="1" applyFill="1" applyBorder="1" applyAlignment="1" applyProtection="1">
      <alignment vertical="center"/>
    </xf>
    <xf numFmtId="42" fontId="4" fillId="55" borderId="1" xfId="0" applyNumberFormat="1" applyFont="1" applyFill="1" applyBorder="1" applyAlignment="1" applyProtection="1">
      <alignment vertical="center"/>
    </xf>
    <xf numFmtId="3" fontId="4" fillId="55" borderId="1" xfId="0" applyNumberFormat="1" applyFont="1" applyFill="1" applyBorder="1" applyAlignment="1" applyProtection="1">
      <alignment vertical="center"/>
    </xf>
    <xf numFmtId="42" fontId="4" fillId="55" borderId="54" xfId="0" applyNumberFormat="1" applyFont="1" applyFill="1" applyBorder="1" applyAlignment="1" applyProtection="1">
      <alignment vertical="center"/>
    </xf>
    <xf numFmtId="3" fontId="16" fillId="0" borderId="51" xfId="0" applyNumberFormat="1" applyFont="1" applyBorder="1" applyProtection="1"/>
    <xf numFmtId="173" fontId="20" fillId="0" borderId="0" xfId="0" applyNumberFormat="1" applyFont="1" applyBorder="1" applyProtection="1"/>
    <xf numFmtId="0" fontId="10" fillId="55" borderId="84" xfId="0" applyFont="1" applyFill="1" applyBorder="1" applyAlignment="1">
      <alignment vertical="center"/>
    </xf>
    <xf numFmtId="0" fontId="10" fillId="55" borderId="61" xfId="0" applyFont="1" applyFill="1" applyBorder="1" applyAlignment="1">
      <alignment vertical="center"/>
    </xf>
    <xf numFmtId="0" fontId="10" fillId="55" borderId="2" xfId="0" applyFont="1" applyFill="1" applyBorder="1" applyAlignment="1">
      <alignment vertical="center"/>
    </xf>
    <xf numFmtId="174" fontId="4" fillId="55" borderId="2" xfId="0" applyNumberFormat="1" applyFont="1" applyFill="1" applyBorder="1"/>
    <xf numFmtId="0" fontId="10" fillId="55" borderId="55" xfId="0" applyFont="1" applyFill="1" applyBorder="1" applyAlignment="1">
      <alignment vertical="center"/>
    </xf>
    <xf numFmtId="0" fontId="10" fillId="55" borderId="1" xfId="0" applyFont="1" applyFill="1" applyBorder="1" applyAlignment="1">
      <alignment vertical="center"/>
    </xf>
    <xf numFmtId="173" fontId="4" fillId="55" borderId="1" xfId="0" applyNumberFormat="1" applyFont="1" applyFill="1" applyBorder="1" applyAlignment="1" applyProtection="1">
      <alignment vertical="center"/>
    </xf>
    <xf numFmtId="0" fontId="17" fillId="0" borderId="8" xfId="52" applyFill="1" applyBorder="1"/>
    <xf numFmtId="0" fontId="17" fillId="0" borderId="0" xfId="52" applyFill="1"/>
    <xf numFmtId="165" fontId="3" fillId="0" borderId="25" xfId="0" applyNumberFormat="1" applyFont="1" applyFill="1" applyBorder="1"/>
    <xf numFmtId="0" fontId="3" fillId="0" borderId="0" xfId="0" applyFont="1" applyFill="1" applyAlignment="1">
      <alignment horizontal="left" wrapText="1" indent="1"/>
    </xf>
    <xf numFmtId="180" fontId="2" fillId="54" borderId="20" xfId="0" quotePrefix="1" applyNumberFormat="1" applyFont="1" applyFill="1" applyBorder="1" applyAlignment="1">
      <alignment horizontal="left" wrapText="1"/>
    </xf>
    <xf numFmtId="0" fontId="2" fillId="0" borderId="20" xfId="0" applyFont="1" applyBorder="1"/>
    <xf numFmtId="0" fontId="2" fillId="0" borderId="0" xfId="0" applyFont="1" applyBorder="1"/>
    <xf numFmtId="0" fontId="2" fillId="0" borderId="0" xfId="0" applyFont="1" applyBorder="1" applyAlignment="1">
      <alignment horizontal="right"/>
    </xf>
    <xf numFmtId="0" fontId="1" fillId="57" borderId="0" xfId="0" applyFont="1" applyFill="1"/>
    <xf numFmtId="0" fontId="1" fillId="58" borderId="0" xfId="49" applyFont="1" applyFill="1"/>
    <xf numFmtId="0" fontId="4" fillId="0" borderId="0" xfId="51" applyFont="1" applyFill="1" applyBorder="1"/>
    <xf numFmtId="165" fontId="3" fillId="0" borderId="0" xfId="0" applyNumberFormat="1" applyFont="1" applyFill="1" applyBorder="1" applyAlignment="1">
      <alignment horizontal="centerContinuous"/>
    </xf>
    <xf numFmtId="0" fontId="3" fillId="0" borderId="8" xfId="0" applyFont="1" applyFill="1" applyBorder="1" applyAlignment="1">
      <alignment horizontal="centerContinuous"/>
    </xf>
    <xf numFmtId="164" fontId="1" fillId="0" borderId="0" xfId="0" applyNumberFormat="1" applyFont="1" applyFill="1" applyBorder="1"/>
    <xf numFmtId="165" fontId="1" fillId="0" borderId="0" xfId="0" applyNumberFormat="1" applyFont="1" applyFill="1" applyBorder="1"/>
    <xf numFmtId="164" fontId="5" fillId="0" borderId="0" xfId="0" applyNumberFormat="1" applyFont="1" applyFill="1" applyBorder="1"/>
    <xf numFmtId="1" fontId="34" fillId="0" borderId="0" xfId="52" applyNumberFormat="1" applyFont="1"/>
    <xf numFmtId="0" fontId="4" fillId="0" borderId="0" xfId="4" applyFont="1" applyFill="1" applyProtection="1"/>
    <xf numFmtId="0" fontId="3" fillId="0" borderId="1" xfId="3" quotePrefix="1" applyNumberFormat="1" applyFont="1" applyFill="1" applyBorder="1" applyAlignment="1" applyProtection="1">
      <alignment horizontal="center"/>
    </xf>
    <xf numFmtId="0" fontId="3" fillId="0" borderId="0" xfId="0" applyFont="1" applyFill="1" applyAlignment="1">
      <alignment horizontal="center"/>
    </xf>
    <xf numFmtId="0" fontId="2" fillId="0" borderId="0" xfId="0" applyFont="1" applyFill="1" applyAlignment="1">
      <alignment horizontal="center"/>
    </xf>
    <xf numFmtId="0" fontId="4" fillId="0" borderId="0" xfId="0" applyFont="1" applyFill="1" applyAlignment="1">
      <alignment horizontal="centerContinuous"/>
    </xf>
    <xf numFmtId="0" fontId="4" fillId="50" borderId="89" xfId="0" applyFont="1" applyFill="1" applyBorder="1" applyAlignment="1">
      <alignment horizontal="center"/>
    </xf>
    <xf numFmtId="0" fontId="4" fillId="50" borderId="90" xfId="0" applyFont="1" applyFill="1" applyBorder="1" applyAlignment="1">
      <alignment horizontal="center"/>
    </xf>
    <xf numFmtId="0" fontId="4" fillId="50" borderId="88" xfId="0" applyFont="1" applyFill="1" applyBorder="1" applyAlignment="1">
      <alignment horizontal="center"/>
    </xf>
    <xf numFmtId="0" fontId="3" fillId="0" borderId="0" xfId="0" applyFont="1" applyFill="1" applyAlignment="1">
      <alignment horizontal="center"/>
    </xf>
    <xf numFmtId="0" fontId="7" fillId="0" borderId="0" xfId="0" applyFont="1" applyFill="1" applyAlignment="1">
      <alignment horizontal="left" wrapText="1"/>
    </xf>
    <xf numFmtId="0" fontId="3" fillId="0" borderId="0" xfId="0" quotePrefix="1" applyFont="1" applyFill="1" applyAlignment="1">
      <alignment horizontal="center"/>
    </xf>
    <xf numFmtId="0" fontId="7" fillId="0" borderId="0" xfId="0" applyFont="1" applyFill="1" applyAlignment="1">
      <alignment horizontal="left" vertical="top" wrapText="1"/>
    </xf>
    <xf numFmtId="0" fontId="0" fillId="0" borderId="0" xfId="0" applyFill="1" applyBorder="1" applyAlignment="1">
      <alignment horizontal="left" wrapText="1"/>
    </xf>
    <xf numFmtId="0" fontId="39" fillId="12" borderId="0" xfId="0" applyFont="1" applyFill="1" applyAlignment="1">
      <alignment horizontal="center" vertical="center"/>
    </xf>
    <xf numFmtId="177" fontId="41" fillId="0" borderId="67" xfId="52" applyNumberFormat="1" applyFont="1" applyBorder="1" applyAlignment="1">
      <alignment horizontal="left"/>
    </xf>
    <xf numFmtId="0" fontId="0" fillId="4" borderId="24" xfId="0" applyFill="1" applyBorder="1" applyAlignment="1">
      <alignment horizontal="left" vertical="top" wrapText="1"/>
    </xf>
    <xf numFmtId="0" fontId="0" fillId="4" borderId="25" xfId="0" applyFill="1" applyBorder="1" applyAlignment="1">
      <alignment horizontal="left" vertical="top" wrapText="1"/>
    </xf>
    <xf numFmtId="0" fontId="69" fillId="51" borderId="64" xfId="57" applyFont="1" applyFill="1" applyBorder="1" applyAlignment="1">
      <alignment horizontal="center" vertical="center" wrapText="1"/>
    </xf>
    <xf numFmtId="0" fontId="69" fillId="51" borderId="65" xfId="57" applyFont="1" applyFill="1" applyBorder="1" applyAlignment="1">
      <alignment horizontal="center" vertical="center" wrapText="1"/>
    </xf>
    <xf numFmtId="0" fontId="69" fillId="51" borderId="62" xfId="57" applyFont="1" applyFill="1" applyBorder="1" applyAlignment="1">
      <alignment horizontal="center" vertical="center" wrapText="1"/>
    </xf>
    <xf numFmtId="0" fontId="69" fillId="51" borderId="63" xfId="57" applyFont="1" applyFill="1" applyBorder="1" applyAlignment="1">
      <alignment horizontal="center" vertical="center" wrapText="1"/>
    </xf>
    <xf numFmtId="0" fontId="17" fillId="0" borderId="0" xfId="52" applyFill="1" applyBorder="1" applyAlignment="1">
      <alignment horizontal="left" wrapText="1"/>
    </xf>
    <xf numFmtId="0" fontId="39" fillId="12" borderId="0" xfId="52" applyFont="1" applyFill="1" applyAlignment="1">
      <alignment horizontal="center" vertical="center"/>
    </xf>
    <xf numFmtId="0" fontId="17" fillId="4" borderId="24" xfId="52" applyFill="1" applyBorder="1" applyAlignment="1">
      <alignment horizontal="left" vertical="top" wrapText="1"/>
    </xf>
    <xf numFmtId="0" fontId="17" fillId="4" borderId="25" xfId="52" applyFill="1" applyBorder="1" applyAlignment="1">
      <alignment horizontal="left" vertical="top" wrapText="1"/>
    </xf>
    <xf numFmtId="0" fontId="33" fillId="51" borderId="89" xfId="0" applyFont="1" applyFill="1" applyBorder="1" applyAlignment="1">
      <alignment horizontal="center"/>
    </xf>
    <xf numFmtId="0" fontId="33" fillId="51" borderId="90" xfId="0" applyFont="1" applyFill="1" applyBorder="1" applyAlignment="1">
      <alignment horizontal="center"/>
    </xf>
    <xf numFmtId="0" fontId="33" fillId="51" borderId="88" xfId="0" applyFont="1" applyFill="1" applyBorder="1" applyAlignment="1">
      <alignment horizontal="center"/>
    </xf>
    <xf numFmtId="0" fontId="3" fillId="0" borderId="0" xfId="51" quotePrefix="1" applyFont="1" applyFill="1" applyBorder="1" applyAlignment="1">
      <alignment horizontal="center" vertical="center" wrapText="1"/>
    </xf>
    <xf numFmtId="0" fontId="3" fillId="0" borderId="0" xfId="0" quotePrefix="1" applyFont="1" applyFill="1" applyBorder="1" applyAlignment="1">
      <alignment horizontal="left" vertical="center"/>
    </xf>
    <xf numFmtId="0" fontId="13" fillId="0" borderId="64" xfId="0" applyFont="1" applyFill="1" applyBorder="1" applyAlignment="1">
      <alignment horizontal="center"/>
    </xf>
    <xf numFmtId="0" fontId="13" fillId="0" borderId="66" xfId="0" applyFont="1" applyFill="1" applyBorder="1" applyAlignment="1">
      <alignment horizontal="center"/>
    </xf>
    <xf numFmtId="0" fontId="13" fillId="0" borderId="65" xfId="0" applyFont="1" applyFill="1" applyBorder="1" applyAlignment="1">
      <alignment horizontal="center"/>
    </xf>
    <xf numFmtId="0" fontId="2" fillId="0" borderId="1" xfId="49" quotePrefix="1" applyFont="1" applyFill="1" applyBorder="1" applyAlignment="1">
      <alignment horizontal="center"/>
    </xf>
    <xf numFmtId="0" fontId="9" fillId="0" borderId="0" xfId="0" quotePrefix="1" applyFont="1" applyAlignment="1">
      <alignment horizontal="center"/>
    </xf>
    <xf numFmtId="0" fontId="9" fillId="0" borderId="0" xfId="49" quotePrefix="1" applyFont="1" applyFill="1" applyAlignment="1">
      <alignment horizontal="center"/>
    </xf>
    <xf numFmtId="39" fontId="3" fillId="0" borderId="0" xfId="3" applyNumberFormat="1" applyFont="1" applyFill="1" applyAlignment="1" applyProtection="1">
      <alignment wrapText="1"/>
    </xf>
  </cellXfs>
  <cellStyles count="68">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customBuilti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customBuilti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customBuilti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customBuiltin="1"/>
    <cellStyle name="Bad" xfId="14" builtinId="27" customBuiltin="1"/>
    <cellStyle name="Calculation" xfId="18" builtinId="22" customBuiltin="1"/>
    <cellStyle name="Check Cell" xfId="20" builtinId="23" customBuiltin="1"/>
    <cellStyle name="Comma" xfId="1" builtinId="3"/>
    <cellStyle name="Comma 10" xfId="64"/>
    <cellStyle name="Comma 2" xfId="55"/>
    <cellStyle name="Comma 26" xfId="61"/>
    <cellStyle name="Comma 3" xfId="66"/>
    <cellStyle name="Currency" xfId="2" builtinId="4"/>
    <cellStyle name="Currency 10 2" xfId="60"/>
    <cellStyle name="Currency 2" xfId="50"/>
    <cellStyle name="Currency 24" xfId="62"/>
    <cellStyle name="Currency 3" xfId="54"/>
    <cellStyle name="Currency 3 2" xfId="63"/>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2" xfId="56"/>
    <cellStyle name="Hyperlink 2 2" xfId="59"/>
    <cellStyle name="Hyperlink 3 2" xfId="58"/>
    <cellStyle name="Input" xfId="16" builtinId="20" customBuiltin="1"/>
    <cellStyle name="Linked Cell" xfId="19" builtinId="24" customBuiltin="1"/>
    <cellStyle name="Neutral" xfId="15" builtinId="28" customBuiltin="1"/>
    <cellStyle name="Normal" xfId="0" builtinId="0"/>
    <cellStyle name="Normal 10 5" xfId="51"/>
    <cellStyle name="Normal 2" xfId="4"/>
    <cellStyle name="Normal 2 2" xfId="67"/>
    <cellStyle name="Normal 3" xfId="49"/>
    <cellStyle name="Normal 4" xfId="52"/>
    <cellStyle name="Normal 4 2" xfId="57"/>
    <cellStyle name="Normal 8" xfId="7"/>
    <cellStyle name="Normal_Monthly" xfId="3"/>
    <cellStyle name="Normal_Year To Date" xfId="6"/>
    <cellStyle name="Note" xfId="22" builtinId="10" customBuiltin="1"/>
    <cellStyle name="Output" xfId="17" builtinId="21" customBuiltin="1"/>
    <cellStyle name="Percent 2" xfId="5"/>
    <cellStyle name="Percent 3" xfId="53"/>
    <cellStyle name="Percent 3 2" xfId="65"/>
    <cellStyle name="Title" xfId="8" builtinId="15" customBuiltin="1"/>
    <cellStyle name="Total" xfId="24" builtinId="25" customBuiltin="1"/>
    <cellStyle name="Warning Text" xfId="21" builtinId="11" customBuiltin="1"/>
  </cellStyles>
  <dxfs count="0"/>
  <tableStyles count="0" defaultTableStyle="TableStyleMedium2" defaultPivotStyle="PivotStyleLight16"/>
  <colors>
    <mruColors>
      <color rgb="FFB1A0C7"/>
      <color rgb="FF92CDDC"/>
      <color rgb="FFDA9694"/>
      <color rgb="FF99FFCC"/>
      <color rgb="FFCCFF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2.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theme" Target="theme/theme1.xml"/><Relationship Id="rId35"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hyperlink" Target="#'Building the 2-yr gas target'!A1"/><Relationship Id="rId2" Type="http://schemas.openxmlformats.org/officeDocument/2006/relationships/hyperlink" Target="#'Portfolio--2023 Specific'!A1"/><Relationship Id="rId1" Type="http://schemas.openxmlformats.org/officeDocument/2006/relationships/hyperlink" Target="#'Portfolio--2022-2023'!A1"/><Relationship Id="rId4" Type="http://schemas.openxmlformats.org/officeDocument/2006/relationships/hyperlink" Target="#'Building the 2-yr elec target'!A1"/></Relationships>
</file>

<file path=xl/drawings/_rels/drawing2.xml.rels><?xml version="1.0" encoding="UTF-8" standalone="yes"?>
<Relationships xmlns="http://schemas.openxmlformats.org/package/2006/relationships"><Relationship Id="rId3" Type="http://schemas.openxmlformats.org/officeDocument/2006/relationships/hyperlink" Target="#'Building the 2-yr gas target'!A1"/><Relationship Id="rId2" Type="http://schemas.openxmlformats.org/officeDocument/2006/relationships/hyperlink" Target="#'Portfolio--2023 Specific'!A1"/><Relationship Id="rId1" Type="http://schemas.openxmlformats.org/officeDocument/2006/relationships/hyperlink" Target="#'Portfolio--2022-2023'!A1"/><Relationship Id="rId4" Type="http://schemas.openxmlformats.org/officeDocument/2006/relationships/hyperlink" Target="#'Building the 2-yr elec target'!A1"/></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5</xdr:col>
      <xdr:colOff>647699</xdr:colOff>
      <xdr:row>2</xdr:row>
      <xdr:rowOff>209550</xdr:rowOff>
    </xdr:from>
    <xdr:to>
      <xdr:col>8</xdr:col>
      <xdr:colOff>671511</xdr:colOff>
      <xdr:row>4</xdr:row>
      <xdr:rowOff>156623</xdr:rowOff>
    </xdr:to>
    <xdr:grpSp>
      <xdr:nvGrpSpPr>
        <xdr:cNvPr id="2" name="Group 1"/>
        <xdr:cNvGrpSpPr/>
      </xdr:nvGrpSpPr>
      <xdr:grpSpPr>
        <a:xfrm>
          <a:off x="5187949" y="1168400"/>
          <a:ext cx="3808412" cy="937673"/>
          <a:chOff x="4933950" y="161225"/>
          <a:chExt cx="3519487" cy="594773"/>
        </a:xfrm>
      </xdr:grpSpPr>
      <xdr:sp macro="" textlink="">
        <xdr:nvSpPr>
          <xdr:cNvPr id="3" name="Rectangle 2"/>
          <xdr:cNvSpPr/>
        </xdr:nvSpPr>
        <xdr:spPr>
          <a:xfrm>
            <a:off x="5433155" y="161225"/>
            <a:ext cx="2491645" cy="594773"/>
          </a:xfrm>
          <a:prstGeom prst="rect">
            <a:avLst/>
          </a:prstGeom>
          <a:noFill/>
        </xdr:spPr>
        <xdr:txBody>
          <a:bodyPr wrap="square" lIns="91440" tIns="45720" rIns="91440" bIns="45720">
            <a:noAutofit/>
          </a:bodyPr>
          <a:lstStyle/>
          <a:p>
            <a:pPr algn="ctr"/>
            <a:r>
              <a:rPr lang="en-US" sz="14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Titles</a:t>
            </a:r>
            <a:r>
              <a:rPr lang="en-US" sz="1400" b="1" cap="none" spc="0" baseline="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 are h</a:t>
            </a:r>
            <a:r>
              <a:rPr lang="en-US" sz="14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yperlinks to 2022 Sector Views</a:t>
            </a:r>
          </a:p>
        </xdr:txBody>
      </xdr:sp>
      <xdr:sp macro="" textlink="">
        <xdr:nvSpPr>
          <xdr:cNvPr id="4" name="Bent Arrow 3"/>
          <xdr:cNvSpPr/>
        </xdr:nvSpPr>
        <xdr:spPr>
          <a:xfrm rot="5400000">
            <a:off x="8062389" y="20749"/>
            <a:ext cx="159383" cy="622712"/>
          </a:xfrm>
          <a:prstGeom prst="ben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solidFill>
                <a:schemeClr val="tx1"/>
              </a:solidFill>
            </a:endParaRPr>
          </a:p>
        </xdr:txBody>
      </xdr:sp>
      <xdr:sp macro="" textlink="">
        <xdr:nvSpPr>
          <xdr:cNvPr id="5" name="Bent Arrow 4"/>
          <xdr:cNvSpPr/>
        </xdr:nvSpPr>
        <xdr:spPr>
          <a:xfrm rot="5400000" flipV="1">
            <a:off x="5136444" y="40397"/>
            <a:ext cx="176212" cy="581200"/>
          </a:xfrm>
          <a:prstGeom prst="ben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solidFill>
                <a:schemeClr val="tx1"/>
              </a:solidFill>
            </a:endParaRPr>
          </a:p>
        </xdr:txBody>
      </xdr:sp>
    </xdr:grpSp>
    <xdr:clientData/>
  </xdr:twoCellAnchor>
  <xdr:oneCellAnchor>
    <xdr:from>
      <xdr:col>1</xdr:col>
      <xdr:colOff>0</xdr:colOff>
      <xdr:row>0</xdr:row>
      <xdr:rowOff>26670</xdr:rowOff>
    </xdr:from>
    <xdr:ext cx="1800045" cy="655885"/>
    <xdr:sp macro="" textlink="">
      <xdr:nvSpPr>
        <xdr:cNvPr id="6" name="TextBox 5"/>
        <xdr:cNvSpPr txBox="1"/>
      </xdr:nvSpPr>
      <xdr:spPr>
        <a:xfrm>
          <a:off x="335280" y="26670"/>
          <a:ext cx="1800045" cy="6558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3600">
              <a:solidFill>
                <a:srgbClr val="006A71"/>
              </a:solidFill>
            </a:rPr>
            <a:t>Exhibit 1</a:t>
          </a:r>
        </a:p>
      </xdr:txBody>
    </xdr:sp>
    <xdr:clientData/>
  </xdr:oneCellAnchor>
  <xdr:twoCellAnchor>
    <xdr:from>
      <xdr:col>6</xdr:col>
      <xdr:colOff>376311</xdr:colOff>
      <xdr:row>1</xdr:row>
      <xdr:rowOff>182880</xdr:rowOff>
    </xdr:from>
    <xdr:to>
      <xdr:col>7</xdr:col>
      <xdr:colOff>4983</xdr:colOff>
      <xdr:row>2</xdr:row>
      <xdr:rowOff>73563</xdr:rowOff>
    </xdr:to>
    <xdr:sp macro="" textlink="">
      <xdr:nvSpPr>
        <xdr:cNvPr id="7" name="Rectangle 6">
          <a:hlinkClick xmlns:r="http://schemas.openxmlformats.org/officeDocument/2006/relationships" r:id="rId1"/>
        </xdr:cNvPr>
        <xdr:cNvSpPr/>
      </xdr:nvSpPr>
      <xdr:spPr>
        <a:xfrm>
          <a:off x="5961771" y="609600"/>
          <a:ext cx="901212" cy="424083"/>
        </a:xfrm>
        <a:prstGeom prst="rect">
          <a:avLst/>
        </a:prstGeom>
        <a:solidFill>
          <a:srgbClr val="92D05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900">
              <a:solidFill>
                <a:schemeClr val="tx1"/>
              </a:solidFill>
            </a:rPr>
            <a:t>Go to two-year Portfolio view</a:t>
          </a:r>
        </a:p>
      </xdr:txBody>
    </xdr:sp>
    <xdr:clientData/>
  </xdr:twoCellAnchor>
  <xdr:twoCellAnchor>
    <xdr:from>
      <xdr:col>7</xdr:col>
      <xdr:colOff>225376</xdr:colOff>
      <xdr:row>1</xdr:row>
      <xdr:rowOff>182881</xdr:rowOff>
    </xdr:from>
    <xdr:to>
      <xdr:col>7</xdr:col>
      <xdr:colOff>1126588</xdr:colOff>
      <xdr:row>2</xdr:row>
      <xdr:rowOff>81183</xdr:rowOff>
    </xdr:to>
    <xdr:sp macro="" textlink="">
      <xdr:nvSpPr>
        <xdr:cNvPr id="8" name="Rectangle 7">
          <a:hlinkClick xmlns:r="http://schemas.openxmlformats.org/officeDocument/2006/relationships" r:id="rId2"/>
        </xdr:cNvPr>
        <xdr:cNvSpPr/>
      </xdr:nvSpPr>
      <xdr:spPr>
        <a:xfrm>
          <a:off x="7083376" y="609601"/>
          <a:ext cx="901212" cy="431702"/>
        </a:xfrm>
        <a:prstGeom prst="rect">
          <a:avLst/>
        </a:prstGeom>
        <a:solidFill>
          <a:srgbClr val="D8EEC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900">
              <a:solidFill>
                <a:schemeClr val="tx1"/>
              </a:solidFill>
            </a:rPr>
            <a:t>Go to 2022 Portfolio view</a:t>
          </a:r>
        </a:p>
      </xdr:txBody>
    </xdr:sp>
    <xdr:clientData/>
  </xdr:twoCellAnchor>
  <xdr:twoCellAnchor>
    <xdr:from>
      <xdr:col>1</xdr:col>
      <xdr:colOff>401955</xdr:colOff>
      <xdr:row>78</xdr:row>
      <xdr:rowOff>76200</xdr:rowOff>
    </xdr:from>
    <xdr:to>
      <xdr:col>1</xdr:col>
      <xdr:colOff>838200</xdr:colOff>
      <xdr:row>82</xdr:row>
      <xdr:rowOff>0</xdr:rowOff>
    </xdr:to>
    <xdr:sp macro="" textlink="">
      <xdr:nvSpPr>
        <xdr:cNvPr id="9" name="Rectangle 8">
          <a:hlinkClick xmlns:r="http://schemas.openxmlformats.org/officeDocument/2006/relationships" r:id="rId3"/>
        </xdr:cNvPr>
        <xdr:cNvSpPr/>
      </xdr:nvSpPr>
      <xdr:spPr>
        <a:xfrm>
          <a:off x="737235" y="14798040"/>
          <a:ext cx="436245" cy="617220"/>
        </a:xfrm>
        <a:prstGeom prst="rect">
          <a:avLst/>
        </a:prstGeom>
        <a:solidFill>
          <a:schemeClr val="accent6">
            <a:lumMod val="40000"/>
            <a:lumOff val="60000"/>
          </a:schemeClr>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600">
              <a:solidFill>
                <a:schemeClr val="tx1"/>
              </a:solidFill>
            </a:rPr>
            <a:t>Go to Building</a:t>
          </a:r>
          <a:r>
            <a:rPr lang="en-US" sz="600" baseline="0">
              <a:solidFill>
                <a:schemeClr val="tx1"/>
              </a:solidFill>
            </a:rPr>
            <a:t> the Gas Target Page</a:t>
          </a:r>
          <a:endParaRPr lang="en-US" sz="600">
            <a:solidFill>
              <a:schemeClr val="tx1"/>
            </a:solidFill>
          </a:endParaRPr>
        </a:p>
      </xdr:txBody>
    </xdr:sp>
    <xdr:clientData/>
  </xdr:twoCellAnchor>
  <xdr:twoCellAnchor>
    <xdr:from>
      <xdr:col>0</xdr:col>
      <xdr:colOff>227135</xdr:colOff>
      <xdr:row>78</xdr:row>
      <xdr:rowOff>89534</xdr:rowOff>
    </xdr:from>
    <xdr:to>
      <xdr:col>1</xdr:col>
      <xdr:colOff>357554</xdr:colOff>
      <xdr:row>81</xdr:row>
      <xdr:rowOff>190499</xdr:rowOff>
    </xdr:to>
    <xdr:sp macro="" textlink="">
      <xdr:nvSpPr>
        <xdr:cNvPr id="10" name="Rectangle 9">
          <a:hlinkClick xmlns:r="http://schemas.openxmlformats.org/officeDocument/2006/relationships" r:id="rId4"/>
        </xdr:cNvPr>
        <xdr:cNvSpPr/>
      </xdr:nvSpPr>
      <xdr:spPr>
        <a:xfrm>
          <a:off x="227135" y="14811374"/>
          <a:ext cx="465699" cy="603885"/>
        </a:xfrm>
        <a:prstGeom prst="rect">
          <a:avLst/>
        </a:prstGeom>
        <a:solidFill>
          <a:schemeClr val="accent1">
            <a:lumMod val="40000"/>
            <a:lumOff val="60000"/>
          </a:schemeClr>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600">
              <a:solidFill>
                <a:schemeClr val="tx1"/>
              </a:solidFill>
            </a:rPr>
            <a:t>Go to Building</a:t>
          </a:r>
          <a:r>
            <a:rPr lang="en-US" sz="600" baseline="0">
              <a:solidFill>
                <a:schemeClr val="tx1"/>
              </a:solidFill>
            </a:rPr>
            <a:t> the Electric Target Page</a:t>
          </a:r>
          <a:endParaRPr lang="en-US" sz="600">
            <a:solidFill>
              <a:schemeClr val="tx1"/>
            </a:solidFill>
          </a:endParaRPr>
        </a:p>
      </xdr:txBody>
    </xdr:sp>
    <xdr:clientData/>
  </xdr:twoCellAnchor>
  <xdr:twoCellAnchor>
    <xdr:from>
      <xdr:col>5</xdr:col>
      <xdr:colOff>647699</xdr:colOff>
      <xdr:row>2</xdr:row>
      <xdr:rowOff>209550</xdr:rowOff>
    </xdr:from>
    <xdr:to>
      <xdr:col>8</xdr:col>
      <xdr:colOff>671511</xdr:colOff>
      <xdr:row>4</xdr:row>
      <xdr:rowOff>156623</xdr:rowOff>
    </xdr:to>
    <xdr:grpSp>
      <xdr:nvGrpSpPr>
        <xdr:cNvPr id="12" name="Group 11"/>
        <xdr:cNvGrpSpPr/>
      </xdr:nvGrpSpPr>
      <xdr:grpSpPr>
        <a:xfrm>
          <a:off x="5187949" y="1168400"/>
          <a:ext cx="3808412" cy="937673"/>
          <a:chOff x="4933950" y="161225"/>
          <a:chExt cx="3519487" cy="594773"/>
        </a:xfrm>
      </xdr:grpSpPr>
      <xdr:sp macro="" textlink="">
        <xdr:nvSpPr>
          <xdr:cNvPr id="13" name="Rectangle 12"/>
          <xdr:cNvSpPr/>
        </xdr:nvSpPr>
        <xdr:spPr>
          <a:xfrm>
            <a:off x="5433155" y="161225"/>
            <a:ext cx="2491645" cy="594773"/>
          </a:xfrm>
          <a:prstGeom prst="rect">
            <a:avLst/>
          </a:prstGeom>
          <a:noFill/>
        </xdr:spPr>
        <xdr:txBody>
          <a:bodyPr wrap="square" lIns="91440" tIns="45720" rIns="91440" bIns="45720">
            <a:noAutofit/>
          </a:bodyPr>
          <a:lstStyle/>
          <a:p>
            <a:pPr algn="ctr"/>
            <a:r>
              <a:rPr lang="en-US" sz="14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Titles</a:t>
            </a:r>
            <a:r>
              <a:rPr lang="en-US" sz="1400" b="1" cap="none" spc="0" baseline="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 are h</a:t>
            </a:r>
            <a:r>
              <a:rPr lang="en-US" sz="14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yperlinks to 2023</a:t>
            </a:r>
          </a:p>
          <a:p>
            <a:pPr algn="ctr"/>
            <a:r>
              <a:rPr lang="en-US" sz="14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 Sector Views</a:t>
            </a:r>
          </a:p>
        </xdr:txBody>
      </xdr:sp>
      <xdr:sp macro="" textlink="">
        <xdr:nvSpPr>
          <xdr:cNvPr id="14" name="Bent Arrow 13"/>
          <xdr:cNvSpPr/>
        </xdr:nvSpPr>
        <xdr:spPr>
          <a:xfrm rot="5400000">
            <a:off x="8062389" y="20749"/>
            <a:ext cx="159383" cy="622712"/>
          </a:xfrm>
          <a:prstGeom prst="ben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solidFill>
                <a:schemeClr val="tx1"/>
              </a:solidFill>
            </a:endParaRPr>
          </a:p>
        </xdr:txBody>
      </xdr:sp>
      <xdr:sp macro="" textlink="">
        <xdr:nvSpPr>
          <xdr:cNvPr id="15" name="Bent Arrow 14"/>
          <xdr:cNvSpPr/>
        </xdr:nvSpPr>
        <xdr:spPr>
          <a:xfrm rot="5400000" flipV="1">
            <a:off x="5136444" y="40397"/>
            <a:ext cx="176212" cy="581200"/>
          </a:xfrm>
          <a:prstGeom prst="ben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solidFill>
                <a:schemeClr val="tx1"/>
              </a:solidFill>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647699</xdr:colOff>
      <xdr:row>2</xdr:row>
      <xdr:rowOff>209550</xdr:rowOff>
    </xdr:from>
    <xdr:to>
      <xdr:col>8</xdr:col>
      <xdr:colOff>671511</xdr:colOff>
      <xdr:row>4</xdr:row>
      <xdr:rowOff>156623</xdr:rowOff>
    </xdr:to>
    <xdr:grpSp>
      <xdr:nvGrpSpPr>
        <xdr:cNvPr id="2" name="Group 1"/>
        <xdr:cNvGrpSpPr/>
      </xdr:nvGrpSpPr>
      <xdr:grpSpPr>
        <a:xfrm>
          <a:off x="5187949" y="1168400"/>
          <a:ext cx="3808412" cy="937673"/>
          <a:chOff x="4933950" y="161225"/>
          <a:chExt cx="3519487" cy="594773"/>
        </a:xfrm>
      </xdr:grpSpPr>
      <xdr:sp macro="" textlink="">
        <xdr:nvSpPr>
          <xdr:cNvPr id="3" name="Rectangle 2"/>
          <xdr:cNvSpPr/>
        </xdr:nvSpPr>
        <xdr:spPr>
          <a:xfrm>
            <a:off x="5433155" y="161225"/>
            <a:ext cx="2491645" cy="594773"/>
          </a:xfrm>
          <a:prstGeom prst="rect">
            <a:avLst/>
          </a:prstGeom>
          <a:noFill/>
        </xdr:spPr>
        <xdr:txBody>
          <a:bodyPr wrap="square" lIns="91440" tIns="45720" rIns="91440" bIns="45720">
            <a:noAutofit/>
          </a:bodyPr>
          <a:lstStyle/>
          <a:p>
            <a:pPr algn="ctr"/>
            <a:r>
              <a:rPr lang="en-US" sz="14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Titles</a:t>
            </a:r>
            <a:r>
              <a:rPr lang="en-US" sz="1400" b="1" cap="none" spc="0" baseline="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 are h</a:t>
            </a:r>
            <a:r>
              <a:rPr lang="en-US" sz="14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yperlinks to 2022 Sector Views</a:t>
            </a:r>
          </a:p>
        </xdr:txBody>
      </xdr:sp>
      <xdr:sp macro="" textlink="">
        <xdr:nvSpPr>
          <xdr:cNvPr id="4" name="Bent Arrow 3"/>
          <xdr:cNvSpPr/>
        </xdr:nvSpPr>
        <xdr:spPr>
          <a:xfrm rot="5400000">
            <a:off x="8062389" y="20749"/>
            <a:ext cx="159383" cy="622712"/>
          </a:xfrm>
          <a:prstGeom prst="ben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solidFill>
                <a:schemeClr val="tx1"/>
              </a:solidFill>
            </a:endParaRPr>
          </a:p>
        </xdr:txBody>
      </xdr:sp>
      <xdr:sp macro="" textlink="">
        <xdr:nvSpPr>
          <xdr:cNvPr id="5" name="Bent Arrow 4"/>
          <xdr:cNvSpPr/>
        </xdr:nvSpPr>
        <xdr:spPr>
          <a:xfrm rot="5400000" flipV="1">
            <a:off x="5136444" y="40397"/>
            <a:ext cx="176212" cy="581200"/>
          </a:xfrm>
          <a:prstGeom prst="ben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solidFill>
                <a:schemeClr val="tx1"/>
              </a:solidFill>
            </a:endParaRPr>
          </a:p>
        </xdr:txBody>
      </xdr:sp>
    </xdr:grpSp>
    <xdr:clientData/>
  </xdr:twoCellAnchor>
  <xdr:oneCellAnchor>
    <xdr:from>
      <xdr:col>1</xdr:col>
      <xdr:colOff>0</xdr:colOff>
      <xdr:row>0</xdr:row>
      <xdr:rowOff>26670</xdr:rowOff>
    </xdr:from>
    <xdr:ext cx="1800045" cy="655885"/>
    <xdr:sp macro="" textlink="">
      <xdr:nvSpPr>
        <xdr:cNvPr id="6" name="TextBox 5"/>
        <xdr:cNvSpPr txBox="1"/>
      </xdr:nvSpPr>
      <xdr:spPr>
        <a:xfrm>
          <a:off x="335280" y="26670"/>
          <a:ext cx="1800045" cy="6558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3600">
              <a:solidFill>
                <a:srgbClr val="006A71"/>
              </a:solidFill>
            </a:rPr>
            <a:t>Exhibit 1</a:t>
          </a:r>
        </a:p>
      </xdr:txBody>
    </xdr:sp>
    <xdr:clientData/>
  </xdr:oneCellAnchor>
  <xdr:twoCellAnchor>
    <xdr:from>
      <xdr:col>6</xdr:col>
      <xdr:colOff>376311</xdr:colOff>
      <xdr:row>1</xdr:row>
      <xdr:rowOff>182880</xdr:rowOff>
    </xdr:from>
    <xdr:to>
      <xdr:col>7</xdr:col>
      <xdr:colOff>4983</xdr:colOff>
      <xdr:row>2</xdr:row>
      <xdr:rowOff>73563</xdr:rowOff>
    </xdr:to>
    <xdr:sp macro="" textlink="">
      <xdr:nvSpPr>
        <xdr:cNvPr id="7" name="Rectangle 6">
          <a:hlinkClick xmlns:r="http://schemas.openxmlformats.org/officeDocument/2006/relationships" r:id="rId1"/>
        </xdr:cNvPr>
        <xdr:cNvSpPr/>
      </xdr:nvSpPr>
      <xdr:spPr>
        <a:xfrm>
          <a:off x="5961771" y="609600"/>
          <a:ext cx="901212" cy="424083"/>
        </a:xfrm>
        <a:prstGeom prst="rect">
          <a:avLst/>
        </a:prstGeom>
        <a:solidFill>
          <a:srgbClr val="92D05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900">
              <a:solidFill>
                <a:schemeClr val="tx1"/>
              </a:solidFill>
            </a:rPr>
            <a:t>Go to two-year Portfolio view</a:t>
          </a:r>
        </a:p>
      </xdr:txBody>
    </xdr:sp>
    <xdr:clientData/>
  </xdr:twoCellAnchor>
  <xdr:twoCellAnchor>
    <xdr:from>
      <xdr:col>7</xdr:col>
      <xdr:colOff>225376</xdr:colOff>
      <xdr:row>1</xdr:row>
      <xdr:rowOff>182881</xdr:rowOff>
    </xdr:from>
    <xdr:to>
      <xdr:col>7</xdr:col>
      <xdr:colOff>1126588</xdr:colOff>
      <xdr:row>2</xdr:row>
      <xdr:rowOff>81183</xdr:rowOff>
    </xdr:to>
    <xdr:sp macro="" textlink="">
      <xdr:nvSpPr>
        <xdr:cNvPr id="8" name="Rectangle 7">
          <a:hlinkClick xmlns:r="http://schemas.openxmlformats.org/officeDocument/2006/relationships" r:id="rId2"/>
        </xdr:cNvPr>
        <xdr:cNvSpPr/>
      </xdr:nvSpPr>
      <xdr:spPr>
        <a:xfrm>
          <a:off x="7083376" y="609601"/>
          <a:ext cx="901212" cy="431702"/>
        </a:xfrm>
        <a:prstGeom prst="rect">
          <a:avLst/>
        </a:prstGeom>
        <a:solidFill>
          <a:srgbClr val="D8EEC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900">
              <a:solidFill>
                <a:schemeClr val="tx1"/>
              </a:solidFill>
            </a:rPr>
            <a:t>Go to 2023 Portfolio view</a:t>
          </a:r>
        </a:p>
      </xdr:txBody>
    </xdr:sp>
    <xdr:clientData/>
  </xdr:twoCellAnchor>
  <xdr:twoCellAnchor>
    <xdr:from>
      <xdr:col>1</xdr:col>
      <xdr:colOff>401955</xdr:colOff>
      <xdr:row>78</xdr:row>
      <xdr:rowOff>76200</xdr:rowOff>
    </xdr:from>
    <xdr:to>
      <xdr:col>1</xdr:col>
      <xdr:colOff>838200</xdr:colOff>
      <xdr:row>82</xdr:row>
      <xdr:rowOff>0</xdr:rowOff>
    </xdr:to>
    <xdr:sp macro="" textlink="">
      <xdr:nvSpPr>
        <xdr:cNvPr id="9" name="Rectangle 8">
          <a:hlinkClick xmlns:r="http://schemas.openxmlformats.org/officeDocument/2006/relationships" r:id="rId3"/>
        </xdr:cNvPr>
        <xdr:cNvSpPr/>
      </xdr:nvSpPr>
      <xdr:spPr>
        <a:xfrm>
          <a:off x="737235" y="15163800"/>
          <a:ext cx="436245" cy="662940"/>
        </a:xfrm>
        <a:prstGeom prst="rect">
          <a:avLst/>
        </a:prstGeom>
        <a:solidFill>
          <a:schemeClr val="accent6">
            <a:lumMod val="40000"/>
            <a:lumOff val="60000"/>
          </a:schemeClr>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600">
              <a:solidFill>
                <a:schemeClr val="tx1"/>
              </a:solidFill>
            </a:rPr>
            <a:t>Go to Building</a:t>
          </a:r>
          <a:r>
            <a:rPr lang="en-US" sz="600" baseline="0">
              <a:solidFill>
                <a:schemeClr val="tx1"/>
              </a:solidFill>
            </a:rPr>
            <a:t> the Gas Target Page</a:t>
          </a:r>
          <a:endParaRPr lang="en-US" sz="600">
            <a:solidFill>
              <a:schemeClr val="tx1"/>
            </a:solidFill>
          </a:endParaRPr>
        </a:p>
      </xdr:txBody>
    </xdr:sp>
    <xdr:clientData/>
  </xdr:twoCellAnchor>
  <xdr:twoCellAnchor>
    <xdr:from>
      <xdr:col>0</xdr:col>
      <xdr:colOff>227135</xdr:colOff>
      <xdr:row>78</xdr:row>
      <xdr:rowOff>89534</xdr:rowOff>
    </xdr:from>
    <xdr:to>
      <xdr:col>1</xdr:col>
      <xdr:colOff>357554</xdr:colOff>
      <xdr:row>81</xdr:row>
      <xdr:rowOff>190499</xdr:rowOff>
    </xdr:to>
    <xdr:sp macro="" textlink="">
      <xdr:nvSpPr>
        <xdr:cNvPr id="10" name="Rectangle 9">
          <a:hlinkClick xmlns:r="http://schemas.openxmlformats.org/officeDocument/2006/relationships" r:id="rId4"/>
        </xdr:cNvPr>
        <xdr:cNvSpPr/>
      </xdr:nvSpPr>
      <xdr:spPr>
        <a:xfrm>
          <a:off x="227135" y="15177134"/>
          <a:ext cx="465699" cy="649605"/>
        </a:xfrm>
        <a:prstGeom prst="rect">
          <a:avLst/>
        </a:prstGeom>
        <a:solidFill>
          <a:schemeClr val="accent1">
            <a:lumMod val="40000"/>
            <a:lumOff val="60000"/>
          </a:schemeClr>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600">
              <a:solidFill>
                <a:schemeClr val="tx1"/>
              </a:solidFill>
            </a:rPr>
            <a:t>Go to Building</a:t>
          </a:r>
          <a:r>
            <a:rPr lang="en-US" sz="600" baseline="0">
              <a:solidFill>
                <a:schemeClr val="tx1"/>
              </a:solidFill>
            </a:rPr>
            <a:t> the Electric Target Page</a:t>
          </a:r>
          <a:endParaRPr lang="en-US" sz="600">
            <a:solidFill>
              <a:schemeClr val="tx1"/>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180975</xdr:colOff>
      <xdr:row>21</xdr:row>
      <xdr:rowOff>103396</xdr:rowOff>
    </xdr:from>
    <xdr:to>
      <xdr:col>11</xdr:col>
      <xdr:colOff>284665</xdr:colOff>
      <xdr:row>36</xdr:row>
      <xdr:rowOff>10475</xdr:rowOff>
    </xdr:to>
    <xdr:pic>
      <xdr:nvPicPr>
        <xdr:cNvPr id="3" name="Picture 2"/>
        <xdr:cNvPicPr>
          <a:picLocks noChangeAspect="1"/>
        </xdr:cNvPicPr>
      </xdr:nvPicPr>
      <xdr:blipFill>
        <a:blip xmlns:r="http://schemas.openxmlformats.org/officeDocument/2006/relationships" r:embed="rId1"/>
        <a:stretch>
          <a:fillRect/>
        </a:stretch>
      </xdr:blipFill>
      <xdr:spPr>
        <a:xfrm>
          <a:off x="7381875" y="3684796"/>
          <a:ext cx="5894890" cy="2335954"/>
        </a:xfrm>
        <a:prstGeom prst="rect">
          <a:avLst/>
        </a:prstGeom>
        <a:ln>
          <a:solidFill>
            <a:schemeClr val="tx1"/>
          </a:solid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8</xdr:col>
      <xdr:colOff>47625</xdr:colOff>
      <xdr:row>35</xdr:row>
      <xdr:rowOff>66675</xdr:rowOff>
    </xdr:from>
    <xdr:to>
      <xdr:col>10</xdr:col>
      <xdr:colOff>666750</xdr:colOff>
      <xdr:row>41</xdr:row>
      <xdr:rowOff>47625</xdr:rowOff>
    </xdr:to>
    <xdr:cxnSp macro="">
      <xdr:nvCxnSpPr>
        <xdr:cNvPr id="2" name="Straight Arrow Connector 1"/>
        <xdr:cNvCxnSpPr/>
      </xdr:nvCxnSpPr>
      <xdr:spPr>
        <a:xfrm flipV="1">
          <a:off x="4924425" y="5410200"/>
          <a:ext cx="1781175" cy="952500"/>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184888</xdr:colOff>
      <xdr:row>37</xdr:row>
      <xdr:rowOff>91894</xdr:rowOff>
    </xdr:from>
    <xdr:ext cx="2149191" cy="457279"/>
    <xdr:sp macro="" textlink="">
      <xdr:nvSpPr>
        <xdr:cNvPr id="3" name="TextBox 2"/>
        <xdr:cNvSpPr txBox="1"/>
      </xdr:nvSpPr>
      <xdr:spPr>
        <a:xfrm rot="19630069">
          <a:off x="5061688" y="5759269"/>
          <a:ext cx="2149191" cy="4572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1100"/>
            <a:t>Difference due to rounding to</a:t>
          </a:r>
          <a:r>
            <a:rPr lang="en-US" sz="1100" baseline="0"/>
            <a:t> six </a:t>
          </a:r>
          <a:r>
            <a:rPr lang="en-US" sz="1100"/>
            <a:t>decimals in Schedule 120 rate</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REGULATN\PA&amp;D\DSMRecov\2001\RECOV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Finance\SCCLP\2005\Quarterly%20Reporting\1Q%2005\Consolidating%20Financials%2003%2031%20200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T:\Power%20Costs\Outlook\2011%20Outlook\Actuals\12%202011\Copy%20of%20Margin_2011_12_final_20120111_1200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seburg"/>
      <sheetName val="SCRInput"/>
      <sheetName val="Inputs"/>
      <sheetName val="Market-Based Rates"/>
      <sheetName val="BM-5 Output"/>
      <sheetName val="DSM Output"/>
      <sheetName val="DSM Dollars"/>
      <sheetName val="Decoupling"/>
      <sheetName val="Centralia Credit"/>
      <sheetName val="Y2K"/>
      <sheetName val="Deferred Acct."/>
      <sheetName val="AFOR"/>
      <sheetName val="SB1149"/>
      <sheetName val="Washington"/>
      <sheetName val="WA Inputs"/>
      <sheetName val="Sch. 93 kWh"/>
      <sheetName val="Pivot"/>
      <sheetName val="Inputs (2)"/>
      <sheetName val="Interdepartmental"/>
      <sheetName val="Qualify"/>
      <sheetName val="Old Inputs"/>
      <sheetName val="Market-Based Rates (2)"/>
      <sheetName val="Old BM-5 "/>
      <sheetName val="Old Dollars"/>
      <sheetName val="Old Output"/>
      <sheetName val="Module2"/>
      <sheetName val="RECOV01"/>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ings"/>
      <sheetName val="ErrorReport"/>
      <sheetName val="Cover"/>
      <sheetName val="Note"/>
      <sheetName val="ConsolidatedBS"/>
      <sheetName val="ConsolidatedPL"/>
      <sheetName val="ConsoldiatedCF"/>
      <sheetName val="ConsolidatingBS"/>
      <sheetName val="ConsolidatingPL"/>
      <sheetName val="ConsolidatingJE"/>
      <sheetName val="CashFlow1"/>
      <sheetName val="CashFlow2"/>
      <sheetName val="CashFlow3"/>
      <sheetName val="SCCLP Cover"/>
      <sheetName val="SCCLP Note"/>
      <sheetName val="SumasBS"/>
      <sheetName val="SumasPL"/>
      <sheetName val="Enco Cover"/>
      <sheetName val="ENCOBS"/>
      <sheetName val="ENCOPL"/>
      <sheetName val="ENCO CF WORKSHEET"/>
      <sheetName val="RestCash"/>
      <sheetName val="RestCashDef"/>
      <sheetName val="ConsFA"/>
      <sheetName val="ConsOA"/>
      <sheetName val="ConsComm"/>
      <sheetName val="SumasDist"/>
      <sheetName val="Spark"/>
      <sheetName val="DistActBud"/>
      <sheetName val="DebtSvc"/>
      <sheetName val="PSE"/>
      <sheetName val="Cons LTD"/>
      <sheetName val="LIBOR"/>
      <sheetName val="QtrlyRpt"/>
      <sheetName val="FA Roll"/>
      <sheetName val="SCCLP FAROLL"/>
      <sheetName val="TB2005"/>
      <sheetName val="QB Accounts"/>
      <sheetName val="PruJrSubLoan"/>
      <sheetName val="CSFB Prudential"/>
      <sheetName val="ConsolidatingBR"/>
      <sheetName val="SumasBR"/>
      <sheetName val="ForeignExch"/>
      <sheetName val="TaxBS"/>
      <sheetName val="TaxDiff"/>
      <sheetName val="TaxD&amp;A"/>
      <sheetName val="TaxM"/>
      <sheetName val="TB2004"/>
      <sheetName val="TB2003"/>
      <sheetName val="TB2002"/>
      <sheetName val="TB2001"/>
      <sheetName val="TB2000"/>
      <sheetName val="SCCLP_Cover"/>
      <sheetName val="SCCLP_Note"/>
      <sheetName val="Enco_Cover"/>
      <sheetName val="ENCO_CF_WORKSHEET"/>
      <sheetName val="Cons_LTD"/>
      <sheetName val="FA_Roll"/>
      <sheetName val="SCCLP_FAROLL"/>
      <sheetName val="QB_Accounts"/>
      <sheetName val="CSFB_Prudential"/>
      <sheetName val="Rock Island 1"/>
      <sheetName val="NIM Summ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xRepositorySheet"/>
      <sheetName val="Monthly"/>
      <sheetName val="QTD"/>
      <sheetName val="YTD"/>
      <sheetName val="12ME"/>
      <sheetName val="QTD Attach A"/>
      <sheetName val="YTD Attach A"/>
      <sheetName val="Footnotes"/>
      <sheetName val="Strings"/>
      <sheetName val="ZZCOOM_M03_Q005"/>
      <sheetName val="ZZCOOM_M03_Q005SKF"/>
      <sheetName val="ZZCOOM_M03_Q005ORDERS"/>
      <sheetName val="Revision History"/>
      <sheetName val="Graph"/>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10.bin"/><Relationship Id="rId1" Type="http://schemas.openxmlformats.org/officeDocument/2006/relationships/printerSettings" Target="../printerSettings/printerSettings5.bin"/><Relationship Id="rId4" Type="http://schemas.openxmlformats.org/officeDocument/2006/relationships/vmlDrawing" Target="../drawings/vmlDrawing2.vm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11.bin"/><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customProperty" Target="../customProperty12.bin"/></Relationships>
</file>

<file path=xl/worksheets/_rels/sheet13.xml.rels><?xml version="1.0" encoding="UTF-8" standalone="yes"?>
<Relationships xmlns="http://schemas.openxmlformats.org/package/2006/relationships"><Relationship Id="rId2" Type="http://schemas.openxmlformats.org/officeDocument/2006/relationships/customProperty" Target="../customProperty13.bin"/><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1" Type="http://schemas.openxmlformats.org/officeDocument/2006/relationships/customProperty" Target="../customProperty14.bin"/></Relationships>
</file>

<file path=xl/worksheets/_rels/sheet15.xml.rels><?xml version="1.0" encoding="UTF-8" standalone="yes"?>
<Relationships xmlns="http://schemas.openxmlformats.org/package/2006/relationships"><Relationship Id="rId1" Type="http://schemas.openxmlformats.org/officeDocument/2006/relationships/customProperty" Target="../customProperty15.bin"/></Relationships>
</file>

<file path=xl/worksheets/_rels/sheet16.xml.rels><?xml version="1.0" encoding="UTF-8" standalone="yes"?>
<Relationships xmlns="http://schemas.openxmlformats.org/package/2006/relationships"><Relationship Id="rId1" Type="http://schemas.openxmlformats.org/officeDocument/2006/relationships/customProperty" Target="../customProperty16.bin"/></Relationships>
</file>

<file path=xl/worksheets/_rels/sheet17.xml.rels><?xml version="1.0" encoding="UTF-8" standalone="yes"?>
<Relationships xmlns="http://schemas.openxmlformats.org/package/2006/relationships"><Relationship Id="rId1" Type="http://schemas.openxmlformats.org/officeDocument/2006/relationships/customProperty" Target="../customProperty17.bin"/></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customProperty" Target="../customProperty18.bin"/><Relationship Id="rId1" Type="http://schemas.openxmlformats.org/officeDocument/2006/relationships/printerSettings" Target="../printerSettings/printerSettings8.bin"/><Relationship Id="rId5" Type="http://schemas.openxmlformats.org/officeDocument/2006/relationships/comments" Target="../comments1.xml"/><Relationship Id="rId4" Type="http://schemas.openxmlformats.org/officeDocument/2006/relationships/vmlDrawing" Target="../drawings/vmlDrawing3.vml"/></Relationships>
</file>

<file path=xl/worksheets/_rels/sheet19.xml.rels><?xml version="1.0" encoding="UTF-8" standalone="yes"?>
<Relationships xmlns="http://schemas.openxmlformats.org/package/2006/relationships"><Relationship Id="rId2" Type="http://schemas.openxmlformats.org/officeDocument/2006/relationships/customProperty" Target="../customProperty19.bin"/><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customProperty" Target="../customProperty2.bin"/></Relationships>
</file>

<file path=xl/worksheets/_rels/sheet20.xml.rels><?xml version="1.0" encoding="UTF-8" standalone="yes"?>
<Relationships xmlns="http://schemas.openxmlformats.org/package/2006/relationships"><Relationship Id="rId2" Type="http://schemas.openxmlformats.org/officeDocument/2006/relationships/customProperty" Target="../customProperty20.bin"/><Relationship Id="rId1" Type="http://schemas.openxmlformats.org/officeDocument/2006/relationships/printerSettings" Target="../printerSettings/printerSettings10.bin"/></Relationships>
</file>

<file path=xl/worksheets/_rels/sheet21.xml.rels><?xml version="1.0" encoding="UTF-8" standalone="yes"?>
<Relationships xmlns="http://schemas.openxmlformats.org/package/2006/relationships"><Relationship Id="rId1" Type="http://schemas.openxmlformats.org/officeDocument/2006/relationships/customProperty" Target="../customProperty21.bin"/></Relationships>
</file>

<file path=xl/worksheets/_rels/sheet22.xml.rels><?xml version="1.0" encoding="UTF-8" standalone="yes"?>
<Relationships xmlns="http://schemas.openxmlformats.org/package/2006/relationships"><Relationship Id="rId1" Type="http://schemas.openxmlformats.org/officeDocument/2006/relationships/customProperty" Target="../customProperty22.bin"/></Relationships>
</file>

<file path=xl/worksheets/_rels/sheet23.xml.rels><?xml version="1.0" encoding="UTF-8" standalone="yes"?>
<Relationships xmlns="http://schemas.openxmlformats.org/package/2006/relationships"><Relationship Id="rId1" Type="http://schemas.openxmlformats.org/officeDocument/2006/relationships/customProperty" Target="../customProperty23.bin"/></Relationships>
</file>

<file path=xl/worksheets/_rels/sheet24.xml.rels><?xml version="1.0" encoding="UTF-8" standalone="yes"?>
<Relationships xmlns="http://schemas.openxmlformats.org/package/2006/relationships"><Relationship Id="rId1" Type="http://schemas.openxmlformats.org/officeDocument/2006/relationships/customProperty" Target="../customProperty24.bin"/></Relationships>
</file>

<file path=xl/worksheets/_rels/sheet25.xml.rels><?xml version="1.0" encoding="UTF-8" standalone="yes"?>
<Relationships xmlns="http://schemas.openxmlformats.org/package/2006/relationships"><Relationship Id="rId2" Type="http://schemas.openxmlformats.org/officeDocument/2006/relationships/customProperty" Target="../customProperty25.bin"/><Relationship Id="rId1" Type="http://schemas.openxmlformats.org/officeDocument/2006/relationships/printerSettings" Target="../printerSettings/printerSettings11.bin"/></Relationships>
</file>

<file path=xl/worksheets/_rels/sheet26.xml.rels><?xml version="1.0" encoding="UTF-8" standalone="yes"?>
<Relationships xmlns="http://schemas.openxmlformats.org/package/2006/relationships"><Relationship Id="rId2" Type="http://schemas.openxmlformats.org/officeDocument/2006/relationships/customProperty" Target="../customProperty26.bin"/><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1" Type="http://schemas.openxmlformats.org/officeDocument/2006/relationships/customProperty" Target="../customProperty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customProperty" Target="../customProperty5.bin"/></Relationships>
</file>

<file path=xl/worksheets/_rels/sheet6.xml.rels><?xml version="1.0" encoding="UTF-8" standalone="yes"?>
<Relationships xmlns="http://schemas.openxmlformats.org/package/2006/relationships"><Relationship Id="rId1" Type="http://schemas.openxmlformats.org/officeDocument/2006/relationships/customProperty" Target="../customProperty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customProperty" Target="../customProperty8.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9.bin"/><Relationship Id="rId1" Type="http://schemas.openxmlformats.org/officeDocument/2006/relationships/printerSettings" Target="../printerSettings/printerSettings4.bin"/><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38"/>
  <sheetViews>
    <sheetView showGridLines="0" tabSelected="1" workbookViewId="0">
      <selection activeCell="M39" sqref="M39"/>
    </sheetView>
  </sheetViews>
  <sheetFormatPr defaultRowHeight="14.5" x14ac:dyDescent="0.35"/>
  <cols>
    <col min="1" max="1" width="4.453125" customWidth="1"/>
    <col min="2" max="2" width="4.54296875" customWidth="1"/>
    <col min="3" max="3" width="3.81640625" customWidth="1"/>
    <col min="4" max="4" width="5.1796875" customWidth="1"/>
    <col min="15" max="17" width="9.1796875" style="182"/>
    <col min="18" max="18" width="15.453125" bestFit="1" customWidth="1"/>
    <col min="19" max="19" width="2.54296875" bestFit="1" customWidth="1"/>
  </cols>
  <sheetData>
    <row r="2" spans="1:19" x14ac:dyDescent="0.35">
      <c r="A2" t="s">
        <v>356</v>
      </c>
    </row>
    <row r="3" spans="1:19" x14ac:dyDescent="0.35">
      <c r="K3" s="283" t="s">
        <v>280</v>
      </c>
      <c r="L3" s="283"/>
      <c r="M3" s="283"/>
      <c r="N3" s="283"/>
      <c r="O3" s="283"/>
      <c r="P3" s="283"/>
      <c r="Q3" s="283"/>
      <c r="R3" s="102" t="s">
        <v>281</v>
      </c>
    </row>
    <row r="4" spans="1:19" x14ac:dyDescent="0.35">
      <c r="A4" s="102">
        <v>1</v>
      </c>
      <c r="B4" t="s">
        <v>284</v>
      </c>
      <c r="R4" s="253">
        <f>SUM(R6:R17)</f>
        <v>90245214.525615215</v>
      </c>
      <c r="S4" s="282">
        <f>'CY Rev Req Non-449'!C12-R4</f>
        <v>0</v>
      </c>
    </row>
    <row r="6" spans="1:19" x14ac:dyDescent="0.35">
      <c r="B6" s="102" t="s">
        <v>6</v>
      </c>
      <c r="C6" t="s">
        <v>303</v>
      </c>
      <c r="K6" t="s">
        <v>519</v>
      </c>
      <c r="R6" s="281">
        <f>'CY Rev Req Non-449'!C8</f>
        <v>121557883.55955744</v>
      </c>
    </row>
    <row r="7" spans="1:19" s="182" customFormat="1" x14ac:dyDescent="0.35">
      <c r="B7" s="102"/>
    </row>
    <row r="8" spans="1:19" x14ac:dyDescent="0.35">
      <c r="B8" s="102" t="s">
        <v>7</v>
      </c>
      <c r="C8" t="s">
        <v>304</v>
      </c>
    </row>
    <row r="10" spans="1:19" x14ac:dyDescent="0.35">
      <c r="C10" s="102" t="s">
        <v>175</v>
      </c>
      <c r="D10" t="s">
        <v>305</v>
      </c>
    </row>
    <row r="11" spans="1:19" x14ac:dyDescent="0.35">
      <c r="D11" t="s">
        <v>306</v>
      </c>
    </row>
    <row r="12" spans="1:19" x14ac:dyDescent="0.35">
      <c r="D12" t="s">
        <v>277</v>
      </c>
    </row>
    <row r="13" spans="1:19" s="182" customFormat="1" x14ac:dyDescent="0.35"/>
    <row r="14" spans="1:19" x14ac:dyDescent="0.35">
      <c r="D14" s="102" t="s">
        <v>6</v>
      </c>
      <c r="E14" t="s">
        <v>275</v>
      </c>
      <c r="K14" s="71" t="s">
        <v>520</v>
      </c>
      <c r="R14" s="281">
        <f>'CY True-Up'!F10</f>
        <v>-3024996.4936950952</v>
      </c>
    </row>
    <row r="15" spans="1:19" x14ac:dyDescent="0.35">
      <c r="D15" s="102" t="s">
        <v>7</v>
      </c>
      <c r="E15" t="s">
        <v>278</v>
      </c>
      <c r="K15" s="71" t="s">
        <v>521</v>
      </c>
      <c r="R15" s="281">
        <f>'CY True-Up'!F23</f>
        <v>-2885800.426349543</v>
      </c>
    </row>
    <row r="17" spans="1:19" x14ac:dyDescent="0.35">
      <c r="C17" s="102" t="s">
        <v>276</v>
      </c>
      <c r="D17" t="s">
        <v>363</v>
      </c>
      <c r="K17" s="71" t="s">
        <v>522</v>
      </c>
      <c r="R17" s="281">
        <f>'CY True-Up'!F15</f>
        <v>-25401872.113897599</v>
      </c>
    </row>
    <row r="18" spans="1:19" x14ac:dyDescent="0.35">
      <c r="D18" t="s">
        <v>307</v>
      </c>
    </row>
    <row r="19" spans="1:19" s="182" customFormat="1" x14ac:dyDescent="0.35">
      <c r="D19" s="182" t="s">
        <v>308</v>
      </c>
    </row>
    <row r="21" spans="1:19" x14ac:dyDescent="0.35">
      <c r="A21" s="102">
        <v>2</v>
      </c>
      <c r="B21" t="s">
        <v>282</v>
      </c>
    </row>
    <row r="22" spans="1:19" s="182" customFormat="1" x14ac:dyDescent="0.35">
      <c r="A22" s="102"/>
      <c r="B22" s="182" t="s">
        <v>283</v>
      </c>
      <c r="R22" s="253">
        <f>SUM(R24:R34)</f>
        <v>-5455962.9757922851</v>
      </c>
      <c r="S22" s="282">
        <f>SUM(Summary!C11:C19)-R22</f>
        <v>0</v>
      </c>
    </row>
    <row r="24" spans="1:19" x14ac:dyDescent="0.35">
      <c r="B24" s="102" t="s">
        <v>6</v>
      </c>
      <c r="C24" t="s">
        <v>309</v>
      </c>
      <c r="K24" t="s">
        <v>357</v>
      </c>
      <c r="R24" s="281">
        <f>Summary!C15</f>
        <v>1748770.265659824</v>
      </c>
    </row>
    <row r="25" spans="1:19" x14ac:dyDescent="0.35">
      <c r="R25" s="281"/>
    </row>
    <row r="26" spans="1:19" x14ac:dyDescent="0.35">
      <c r="B26" s="102" t="s">
        <v>7</v>
      </c>
      <c r="C26" t="s">
        <v>310</v>
      </c>
      <c r="R26" s="281"/>
    </row>
    <row r="27" spans="1:19" x14ac:dyDescent="0.35">
      <c r="R27" s="281"/>
    </row>
    <row r="28" spans="1:19" x14ac:dyDescent="0.35">
      <c r="C28" s="102" t="s">
        <v>175</v>
      </c>
      <c r="D28" t="s">
        <v>311</v>
      </c>
      <c r="K28" s="71" t="s">
        <v>358</v>
      </c>
      <c r="R28" s="281">
        <f>'CY True-Up'!F10-'PY True-up '!F10</f>
        <v>-2148121.1896453649</v>
      </c>
    </row>
    <row r="29" spans="1:19" s="182" customFormat="1" x14ac:dyDescent="0.35">
      <c r="C29" s="102"/>
      <c r="K29" s="71" t="s">
        <v>359</v>
      </c>
      <c r="R29" s="281"/>
    </row>
    <row r="30" spans="1:19" x14ac:dyDescent="0.35">
      <c r="R30" s="281"/>
    </row>
    <row r="31" spans="1:19" x14ac:dyDescent="0.35">
      <c r="C31" s="102" t="s">
        <v>276</v>
      </c>
      <c r="D31" t="s">
        <v>312</v>
      </c>
      <c r="K31" s="71" t="s">
        <v>360</v>
      </c>
      <c r="R31" s="281">
        <f>'CY True-Up'!F23-'PY True-up '!F23</f>
        <v>-900669.59431149438</v>
      </c>
    </row>
    <row r="32" spans="1:19" s="182" customFormat="1" x14ac:dyDescent="0.35">
      <c r="C32" s="102"/>
      <c r="K32" s="71" t="s">
        <v>361</v>
      </c>
      <c r="R32" s="281"/>
    </row>
    <row r="33" spans="1:18" x14ac:dyDescent="0.35">
      <c r="R33" s="281"/>
    </row>
    <row r="34" spans="1:18" x14ac:dyDescent="0.35">
      <c r="C34" s="102" t="s">
        <v>279</v>
      </c>
      <c r="D34" t="s">
        <v>313</v>
      </c>
      <c r="K34" s="71" t="s">
        <v>362</v>
      </c>
      <c r="R34" s="281">
        <f>Summary!C19</f>
        <v>-4155942.4574952498</v>
      </c>
    </row>
    <row r="35" spans="1:18" x14ac:dyDescent="0.35">
      <c r="R35" s="281"/>
    </row>
    <row r="36" spans="1:18" x14ac:dyDescent="0.35">
      <c r="A36" s="284" t="s">
        <v>285</v>
      </c>
      <c r="B36" s="284"/>
      <c r="C36" s="284"/>
      <c r="D36" s="284"/>
      <c r="E36" s="284"/>
      <c r="F36" s="284"/>
      <c r="G36" s="284"/>
      <c r="H36" s="284"/>
      <c r="I36" s="284"/>
      <c r="J36" s="182"/>
      <c r="K36" s="182"/>
      <c r="L36" s="182"/>
      <c r="R36" s="281"/>
    </row>
    <row r="37" spans="1:18" x14ac:dyDescent="0.35">
      <c r="A37" s="285" t="s">
        <v>286</v>
      </c>
      <c r="B37" s="285"/>
      <c r="C37" s="285"/>
      <c r="D37" s="285"/>
      <c r="E37" s="285"/>
      <c r="F37" s="285"/>
      <c r="G37" s="285"/>
      <c r="H37" s="285"/>
      <c r="I37" s="285"/>
      <c r="J37" s="182"/>
      <c r="K37" s="182"/>
      <c r="L37" s="182"/>
    </row>
    <row r="38" spans="1:18" x14ac:dyDescent="0.35">
      <c r="A38" s="286" t="s">
        <v>287</v>
      </c>
      <c r="B38" s="286"/>
      <c r="C38" s="286"/>
      <c r="D38" s="286"/>
      <c r="E38" s="286"/>
      <c r="F38" s="286"/>
      <c r="G38" s="286"/>
      <c r="H38" s="286"/>
      <c r="I38" s="286"/>
      <c r="J38" s="182"/>
      <c r="K38" s="182"/>
      <c r="L38" s="182"/>
    </row>
  </sheetData>
  <pageMargins left="0.7" right="0.7" top="0.75" bottom="0.75" header="0.3" footer="0.3"/>
  <pageSetup orientation="portrait" r:id="rId1"/>
  <customProperties>
    <customPr name="_pios_id" r:id="rId2"/>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A9694"/>
  </sheetPr>
  <dimension ref="A1:P96"/>
  <sheetViews>
    <sheetView zoomScaleNormal="100" workbookViewId="0">
      <pane xSplit="1" ySplit="4" topLeftCell="H86" activePane="bottomRight" state="frozen"/>
      <selection pane="topRight" activeCell="B1" sqref="B1"/>
      <selection pane="bottomLeft" activeCell="A5" sqref="A5"/>
      <selection pane="bottomRight" activeCell="P90" sqref="P90"/>
    </sheetView>
  </sheetViews>
  <sheetFormatPr defaultColWidth="9.1796875" defaultRowHeight="12.5" x14ac:dyDescent="0.25"/>
  <cols>
    <col min="1" max="1" width="4.81640625" style="295" customWidth="1"/>
    <col min="2" max="2" width="12.54296875" style="296" customWidth="1"/>
    <col min="3" max="3" width="6.453125" style="295" customWidth="1"/>
    <col min="4" max="4" width="6.1796875" style="295" customWidth="1"/>
    <col min="5" max="5" width="35" style="295" customWidth="1"/>
    <col min="6" max="6" width="16.453125" style="295" customWidth="1"/>
    <col min="7" max="7" width="18.54296875" style="295" customWidth="1"/>
    <col min="8" max="8" width="19.1796875" style="295" customWidth="1"/>
    <col min="9" max="9" width="16.81640625" style="295" customWidth="1"/>
    <col min="10" max="10" width="19.54296875" style="295" customWidth="1"/>
    <col min="11" max="12" width="9.1796875" style="295"/>
    <col min="13" max="13" width="11.81640625" style="295" customWidth="1"/>
    <col min="14" max="14" width="13.54296875" style="295" bestFit="1" customWidth="1"/>
    <col min="15" max="15" width="11.453125" style="295" bestFit="1" customWidth="1"/>
    <col min="16" max="16" width="14.26953125" style="295" bestFit="1" customWidth="1"/>
    <col min="17" max="16384" width="9.1796875" style="295"/>
  </cols>
  <sheetData>
    <row r="1" spans="1:11" s="528" customFormat="1" ht="33.65" customHeight="1" x14ac:dyDescent="0.35">
      <c r="B1" s="529"/>
      <c r="F1" s="905" t="s">
        <v>369</v>
      </c>
      <c r="G1" s="905"/>
      <c r="H1" s="905"/>
      <c r="I1" s="654"/>
      <c r="J1" s="900" t="s">
        <v>392</v>
      </c>
      <c r="K1" s="901"/>
    </row>
    <row r="2" spans="1:11" ht="42" customHeight="1" thickBot="1" x14ac:dyDescent="0.4">
      <c r="D2" s="527"/>
      <c r="E2" s="526" t="s">
        <v>228</v>
      </c>
      <c r="H2" s="525"/>
      <c r="I2" s="655"/>
      <c r="J2" s="902"/>
      <c r="K2" s="903"/>
    </row>
    <row r="3" spans="1:11" ht="17.25" customHeight="1" thickBot="1" x14ac:dyDescent="0.4">
      <c r="B3" s="524"/>
      <c r="C3" s="897">
        <v>44599</v>
      </c>
      <c r="D3" s="897"/>
      <c r="E3" s="897"/>
      <c r="F3" s="523"/>
      <c r="G3" s="522"/>
      <c r="H3" s="521"/>
      <c r="I3" s="520"/>
      <c r="J3" s="520"/>
    </row>
    <row r="4" spans="1:11" ht="61" x14ac:dyDescent="0.35">
      <c r="A4" s="325"/>
      <c r="B4" s="517" t="s">
        <v>163</v>
      </c>
      <c r="C4" s="519" t="s">
        <v>164</v>
      </c>
      <c r="D4" s="518"/>
      <c r="E4" s="517"/>
      <c r="F4" s="516" t="s">
        <v>165</v>
      </c>
      <c r="G4" s="516" t="s">
        <v>166</v>
      </c>
      <c r="H4" s="516" t="s">
        <v>167</v>
      </c>
      <c r="I4" s="516" t="s">
        <v>211</v>
      </c>
      <c r="J4" s="515" t="s">
        <v>229</v>
      </c>
    </row>
    <row r="5" spans="1:11" ht="16" thickBot="1" x14ac:dyDescent="0.3">
      <c r="A5" s="325"/>
      <c r="B5" s="514"/>
      <c r="C5" s="513" t="s">
        <v>230</v>
      </c>
      <c r="D5" s="512"/>
      <c r="E5" s="512"/>
      <c r="F5" s="511"/>
      <c r="G5" s="511"/>
      <c r="H5" s="511"/>
      <c r="I5" s="511"/>
      <c r="J5" s="510"/>
    </row>
    <row r="6" spans="1:11" ht="15.5" x14ac:dyDescent="0.35">
      <c r="A6" s="325"/>
      <c r="B6" s="509"/>
      <c r="C6" s="508" t="s">
        <v>168</v>
      </c>
      <c r="D6" s="508"/>
      <c r="E6" s="508"/>
      <c r="F6" s="506"/>
      <c r="G6" s="507"/>
      <c r="H6" s="506"/>
      <c r="I6" s="506"/>
      <c r="J6" s="505"/>
    </row>
    <row r="7" spans="1:11" ht="14.5" x14ac:dyDescent="0.35">
      <c r="A7" s="325"/>
      <c r="B7" s="384">
        <v>201</v>
      </c>
      <c r="C7" s="504" t="s">
        <v>169</v>
      </c>
      <c r="D7" s="481"/>
      <c r="E7" s="480"/>
      <c r="F7" s="490">
        <v>1977.441</v>
      </c>
      <c r="G7" s="491">
        <v>6108195.965499999</v>
      </c>
      <c r="H7" s="490">
        <v>20743.53</v>
      </c>
      <c r="I7" s="656">
        <v>1016785.9315000001</v>
      </c>
      <c r="J7" s="616">
        <f>G7+I7</f>
        <v>7124981.8969999989</v>
      </c>
    </row>
    <row r="8" spans="1:11" ht="14.5" x14ac:dyDescent="0.35">
      <c r="A8" s="325"/>
      <c r="B8" s="375">
        <v>214</v>
      </c>
      <c r="C8" s="426" t="s">
        <v>231</v>
      </c>
      <c r="D8" s="425"/>
      <c r="E8" s="418"/>
      <c r="F8" s="503">
        <f>SUM(F9:F18)</f>
        <v>79769.058974999993</v>
      </c>
      <c r="G8" s="634">
        <f t="shared" ref="G8:J8" si="0">SUM(G9:G18)</f>
        <v>21566039.879999999</v>
      </c>
      <c r="H8" s="470">
        <f t="shared" si="0"/>
        <v>4078096.074</v>
      </c>
      <c r="I8" s="634">
        <f>SUM(I9:I18)</f>
        <v>10749947.105</v>
      </c>
      <c r="J8" s="616">
        <f t="shared" si="0"/>
        <v>32315986.984999999</v>
      </c>
    </row>
    <row r="9" spans="1:11" s="493" customFormat="1" ht="13" x14ac:dyDescent="0.3">
      <c r="A9" s="502"/>
      <c r="B9" s="501"/>
      <c r="C9" s="500"/>
      <c r="D9" s="499" t="s">
        <v>170</v>
      </c>
      <c r="E9" s="498"/>
      <c r="F9" s="497">
        <v>1072.9521999999999</v>
      </c>
      <c r="G9" s="495">
        <v>1136128.75</v>
      </c>
      <c r="H9" s="496"/>
      <c r="I9" s="495"/>
      <c r="J9" s="616">
        <f t="shared" ref="J9:J22" si="1">G9+I9</f>
        <v>1136128.75</v>
      </c>
      <c r="K9" s="494"/>
    </row>
    <row r="10" spans="1:11" s="493" customFormat="1" ht="13" x14ac:dyDescent="0.3">
      <c r="A10" s="502"/>
      <c r="B10" s="501"/>
      <c r="C10" s="500"/>
      <c r="D10" s="499" t="s">
        <v>171</v>
      </c>
      <c r="E10" s="498"/>
      <c r="F10" s="497">
        <v>8258.67</v>
      </c>
      <c r="G10" s="495">
        <v>4375041.3499999996</v>
      </c>
      <c r="H10" s="496">
        <v>686972</v>
      </c>
      <c r="I10" s="495">
        <v>4864474.5</v>
      </c>
      <c r="J10" s="616">
        <f t="shared" si="1"/>
        <v>9239515.8499999996</v>
      </c>
      <c r="K10" s="494"/>
    </row>
    <row r="11" spans="1:11" s="493" customFormat="1" ht="13" x14ac:dyDescent="0.3">
      <c r="A11" s="502"/>
      <c r="B11" s="501"/>
      <c r="C11" s="500"/>
      <c r="D11" s="499" t="s">
        <v>172</v>
      </c>
      <c r="E11" s="498"/>
      <c r="F11" s="497">
        <v>1444.6954499999999</v>
      </c>
      <c r="G11" s="495">
        <v>1119848.75</v>
      </c>
      <c r="H11" s="496">
        <v>65469.899999999994</v>
      </c>
      <c r="I11" s="495">
        <v>476634.4</v>
      </c>
      <c r="J11" s="616">
        <f t="shared" si="1"/>
        <v>1596483.15</v>
      </c>
      <c r="K11" s="494"/>
    </row>
    <row r="12" spans="1:11" s="493" customFormat="1" ht="13" x14ac:dyDescent="0.3">
      <c r="A12" s="502"/>
      <c r="B12" s="501"/>
      <c r="C12" s="500"/>
      <c r="D12" s="499" t="s">
        <v>173</v>
      </c>
      <c r="E12" s="498"/>
      <c r="F12" s="497">
        <v>0</v>
      </c>
      <c r="G12" s="495">
        <v>0</v>
      </c>
      <c r="H12" s="496"/>
      <c r="I12" s="495"/>
      <c r="J12" s="616">
        <f t="shared" si="1"/>
        <v>0</v>
      </c>
      <c r="K12" s="494"/>
    </row>
    <row r="13" spans="1:11" s="493" customFormat="1" ht="13" x14ac:dyDescent="0.3">
      <c r="A13" s="502"/>
      <c r="B13" s="501"/>
      <c r="C13" s="500"/>
      <c r="D13" s="499" t="s">
        <v>174</v>
      </c>
      <c r="E13" s="498"/>
      <c r="F13" s="497">
        <v>639.32799999999997</v>
      </c>
      <c r="G13" s="495">
        <v>711824.85</v>
      </c>
      <c r="H13" s="496">
        <v>6233.4000000000005</v>
      </c>
      <c r="I13" s="495">
        <v>0</v>
      </c>
      <c r="J13" s="616">
        <f t="shared" si="1"/>
        <v>711824.85</v>
      </c>
      <c r="K13" s="494"/>
    </row>
    <row r="14" spans="1:11" s="493" customFormat="1" ht="13" x14ac:dyDescent="0.3">
      <c r="A14" s="502"/>
      <c r="B14" s="501"/>
      <c r="C14" s="500"/>
      <c r="D14" s="499" t="s">
        <v>315</v>
      </c>
      <c r="E14" s="498"/>
      <c r="F14" s="497">
        <v>1235.452</v>
      </c>
      <c r="G14" s="495">
        <v>900197</v>
      </c>
      <c r="H14" s="496">
        <v>330000</v>
      </c>
      <c r="I14" s="495">
        <v>1785756.25</v>
      </c>
      <c r="J14" s="616">
        <f t="shared" si="1"/>
        <v>2685953.25</v>
      </c>
      <c r="K14" s="494"/>
    </row>
    <row r="15" spans="1:11" s="493" customFormat="1" ht="13" x14ac:dyDescent="0.3">
      <c r="A15" s="502"/>
      <c r="B15" s="501"/>
      <c r="C15" s="500"/>
      <c r="D15" s="499" t="s">
        <v>370</v>
      </c>
      <c r="E15" s="498"/>
      <c r="F15" s="497">
        <v>9.4799999999999995E-2</v>
      </c>
      <c r="G15" s="495">
        <v>5108.3500000000004</v>
      </c>
      <c r="H15" s="496">
        <v>5.2</v>
      </c>
      <c r="I15" s="495">
        <v>4069.2749999999996</v>
      </c>
      <c r="J15" s="616">
        <f t="shared" si="1"/>
        <v>9177.625</v>
      </c>
      <c r="K15" s="494"/>
    </row>
    <row r="16" spans="1:11" s="493" customFormat="1" ht="13" x14ac:dyDescent="0.3">
      <c r="A16" s="502"/>
      <c r="B16" s="501"/>
      <c r="C16" s="500"/>
      <c r="D16" s="499" t="s">
        <v>177</v>
      </c>
      <c r="E16" s="498"/>
      <c r="F16" s="497">
        <v>1217.1305249999994</v>
      </c>
      <c r="G16" s="495">
        <v>1099944.5</v>
      </c>
      <c r="H16" s="496">
        <v>244915.57399999999</v>
      </c>
      <c r="I16" s="495">
        <v>2392793.7999999998</v>
      </c>
      <c r="J16" s="616">
        <f t="shared" si="1"/>
        <v>3492738.3</v>
      </c>
      <c r="K16" s="494"/>
    </row>
    <row r="17" spans="1:11" s="493" customFormat="1" ht="13" x14ac:dyDescent="0.3">
      <c r="A17" s="502"/>
      <c r="B17" s="501"/>
      <c r="C17" s="500"/>
      <c r="D17" s="499" t="s">
        <v>178</v>
      </c>
      <c r="E17" s="498"/>
      <c r="F17" s="497">
        <v>49484</v>
      </c>
      <c r="G17" s="495">
        <v>1574532.68</v>
      </c>
      <c r="H17" s="496">
        <v>2744500</v>
      </c>
      <c r="I17" s="495">
        <v>1226218.8799999999</v>
      </c>
      <c r="J17" s="616">
        <f t="shared" si="1"/>
        <v>2800751.5599999996</v>
      </c>
      <c r="K17" s="494"/>
    </row>
    <row r="18" spans="1:11" s="493" customFormat="1" ht="13" x14ac:dyDescent="0.3">
      <c r="A18" s="502"/>
      <c r="B18" s="501"/>
      <c r="C18" s="500"/>
      <c r="D18" s="499" t="s">
        <v>371</v>
      </c>
      <c r="E18" s="498"/>
      <c r="F18" s="497">
        <v>16416.736000000001</v>
      </c>
      <c r="G18" s="495">
        <v>10643413.65</v>
      </c>
      <c r="H18" s="496">
        <v>0</v>
      </c>
      <c r="I18" s="495">
        <v>0</v>
      </c>
      <c r="J18" s="616">
        <f t="shared" si="1"/>
        <v>10643413.65</v>
      </c>
      <c r="K18" s="494"/>
    </row>
    <row r="19" spans="1:11" ht="14.5" x14ac:dyDescent="0.35">
      <c r="A19" s="325"/>
      <c r="B19" s="375">
        <v>215</v>
      </c>
      <c r="C19" s="492" t="s">
        <v>232</v>
      </c>
      <c r="D19" s="481"/>
      <c r="E19" s="480"/>
      <c r="F19" s="490">
        <v>255.13800000000001</v>
      </c>
      <c r="G19" s="491">
        <v>356340.2</v>
      </c>
      <c r="H19" s="490">
        <v>2095.9</v>
      </c>
      <c r="I19" s="634">
        <v>46361.9</v>
      </c>
      <c r="J19" s="616">
        <f t="shared" si="1"/>
        <v>402702.10000000003</v>
      </c>
    </row>
    <row r="20" spans="1:11" ht="14.5" x14ac:dyDescent="0.35">
      <c r="A20" s="325"/>
      <c r="B20" s="375" t="s">
        <v>316</v>
      </c>
      <c r="C20" s="492" t="s">
        <v>317</v>
      </c>
      <c r="D20" s="481"/>
      <c r="E20" s="480"/>
      <c r="F20" s="490">
        <v>0</v>
      </c>
      <c r="G20" s="491">
        <v>88697.15</v>
      </c>
      <c r="H20" s="490">
        <v>0</v>
      </c>
      <c r="I20" s="634">
        <v>42471.925000000003</v>
      </c>
      <c r="J20" s="616">
        <f t="shared" si="1"/>
        <v>131169.07500000001</v>
      </c>
    </row>
    <row r="21" spans="1:11" ht="14.5" x14ac:dyDescent="0.35">
      <c r="A21" s="325"/>
      <c r="B21" s="375">
        <v>217</v>
      </c>
      <c r="C21" s="426" t="s">
        <v>233</v>
      </c>
      <c r="D21" s="442"/>
      <c r="E21" s="441"/>
      <c r="F21" s="470">
        <v>9069.977200000003</v>
      </c>
      <c r="G21" s="657">
        <v>7703559.9049999993</v>
      </c>
      <c r="H21" s="470">
        <v>37352.379999999997</v>
      </c>
      <c r="I21" s="634">
        <v>372476.78200000001</v>
      </c>
      <c r="J21" s="616">
        <f t="shared" si="1"/>
        <v>8076036.686999999</v>
      </c>
    </row>
    <row r="22" spans="1:11" ht="14.5" x14ac:dyDescent="0.35">
      <c r="A22" s="325"/>
      <c r="B22" s="489">
        <v>218</v>
      </c>
      <c r="C22" s="488" t="s">
        <v>234</v>
      </c>
      <c r="D22" s="487"/>
      <c r="E22" s="487"/>
      <c r="F22" s="658">
        <v>4500</v>
      </c>
      <c r="G22" s="659">
        <v>2067455.425</v>
      </c>
      <c r="H22" s="486">
        <v>50000</v>
      </c>
      <c r="I22" s="660">
        <v>354366.05</v>
      </c>
      <c r="J22" s="616">
        <f t="shared" si="1"/>
        <v>2421821.4750000001</v>
      </c>
    </row>
    <row r="23" spans="1:11" ht="13" x14ac:dyDescent="0.3">
      <c r="A23" s="325"/>
      <c r="B23" s="331"/>
      <c r="C23" s="362" t="s">
        <v>179</v>
      </c>
      <c r="D23" s="362"/>
      <c r="E23" s="362"/>
      <c r="F23" s="465">
        <f>F7+F8+SUM(F19:F22)</f>
        <v>95571.615174999999</v>
      </c>
      <c r="G23" s="464">
        <f>G7+G8+SUM(G19:G22)</f>
        <v>37890288.5255</v>
      </c>
      <c r="H23" s="432">
        <f>H7+H8+SUM(H19:H22)</f>
        <v>4188287.8839999996</v>
      </c>
      <c r="I23" s="464">
        <f>I7+I8+SUM(I19:I22)</f>
        <v>12582409.693500001</v>
      </c>
      <c r="J23" s="620">
        <f>J7+J8+SUM(J19:J22)</f>
        <v>50472698.218999997</v>
      </c>
    </row>
    <row r="24" spans="1:11" ht="13" x14ac:dyDescent="0.3">
      <c r="A24" s="325"/>
      <c r="B24" s="323"/>
      <c r="C24" s="455"/>
      <c r="D24" s="319"/>
      <c r="E24" s="319"/>
      <c r="F24" s="661"/>
      <c r="G24" s="453"/>
      <c r="H24" s="454"/>
      <c r="I24" s="453"/>
      <c r="J24" s="452"/>
    </row>
    <row r="25" spans="1:11" ht="15.5" x14ac:dyDescent="0.35">
      <c r="A25" s="325"/>
      <c r="B25" s="485"/>
      <c r="C25" s="484" t="s">
        <v>180</v>
      </c>
      <c r="D25" s="484"/>
      <c r="E25" s="484"/>
      <c r="F25" s="483"/>
      <c r="G25" s="483"/>
      <c r="H25" s="483"/>
      <c r="I25" s="483"/>
      <c r="J25" s="482"/>
    </row>
    <row r="26" spans="1:11" x14ac:dyDescent="0.25">
      <c r="A26" s="325"/>
      <c r="B26" s="384">
        <v>250</v>
      </c>
      <c r="C26" s="481" t="s">
        <v>181</v>
      </c>
      <c r="D26" s="481"/>
      <c r="E26" s="480"/>
      <c r="F26" s="474">
        <v>73469.198999999993</v>
      </c>
      <c r="G26" s="632">
        <v>25839078.888</v>
      </c>
      <c r="H26" s="474">
        <v>603268</v>
      </c>
      <c r="I26" s="632">
        <v>2492178.65</v>
      </c>
      <c r="J26" s="621">
        <f>G26+I26</f>
        <v>28331257.537999999</v>
      </c>
    </row>
    <row r="27" spans="1:11" x14ac:dyDescent="0.25">
      <c r="A27" s="325"/>
      <c r="B27" s="375">
        <v>251</v>
      </c>
      <c r="C27" s="442" t="s">
        <v>182</v>
      </c>
      <c r="D27" s="442"/>
      <c r="E27" s="441"/>
      <c r="F27" s="479">
        <v>29500</v>
      </c>
      <c r="G27" s="633">
        <v>8817266</v>
      </c>
      <c r="H27" s="479">
        <v>90000</v>
      </c>
      <c r="I27" s="633">
        <v>723114.00000000012</v>
      </c>
      <c r="J27" s="662">
        <f>G27+I27</f>
        <v>9540380</v>
      </c>
    </row>
    <row r="28" spans="1:11" x14ac:dyDescent="0.25">
      <c r="A28" s="325"/>
      <c r="B28" s="375">
        <v>253</v>
      </c>
      <c r="C28" s="442" t="s">
        <v>235</v>
      </c>
      <c r="D28" s="442"/>
      <c r="E28" s="441"/>
      <c r="F28" s="479">
        <v>16000</v>
      </c>
      <c r="G28" s="633">
        <v>2378739.25</v>
      </c>
      <c r="H28" s="479">
        <v>571500</v>
      </c>
      <c r="I28" s="633">
        <v>735866.75</v>
      </c>
      <c r="J28" s="662">
        <f t="shared" ref="J28:J33" si="2">G28+I28</f>
        <v>3114606</v>
      </c>
    </row>
    <row r="29" spans="1:11" ht="14.5" x14ac:dyDescent="0.35">
      <c r="A29" s="325"/>
      <c r="B29" s="375" t="s">
        <v>153</v>
      </c>
      <c r="C29" s="442" t="s">
        <v>236</v>
      </c>
      <c r="D29" s="442"/>
      <c r="E29" s="441"/>
      <c r="F29" s="479">
        <f>F30+F31</f>
        <v>18176.194</v>
      </c>
      <c r="G29" s="633">
        <f>G30+G31</f>
        <v>7892879.4833346596</v>
      </c>
      <c r="H29" s="479"/>
      <c r="I29" s="634"/>
      <c r="J29" s="662">
        <f>G29+I29</f>
        <v>7892879.4833346596</v>
      </c>
    </row>
    <row r="30" spans="1:11" s="667" customFormat="1" ht="13" x14ac:dyDescent="0.3">
      <c r="A30" s="663"/>
      <c r="B30" s="664" t="s">
        <v>153</v>
      </c>
      <c r="C30" s="665"/>
      <c r="D30" s="666" t="s">
        <v>237</v>
      </c>
      <c r="F30" s="668">
        <v>7917.9210000000003</v>
      </c>
      <c r="G30" s="669">
        <v>3607677.6983370464</v>
      </c>
      <c r="H30" s="670"/>
      <c r="I30" s="671"/>
      <c r="J30" s="672">
        <f t="shared" si="2"/>
        <v>3607677.6983370464</v>
      </c>
    </row>
    <row r="31" spans="1:11" ht="13" x14ac:dyDescent="0.3">
      <c r="A31" s="325"/>
      <c r="B31" s="477" t="s">
        <v>153</v>
      </c>
      <c r="C31" s="442"/>
      <c r="D31" s="476" t="s">
        <v>238</v>
      </c>
      <c r="E31" s="441"/>
      <c r="F31" s="475">
        <v>10258.272999999999</v>
      </c>
      <c r="G31" s="635">
        <v>4285201.7849976132</v>
      </c>
      <c r="H31" s="474"/>
      <c r="I31" s="632"/>
      <c r="J31" s="662">
        <f t="shared" si="2"/>
        <v>4285201.7849976132</v>
      </c>
    </row>
    <row r="32" spans="1:11" ht="14.5" x14ac:dyDescent="0.35">
      <c r="A32" s="325"/>
      <c r="B32" s="473" t="s">
        <v>183</v>
      </c>
      <c r="C32" s="472" t="s">
        <v>116</v>
      </c>
      <c r="D32" s="471"/>
      <c r="E32" s="441"/>
      <c r="F32" s="440">
        <v>0</v>
      </c>
      <c r="G32" s="376">
        <v>0</v>
      </c>
      <c r="H32" s="470">
        <v>0</v>
      </c>
      <c r="I32" s="376">
        <v>0</v>
      </c>
      <c r="J32" s="673">
        <f t="shared" si="2"/>
        <v>0</v>
      </c>
    </row>
    <row r="33" spans="1:11" x14ac:dyDescent="0.25">
      <c r="A33" s="325"/>
      <c r="B33" s="469">
        <v>262</v>
      </c>
      <c r="C33" s="468" t="s">
        <v>184</v>
      </c>
      <c r="D33" s="468"/>
      <c r="E33" s="467"/>
      <c r="F33" s="466">
        <v>44627.673400000007</v>
      </c>
      <c r="G33" s="636">
        <v>15993443.059999999</v>
      </c>
      <c r="H33" s="466">
        <v>832532</v>
      </c>
      <c r="I33" s="636">
        <v>3378810.5249999999</v>
      </c>
      <c r="J33" s="662">
        <f t="shared" si="2"/>
        <v>19372253.584999997</v>
      </c>
    </row>
    <row r="34" spans="1:11" ht="13" x14ac:dyDescent="0.3">
      <c r="A34" s="325"/>
      <c r="B34" s="331"/>
      <c r="C34" s="362" t="s">
        <v>185</v>
      </c>
      <c r="D34" s="362"/>
      <c r="E34" s="362"/>
      <c r="F34" s="465">
        <f>SUM(F26:F29)+SUM(F32:F33)</f>
        <v>181773.06639999998</v>
      </c>
      <c r="G34" s="464">
        <f>SUM(G26:G29)+SUM(G32:G33)</f>
        <v>60921406.681334659</v>
      </c>
      <c r="H34" s="465">
        <f>SUM(H26:H33)</f>
        <v>2097300</v>
      </c>
      <c r="I34" s="464">
        <f>SUM(I26:I33)</f>
        <v>7329969.9249999998</v>
      </c>
      <c r="J34" s="463">
        <f>G34+I34</f>
        <v>68251376.606334656</v>
      </c>
    </row>
    <row r="35" spans="1:11" ht="13" x14ac:dyDescent="0.3">
      <c r="A35" s="325"/>
      <c r="B35" s="323"/>
      <c r="C35" s="455"/>
      <c r="D35" s="319"/>
      <c r="E35" s="319"/>
      <c r="F35" s="661"/>
      <c r="G35" s="453"/>
      <c r="H35" s="454"/>
      <c r="I35" s="453"/>
      <c r="J35" s="452"/>
    </row>
    <row r="36" spans="1:11" ht="15.5" x14ac:dyDescent="0.35">
      <c r="A36" s="325"/>
      <c r="B36" s="462"/>
      <c r="C36" s="461" t="s">
        <v>239</v>
      </c>
      <c r="D36" s="461"/>
      <c r="E36" s="461"/>
      <c r="F36" s="460"/>
      <c r="G36" s="460"/>
      <c r="H36" s="460"/>
      <c r="I36" s="460"/>
      <c r="J36" s="459"/>
      <c r="K36" s="410"/>
    </row>
    <row r="37" spans="1:11" ht="14.5" x14ac:dyDescent="0.35">
      <c r="A37" s="325"/>
      <c r="B37" s="346">
        <v>249</v>
      </c>
      <c r="C37" s="345" t="s">
        <v>50</v>
      </c>
      <c r="D37" s="344"/>
      <c r="E37" s="343"/>
      <c r="F37" s="458">
        <v>862.5</v>
      </c>
      <c r="G37" s="637">
        <v>595608.25</v>
      </c>
      <c r="H37" s="445">
        <v>25125</v>
      </c>
      <c r="I37" s="341">
        <v>0</v>
      </c>
      <c r="J37" s="623">
        <f t="shared" ref="J37:J39" si="3">G37+I37</f>
        <v>595608.25</v>
      </c>
      <c r="K37" s="410"/>
    </row>
    <row r="38" spans="1:11" ht="14.5" x14ac:dyDescent="0.35">
      <c r="A38" s="325"/>
      <c r="B38" s="438">
        <v>249</v>
      </c>
      <c r="C38" s="457" t="s">
        <v>330</v>
      </c>
      <c r="D38" s="306"/>
      <c r="E38" s="306"/>
      <c r="F38" s="456">
        <v>1500</v>
      </c>
      <c r="G38" s="638">
        <v>324350.25</v>
      </c>
      <c r="H38" s="434">
        <v>7500</v>
      </c>
      <c r="I38" s="321">
        <v>1870.05</v>
      </c>
      <c r="J38" s="639">
        <f t="shared" si="3"/>
        <v>326220.3</v>
      </c>
      <c r="K38" s="410"/>
    </row>
    <row r="39" spans="1:11" ht="14.5" x14ac:dyDescent="0.35">
      <c r="A39" s="325"/>
      <c r="B39" s="331"/>
      <c r="C39" s="362" t="s">
        <v>186</v>
      </c>
      <c r="D39" s="362"/>
      <c r="E39" s="362"/>
      <c r="F39" s="432">
        <f>SUM(F37:F38)</f>
        <v>2362.5</v>
      </c>
      <c r="G39" s="392">
        <f>SUM(G37:G38)</f>
        <v>919958.5</v>
      </c>
      <c r="H39" s="432">
        <f>SUM(H37:H38)</f>
        <v>32625</v>
      </c>
      <c r="I39" s="392">
        <f>SUM(I37:I38)</f>
        <v>1870.05</v>
      </c>
      <c r="J39" s="620">
        <f t="shared" si="3"/>
        <v>921828.55</v>
      </c>
      <c r="K39" s="410"/>
    </row>
    <row r="40" spans="1:11" ht="14.5" x14ac:dyDescent="0.35">
      <c r="A40" s="325"/>
      <c r="B40" s="323"/>
      <c r="C40" s="455"/>
      <c r="D40" s="319"/>
      <c r="E40" s="319"/>
      <c r="F40" s="661"/>
      <c r="G40" s="453"/>
      <c r="H40" s="454"/>
      <c r="I40" s="453"/>
      <c r="J40" s="452"/>
      <c r="K40" s="410"/>
    </row>
    <row r="41" spans="1:11" ht="15.5" x14ac:dyDescent="0.35">
      <c r="A41" s="325"/>
      <c r="B41" s="451"/>
      <c r="C41" s="450" t="s">
        <v>187</v>
      </c>
      <c r="D41" s="450"/>
      <c r="E41" s="450"/>
      <c r="F41" s="449"/>
      <c r="G41" s="449"/>
      <c r="H41" s="449"/>
      <c r="I41" s="449"/>
      <c r="J41" s="448"/>
    </row>
    <row r="42" spans="1:11" ht="14" x14ac:dyDescent="0.4">
      <c r="A42" s="325"/>
      <c r="B42" s="346" t="s">
        <v>145</v>
      </c>
      <c r="C42" s="447" t="s">
        <v>240</v>
      </c>
      <c r="D42" s="447"/>
      <c r="E42" s="447"/>
      <c r="F42" s="446">
        <v>12964.8</v>
      </c>
      <c r="G42" s="637">
        <v>4916640</v>
      </c>
      <c r="H42" s="445"/>
      <c r="I42" s="444"/>
      <c r="J42" s="623">
        <f t="shared" ref="J42:J46" si="4">G42+I42</f>
        <v>4916640</v>
      </c>
    </row>
    <row r="43" spans="1:11" x14ac:dyDescent="0.25">
      <c r="A43" s="325"/>
      <c r="B43" s="375"/>
      <c r="C43" s="443" t="s">
        <v>212</v>
      </c>
      <c r="D43" s="442"/>
      <c r="E43" s="441"/>
      <c r="F43" s="440"/>
      <c r="G43" s="640"/>
      <c r="H43" s="440">
        <v>0</v>
      </c>
      <c r="I43" s="439">
        <v>1590236</v>
      </c>
      <c r="J43" s="662">
        <f t="shared" si="4"/>
        <v>1590236</v>
      </c>
    </row>
    <row r="44" spans="1:11" x14ac:dyDescent="0.25">
      <c r="A44" s="325"/>
      <c r="B44" s="375">
        <v>219</v>
      </c>
      <c r="C44" s="443" t="s">
        <v>318</v>
      </c>
      <c r="D44" s="442"/>
      <c r="E44" s="441"/>
      <c r="F44" s="440">
        <v>0</v>
      </c>
      <c r="G44" s="640">
        <v>616153.625</v>
      </c>
      <c r="H44" s="440">
        <v>0</v>
      </c>
      <c r="I44" s="439">
        <v>282280.125</v>
      </c>
      <c r="J44" s="662">
        <f t="shared" si="4"/>
        <v>898433.75</v>
      </c>
    </row>
    <row r="45" spans="1:11" ht="14" x14ac:dyDescent="0.4">
      <c r="A45" s="325"/>
      <c r="B45" s="438" t="s">
        <v>241</v>
      </c>
      <c r="C45" s="437" t="s">
        <v>188</v>
      </c>
      <c r="D45" s="436"/>
      <c r="E45" s="435"/>
      <c r="F45" s="434">
        <v>6000</v>
      </c>
      <c r="G45" s="321">
        <v>0</v>
      </c>
      <c r="H45" s="434"/>
      <c r="I45" s="433"/>
      <c r="J45" s="639">
        <f t="shared" si="4"/>
        <v>0</v>
      </c>
    </row>
    <row r="46" spans="1:11" ht="13" x14ac:dyDescent="0.3">
      <c r="A46" s="325"/>
      <c r="B46" s="331"/>
      <c r="C46" s="362" t="s">
        <v>189</v>
      </c>
      <c r="D46" s="362"/>
      <c r="E46" s="362"/>
      <c r="F46" s="432">
        <f>SUM(F42:F45)</f>
        <v>18964.8</v>
      </c>
      <c r="G46" s="326">
        <f>SUM(G42:G45)</f>
        <v>5532793.625</v>
      </c>
      <c r="H46" s="432">
        <f>SUM(H42:H45)</f>
        <v>0</v>
      </c>
      <c r="I46" s="326">
        <f>SUM(I42:I45)</f>
        <v>1872516.125</v>
      </c>
      <c r="J46" s="620">
        <f t="shared" si="4"/>
        <v>7405309.75</v>
      </c>
    </row>
    <row r="47" spans="1:11" ht="13" x14ac:dyDescent="0.3">
      <c r="A47" s="325"/>
      <c r="B47" s="323"/>
      <c r="C47" s="319"/>
      <c r="D47" s="319"/>
      <c r="E47" s="319"/>
      <c r="F47" s="661"/>
      <c r="G47" s="389"/>
      <c r="H47" s="390"/>
      <c r="I47" s="389"/>
      <c r="J47" s="431"/>
    </row>
    <row r="48" spans="1:11" ht="15.5" x14ac:dyDescent="0.35">
      <c r="A48" s="325"/>
      <c r="B48" s="430"/>
      <c r="C48" s="429" t="s">
        <v>190</v>
      </c>
      <c r="D48" s="429"/>
      <c r="E48" s="429"/>
      <c r="F48" s="428"/>
      <c r="G48" s="428"/>
      <c r="H48" s="428"/>
      <c r="I48" s="428"/>
      <c r="J48" s="427"/>
    </row>
    <row r="49" spans="1:11" s="402" customFormat="1" ht="14.5" x14ac:dyDescent="0.35">
      <c r="A49" s="407"/>
      <c r="B49" s="406"/>
      <c r="C49" s="401" t="s">
        <v>197</v>
      </c>
      <c r="E49" s="399"/>
      <c r="F49" s="404"/>
      <c r="G49" s="372">
        <v>982456.2</v>
      </c>
      <c r="H49" s="377"/>
      <c r="I49" s="372">
        <v>146803.79999999999</v>
      </c>
      <c r="J49" s="617">
        <f t="shared" ref="J49:J61" si="5">G49+I49</f>
        <v>1129260</v>
      </c>
      <c r="K49" s="403"/>
    </row>
    <row r="50" spans="1:11" s="409" customFormat="1" ht="14.5" x14ac:dyDescent="0.35">
      <c r="A50" s="413"/>
      <c r="B50" s="412"/>
      <c r="C50" s="401" t="s">
        <v>195</v>
      </c>
      <c r="D50" s="425"/>
      <c r="E50" s="424"/>
      <c r="F50" s="411"/>
      <c r="G50" s="376">
        <v>917965.39</v>
      </c>
      <c r="H50" s="377"/>
      <c r="I50" s="376">
        <v>138622.10999999999</v>
      </c>
      <c r="J50" s="617">
        <f t="shared" si="5"/>
        <v>1056587.5</v>
      </c>
      <c r="K50" s="410"/>
    </row>
    <row r="51" spans="1:11" ht="14.5" x14ac:dyDescent="0.35">
      <c r="A51" s="325"/>
      <c r="B51" s="370"/>
      <c r="C51" s="369" t="s">
        <v>206</v>
      </c>
      <c r="D51" s="426"/>
      <c r="E51" s="367"/>
      <c r="F51" s="373"/>
      <c r="G51" s="372">
        <v>611150.18999999994</v>
      </c>
      <c r="H51" s="371"/>
      <c r="I51" s="372">
        <v>91177.31</v>
      </c>
      <c r="J51" s="617">
        <f t="shared" si="5"/>
        <v>702327.5</v>
      </c>
    </row>
    <row r="52" spans="1:11" s="409" customFormat="1" ht="14.5" x14ac:dyDescent="0.35">
      <c r="A52" s="413"/>
      <c r="B52" s="412"/>
      <c r="C52" s="401" t="s">
        <v>196</v>
      </c>
      <c r="D52" s="425"/>
      <c r="E52" s="424"/>
      <c r="F52" s="411"/>
      <c r="G52" s="376">
        <v>764270.42249999999</v>
      </c>
      <c r="H52" s="377"/>
      <c r="I52" s="376">
        <v>24251.922500000001</v>
      </c>
      <c r="J52" s="617">
        <f t="shared" si="5"/>
        <v>788522.34499999997</v>
      </c>
      <c r="K52" s="410"/>
    </row>
    <row r="53" spans="1:11" s="409" customFormat="1" ht="14.5" x14ac:dyDescent="0.35">
      <c r="A53" s="413"/>
      <c r="B53" s="423"/>
      <c r="C53" s="396" t="s">
        <v>319</v>
      </c>
      <c r="D53" s="396"/>
      <c r="E53" s="422"/>
      <c r="F53" s="377"/>
      <c r="G53" s="376">
        <v>121800</v>
      </c>
      <c r="H53" s="377"/>
      <c r="I53" s="376">
        <v>18200</v>
      </c>
      <c r="J53" s="617">
        <f t="shared" si="5"/>
        <v>140000</v>
      </c>
      <c r="K53" s="410"/>
    </row>
    <row r="54" spans="1:11" s="409" customFormat="1" ht="14.5" x14ac:dyDescent="0.35">
      <c r="A54" s="413"/>
      <c r="B54" s="421"/>
      <c r="C54" s="420" t="s">
        <v>320</v>
      </c>
      <c r="D54" s="419"/>
      <c r="E54" s="418"/>
      <c r="F54" s="417"/>
      <c r="G54" s="416">
        <v>12290.585499999986</v>
      </c>
      <c r="H54" s="417"/>
      <c r="I54" s="416">
        <v>-19727.414500000014</v>
      </c>
      <c r="J54" s="617">
        <f t="shared" si="5"/>
        <v>-7436.829000000027</v>
      </c>
      <c r="K54" s="410"/>
    </row>
    <row r="55" spans="1:11" s="402" customFormat="1" ht="14.5" x14ac:dyDescent="0.35">
      <c r="A55" s="407"/>
      <c r="B55" s="406"/>
      <c r="C55" s="396" t="s">
        <v>194</v>
      </c>
      <c r="D55" s="415"/>
      <c r="E55" s="399"/>
      <c r="F55" s="404"/>
      <c r="G55" s="376">
        <v>3076304</v>
      </c>
      <c r="H55" s="376"/>
      <c r="I55" s="376">
        <v>769076</v>
      </c>
      <c r="J55" s="617">
        <f t="shared" si="5"/>
        <v>3845380</v>
      </c>
      <c r="K55" s="403"/>
    </row>
    <row r="56" spans="1:11" s="393" customFormat="1" ht="14.5" x14ac:dyDescent="0.35">
      <c r="A56" s="398"/>
      <c r="B56" s="397"/>
      <c r="C56" s="396" t="s">
        <v>191</v>
      </c>
      <c r="E56" s="414"/>
      <c r="F56" s="395"/>
      <c r="G56" s="376">
        <v>1312480.71</v>
      </c>
      <c r="H56" s="376"/>
      <c r="I56" s="376">
        <v>192290.28999999998</v>
      </c>
      <c r="J56" s="617">
        <f t="shared" si="5"/>
        <v>1504771</v>
      </c>
      <c r="K56" s="394"/>
    </row>
    <row r="57" spans="1:11" s="409" customFormat="1" ht="14.5" x14ac:dyDescent="0.35">
      <c r="A57" s="413"/>
      <c r="B57" s="412"/>
      <c r="C57" s="396" t="s">
        <v>198</v>
      </c>
      <c r="D57" s="396"/>
      <c r="E57" s="396"/>
      <c r="F57" s="411"/>
      <c r="G57" s="376">
        <v>1200990.1074000001</v>
      </c>
      <c r="H57" s="377"/>
      <c r="I57" s="376">
        <v>184155.26454</v>
      </c>
      <c r="J57" s="617">
        <f t="shared" si="5"/>
        <v>1385145.37194</v>
      </c>
      <c r="K57" s="410"/>
    </row>
    <row r="58" spans="1:11" s="402" customFormat="1" ht="14.5" x14ac:dyDescent="0.35">
      <c r="A58" s="407"/>
      <c r="B58" s="406"/>
      <c r="C58" s="396" t="s">
        <v>321</v>
      </c>
      <c r="D58" s="408"/>
      <c r="E58" s="405"/>
      <c r="F58" s="404"/>
      <c r="G58" s="376">
        <v>1726947.2850000001</v>
      </c>
      <c r="H58" s="376"/>
      <c r="I58" s="376">
        <v>564414.77500000002</v>
      </c>
      <c r="J58" s="617">
        <f t="shared" si="5"/>
        <v>2291362.06</v>
      </c>
      <c r="K58" s="403"/>
    </row>
    <row r="59" spans="1:11" s="402" customFormat="1" ht="14.5" x14ac:dyDescent="0.35">
      <c r="A59" s="407"/>
      <c r="B59" s="406"/>
      <c r="C59" s="396" t="s">
        <v>193</v>
      </c>
      <c r="E59" s="405"/>
      <c r="F59" s="404"/>
      <c r="G59" s="376">
        <v>1425046.8</v>
      </c>
      <c r="H59" s="376"/>
      <c r="I59" s="376">
        <v>211301.35</v>
      </c>
      <c r="J59" s="617">
        <f t="shared" si="5"/>
        <v>1636348.1500000001</v>
      </c>
      <c r="K59" s="403"/>
    </row>
    <row r="60" spans="1:11" s="393" customFormat="1" ht="14.5" x14ac:dyDescent="0.35">
      <c r="A60" s="398"/>
      <c r="B60" s="397"/>
      <c r="C60" s="401" t="s">
        <v>192</v>
      </c>
      <c r="D60" s="400"/>
      <c r="E60" s="399"/>
      <c r="F60" s="395"/>
      <c r="G60" s="376">
        <v>531567.44999999995</v>
      </c>
      <c r="H60" s="376"/>
      <c r="I60" s="376">
        <v>109889.3</v>
      </c>
      <c r="J60" s="617">
        <f t="shared" si="5"/>
        <v>641456.75</v>
      </c>
      <c r="K60" s="394"/>
    </row>
    <row r="61" spans="1:11" ht="13" x14ac:dyDescent="0.3">
      <c r="A61" s="325"/>
      <c r="B61" s="331"/>
      <c r="C61" s="362" t="s">
        <v>199</v>
      </c>
      <c r="D61" s="362"/>
      <c r="E61" s="362"/>
      <c r="F61" s="361"/>
      <c r="G61" s="392">
        <f>SUM(G49:G60)</f>
        <v>12683269.1404</v>
      </c>
      <c r="H61" s="327"/>
      <c r="I61" s="392">
        <f>SUM(I49:I60)</f>
        <v>2430454.7075399999</v>
      </c>
      <c r="J61" s="674">
        <f t="shared" si="5"/>
        <v>15113723.84794</v>
      </c>
    </row>
    <row r="62" spans="1:11" x14ac:dyDescent="0.25">
      <c r="A62" s="325"/>
      <c r="B62" s="323"/>
      <c r="C62" s="319"/>
      <c r="D62" s="391"/>
      <c r="E62" s="319"/>
      <c r="F62" s="390"/>
      <c r="G62" s="389"/>
      <c r="H62" s="390"/>
      <c r="I62" s="389"/>
      <c r="J62" s="360"/>
    </row>
    <row r="63" spans="1:11" ht="15.5" x14ac:dyDescent="0.35">
      <c r="A63" s="325"/>
      <c r="B63" s="388"/>
      <c r="C63" s="387" t="s">
        <v>200</v>
      </c>
      <c r="D63" s="387"/>
      <c r="E63" s="387"/>
      <c r="F63" s="386"/>
      <c r="G63" s="386"/>
      <c r="H63" s="386"/>
      <c r="I63" s="386"/>
      <c r="J63" s="385"/>
    </row>
    <row r="64" spans="1:11" x14ac:dyDescent="0.25">
      <c r="A64" s="325"/>
      <c r="B64" s="384"/>
      <c r="C64" s="383" t="s">
        <v>201</v>
      </c>
      <c r="D64" s="383"/>
      <c r="E64" s="383"/>
      <c r="F64" s="382"/>
      <c r="G64" s="380">
        <v>440442.35</v>
      </c>
      <c r="H64" s="381"/>
      <c r="I64" s="380">
        <v>65813.649999999994</v>
      </c>
      <c r="J64" s="621">
        <f t="shared" ref="J64:J69" si="6">G64+I64</f>
        <v>506256</v>
      </c>
    </row>
    <row r="65" spans="1:14" ht="14" x14ac:dyDescent="0.4">
      <c r="A65" s="325"/>
      <c r="B65" s="375"/>
      <c r="C65" s="374" t="s">
        <v>202</v>
      </c>
      <c r="D65" s="374"/>
      <c r="E65" s="374"/>
      <c r="F65" s="379"/>
      <c r="G65" s="376">
        <v>507927.75</v>
      </c>
      <c r="H65" s="377"/>
      <c r="I65" s="380">
        <v>75897.25</v>
      </c>
      <c r="J65" s="621">
        <f t="shared" si="6"/>
        <v>583825</v>
      </c>
    </row>
    <row r="66" spans="1:14" ht="14" x14ac:dyDescent="0.4">
      <c r="A66" s="325"/>
      <c r="B66" s="375"/>
      <c r="C66" s="374" t="s">
        <v>203</v>
      </c>
      <c r="D66" s="374"/>
      <c r="E66" s="374"/>
      <c r="F66" s="379"/>
      <c r="G66" s="378">
        <v>203933.22</v>
      </c>
      <c r="H66" s="377"/>
      <c r="I66" s="376">
        <v>30472.78</v>
      </c>
      <c r="J66" s="621">
        <f t="shared" si="6"/>
        <v>234406</v>
      </c>
    </row>
    <row r="67" spans="1:14" x14ac:dyDescent="0.25">
      <c r="A67" s="325"/>
      <c r="B67" s="375"/>
      <c r="C67" s="374" t="s">
        <v>204</v>
      </c>
      <c r="D67" s="374"/>
      <c r="E67" s="374"/>
      <c r="F67" s="373"/>
      <c r="G67" s="372">
        <v>1635802.7</v>
      </c>
      <c r="H67" s="371"/>
      <c r="I67" s="363">
        <v>355139.3</v>
      </c>
      <c r="J67" s="621">
        <f t="shared" si="6"/>
        <v>1990942</v>
      </c>
    </row>
    <row r="68" spans="1:14" x14ac:dyDescent="0.25">
      <c r="A68" s="325"/>
      <c r="B68" s="370"/>
      <c r="C68" s="369" t="s">
        <v>205</v>
      </c>
      <c r="D68" s="368"/>
      <c r="E68" s="367"/>
      <c r="F68" s="366"/>
      <c r="G68" s="365">
        <v>150000</v>
      </c>
      <c r="H68" s="364"/>
      <c r="I68" s="363"/>
      <c r="J68" s="621">
        <f t="shared" si="6"/>
        <v>150000</v>
      </c>
    </row>
    <row r="69" spans="1:14" ht="13" x14ac:dyDescent="0.3">
      <c r="A69" s="325"/>
      <c r="B69" s="331"/>
      <c r="C69" s="362" t="s">
        <v>207</v>
      </c>
      <c r="D69" s="362"/>
      <c r="E69" s="362"/>
      <c r="F69" s="361"/>
      <c r="G69" s="326">
        <f>SUM(G64:G68)</f>
        <v>2938106.02</v>
      </c>
      <c r="H69" s="327"/>
      <c r="I69" s="326">
        <f>SUM(I64:I68)</f>
        <v>527322.98</v>
      </c>
      <c r="J69" s="622">
        <f t="shared" si="6"/>
        <v>3465429</v>
      </c>
    </row>
    <row r="70" spans="1:14" x14ac:dyDescent="0.25">
      <c r="A70" s="325"/>
      <c r="B70" s="354"/>
      <c r="C70" s="306"/>
      <c r="D70" s="306"/>
      <c r="E70" s="306"/>
      <c r="F70" s="322"/>
      <c r="G70" s="321"/>
      <c r="H70" s="322"/>
      <c r="I70" s="321"/>
      <c r="J70" s="360"/>
    </row>
    <row r="71" spans="1:14" ht="14" x14ac:dyDescent="0.3">
      <c r="A71" s="325"/>
      <c r="B71" s="359" t="s">
        <v>242</v>
      </c>
      <c r="C71" s="359"/>
      <c r="D71" s="358"/>
      <c r="E71" s="358"/>
      <c r="F71" s="357">
        <f>F23+F34+F39+F46</f>
        <v>298671.98157499998</v>
      </c>
      <c r="G71" s="356">
        <f>G23+G34+G39+G46+G61+G69</f>
        <v>120885822.49223466</v>
      </c>
      <c r="H71" s="357">
        <f>H23+H34+H39+H46</f>
        <v>6318212.8839999996</v>
      </c>
      <c r="I71" s="356">
        <f>I23+I34+I39+I46+I61+I69</f>
        <v>24744543.481040005</v>
      </c>
      <c r="J71" s="355">
        <f>G71+I71</f>
        <v>145630365.97327468</v>
      </c>
    </row>
    <row r="72" spans="1:14" ht="13" x14ac:dyDescent="0.3">
      <c r="A72" s="325"/>
      <c r="B72" s="354"/>
      <c r="C72" s="306"/>
      <c r="D72" s="306"/>
      <c r="E72" s="306"/>
      <c r="F72" s="353"/>
      <c r="G72" s="321"/>
      <c r="H72" s="322"/>
      <c r="I72" s="321"/>
      <c r="J72" s="352"/>
    </row>
    <row r="73" spans="1:14" ht="15.5" x14ac:dyDescent="0.35">
      <c r="A73" s="325"/>
      <c r="B73" s="351"/>
      <c r="C73" s="350" t="s">
        <v>329</v>
      </c>
      <c r="D73" s="349"/>
      <c r="E73" s="349"/>
      <c r="F73" s="348"/>
      <c r="G73" s="348"/>
      <c r="H73" s="348"/>
      <c r="I73" s="348"/>
      <c r="J73" s="347"/>
    </row>
    <row r="74" spans="1:14" x14ac:dyDescent="0.25">
      <c r="A74" s="325"/>
      <c r="B74" s="346" t="s">
        <v>144</v>
      </c>
      <c r="C74" s="345" t="s">
        <v>115</v>
      </c>
      <c r="D74" s="344"/>
      <c r="E74" s="343"/>
      <c r="F74" s="342"/>
      <c r="G74" s="341">
        <v>2190968.5</v>
      </c>
      <c r="H74" s="340"/>
      <c r="I74" s="339"/>
      <c r="J74" s="623">
        <f t="shared" ref="J74:J76" si="7">G74+I74</f>
        <v>2190968.5</v>
      </c>
    </row>
    <row r="75" spans="1:14" x14ac:dyDescent="0.25">
      <c r="A75" s="325"/>
      <c r="B75" s="338" t="s">
        <v>322</v>
      </c>
      <c r="C75" s="337" t="s">
        <v>323</v>
      </c>
      <c r="D75" s="336"/>
      <c r="E75" s="335"/>
      <c r="F75" s="333"/>
      <c r="G75" s="334">
        <v>340000</v>
      </c>
      <c r="H75" s="333"/>
      <c r="I75" s="332">
        <v>160000</v>
      </c>
      <c r="J75" s="622">
        <f t="shared" si="7"/>
        <v>500000</v>
      </c>
    </row>
    <row r="76" spans="1:14" ht="13" x14ac:dyDescent="0.3">
      <c r="A76" s="325"/>
      <c r="B76" s="331"/>
      <c r="C76" s="330" t="s">
        <v>328</v>
      </c>
      <c r="D76" s="329"/>
      <c r="E76" s="328"/>
      <c r="F76" s="327"/>
      <c r="G76" s="326">
        <f>SUM(G74:G75)</f>
        <v>2530968.5</v>
      </c>
      <c r="H76" s="327"/>
      <c r="I76" s="326">
        <f>SUM(I74:I75)</f>
        <v>160000</v>
      </c>
      <c r="J76" s="620">
        <f t="shared" si="7"/>
        <v>2690968.5</v>
      </c>
    </row>
    <row r="77" spans="1:14" ht="13.5" thickBot="1" x14ac:dyDescent="0.35">
      <c r="A77" s="325"/>
      <c r="B77" s="324"/>
      <c r="C77" s="675"/>
      <c r="D77" s="675"/>
      <c r="E77" s="675"/>
      <c r="F77" s="676"/>
      <c r="G77" s="677"/>
      <c r="H77" s="676"/>
      <c r="I77" s="677"/>
      <c r="J77" s="678"/>
    </row>
    <row r="78" spans="1:14" ht="13" x14ac:dyDescent="0.3">
      <c r="B78" s="323"/>
      <c r="C78" s="319"/>
      <c r="D78" s="319"/>
      <c r="E78" s="319"/>
      <c r="F78" s="679" t="s">
        <v>13</v>
      </c>
      <c r="G78" s="389"/>
      <c r="H78" s="390"/>
      <c r="I78" s="389"/>
      <c r="J78" s="389"/>
    </row>
    <row r="79" spans="1:14" ht="14.5" x14ac:dyDescent="0.35">
      <c r="B79" s="323"/>
      <c r="C79" s="306"/>
      <c r="D79" s="306"/>
      <c r="E79" s="306"/>
      <c r="F79" s="322"/>
      <c r="G79" s="321"/>
      <c r="H79" s="322"/>
      <c r="I79" s="321"/>
      <c r="J79" s="321"/>
      <c r="M79" s="254" t="s">
        <v>268</v>
      </c>
      <c r="N79" s="253">
        <f>+G80</f>
        <v>123416790.99223466</v>
      </c>
    </row>
    <row r="80" spans="1:14" ht="14.5" x14ac:dyDescent="0.35">
      <c r="B80" s="320"/>
      <c r="C80" s="680" t="s">
        <v>372</v>
      </c>
      <c r="D80" s="681"/>
      <c r="E80" s="682"/>
      <c r="F80" s="683">
        <f>F71</f>
        <v>298671.98157499998</v>
      </c>
      <c r="G80" s="684">
        <f>G71+G76</f>
        <v>123416790.99223466</v>
      </c>
      <c r="H80" s="685">
        <f>H71</f>
        <v>6318212.8839999996</v>
      </c>
      <c r="I80" s="684">
        <f>I71+I76</f>
        <v>24904543.481040005</v>
      </c>
      <c r="J80" s="686">
        <f>G80+I80</f>
        <v>148321334.47327468</v>
      </c>
      <c r="K80" s="319"/>
      <c r="M80" s="254" t="s">
        <v>217</v>
      </c>
      <c r="N80" s="183">
        <f>-G30</f>
        <v>-3607677.6983370464</v>
      </c>
    </row>
    <row r="81" spans="2:16" ht="15" thickBot="1" x14ac:dyDescent="0.4">
      <c r="B81" s="320"/>
      <c r="C81" s="687"/>
      <c r="D81" s="688"/>
      <c r="E81" s="688"/>
      <c r="F81" s="689">
        <f>F80/8760</f>
        <v>34.094975065639268</v>
      </c>
      <c r="G81" s="690"/>
      <c r="H81" s="691"/>
      <c r="I81" s="690"/>
      <c r="J81" s="692"/>
      <c r="K81" s="319"/>
      <c r="M81" s="254" t="s">
        <v>269</v>
      </c>
      <c r="N81" s="255">
        <f>SUM(N79:N80)</f>
        <v>119809113.29389761</v>
      </c>
    </row>
    <row r="82" spans="2:16" ht="15" thickTop="1" x14ac:dyDescent="0.35">
      <c r="B82" s="318"/>
      <c r="C82" s="317"/>
      <c r="D82" s="317"/>
      <c r="E82" s="317"/>
      <c r="F82" s="316"/>
      <c r="G82" s="314"/>
      <c r="H82" s="315"/>
      <c r="I82" s="314"/>
      <c r="J82" s="313"/>
      <c r="L82" s="182"/>
      <c r="M82" s="182"/>
      <c r="N82" s="182"/>
      <c r="O82" s="182"/>
      <c r="P82" s="182"/>
    </row>
    <row r="83" spans="2:16" ht="14.5" x14ac:dyDescent="0.35">
      <c r="D83" s="312" t="s">
        <v>208</v>
      </c>
      <c r="E83" s="311"/>
      <c r="F83" s="310"/>
      <c r="G83" s="309">
        <f>(G39+G61)/G71</f>
        <v>0.11252955358990778</v>
      </c>
      <c r="H83" s="308"/>
      <c r="I83" s="307">
        <f>(I39+I61)/I71</f>
        <v>9.8297418960415189E-2</v>
      </c>
      <c r="J83" s="298"/>
      <c r="L83" s="650"/>
      <c r="M83" s="650"/>
      <c r="N83" s="650"/>
      <c r="O83" s="650"/>
      <c r="P83" s="650"/>
    </row>
    <row r="84" spans="2:16" ht="13" x14ac:dyDescent="0.3">
      <c r="E84" s="295" t="s">
        <v>209</v>
      </c>
      <c r="F84" s="298"/>
      <c r="G84" s="304"/>
      <c r="H84" s="298"/>
      <c r="I84" s="304"/>
      <c r="J84" s="298"/>
      <c r="L84" s="650" t="s">
        <v>366</v>
      </c>
      <c r="M84" s="650"/>
      <c r="N84" s="650" t="s">
        <v>20</v>
      </c>
      <c r="O84" s="650">
        <v>449</v>
      </c>
      <c r="P84" s="650" t="s">
        <v>73</v>
      </c>
    </row>
    <row r="85" spans="2:16" x14ac:dyDescent="0.25">
      <c r="E85" s="295" t="s">
        <v>210</v>
      </c>
      <c r="F85" s="298"/>
      <c r="G85" s="304"/>
      <c r="H85" s="298"/>
      <c r="I85" s="304"/>
      <c r="J85" s="298"/>
      <c r="L85" s="295" t="s">
        <v>526</v>
      </c>
      <c r="N85" s="647">
        <f>G31</f>
        <v>4285201.7849976132</v>
      </c>
      <c r="O85" s="647">
        <f>G30</f>
        <v>3607677.6983370464</v>
      </c>
      <c r="P85" s="647">
        <f>SUM(N85:O85)</f>
        <v>7892879.4833346596</v>
      </c>
    </row>
    <row r="86" spans="2:16" x14ac:dyDescent="0.25">
      <c r="D86" s="306"/>
      <c r="E86" s="306"/>
      <c r="F86" s="305"/>
      <c r="G86" s="304"/>
      <c r="H86" s="298"/>
      <c r="I86" s="304"/>
      <c r="J86" s="298"/>
      <c r="L86" s="295" t="s">
        <v>364</v>
      </c>
      <c r="N86" s="648">
        <f>+G76+G69+G61+G46+G39+G34+G23-G29</f>
        <v>115523911.5089</v>
      </c>
      <c r="P86" s="648">
        <f>SUM(N86:O86)</f>
        <v>115523911.5089</v>
      </c>
    </row>
    <row r="87" spans="2:16" ht="26.25" customHeight="1" thickBot="1" x14ac:dyDescent="0.3">
      <c r="D87" s="906" t="s">
        <v>213</v>
      </c>
      <c r="E87" s="907"/>
      <c r="F87" s="907"/>
      <c r="G87" s="302">
        <f>(G49+G51+SUM(G67:G68))/(G23+G34)</f>
        <v>3.4200497045680185E-2</v>
      </c>
      <c r="H87" s="303"/>
      <c r="I87" s="302">
        <f>(I49+I51+SUM(I67:I68))/(I23+I34)</f>
        <v>2.9786515793870729E-2</v>
      </c>
      <c r="J87" s="298"/>
      <c r="L87" s="295" t="s">
        <v>365</v>
      </c>
      <c r="N87" s="649">
        <f>SUM(N85:N86)</f>
        <v>119809113.29389761</v>
      </c>
      <c r="O87" s="649">
        <f>SUM(O85:O86)</f>
        <v>3607677.6983370464</v>
      </c>
      <c r="P87" s="649">
        <f>SUM(P85:P86)</f>
        <v>123416790.99223466</v>
      </c>
    </row>
    <row r="88" spans="2:16" ht="21" customHeight="1" thickTop="1" x14ac:dyDescent="0.35">
      <c r="D88" s="301" t="s">
        <v>214</v>
      </c>
      <c r="E88" s="300"/>
      <c r="F88" s="300"/>
      <c r="G88" s="693">
        <f>(G49+G51+SUM(G67:G68))</f>
        <v>3379409.09</v>
      </c>
      <c r="H88" s="299"/>
      <c r="I88" s="693">
        <f>(I49+I51+SUM(I67:I68))</f>
        <v>593120.40999999992</v>
      </c>
      <c r="J88" s="298"/>
      <c r="N88" s="882">
        <f>N81-N87</f>
        <v>0</v>
      </c>
      <c r="P88" s="882">
        <f>G80-P87</f>
        <v>0</v>
      </c>
    </row>
    <row r="89" spans="2:16" ht="27" customHeight="1" x14ac:dyDescent="0.25">
      <c r="E89" s="904" t="s">
        <v>327</v>
      </c>
      <c r="F89" s="904"/>
      <c r="G89" s="904"/>
      <c r="H89" s="904"/>
      <c r="I89" s="904"/>
    </row>
    <row r="90" spans="2:16" ht="18.75" customHeight="1" x14ac:dyDescent="0.25">
      <c r="E90" s="904" t="s">
        <v>326</v>
      </c>
      <c r="F90" s="904"/>
      <c r="G90" s="904"/>
      <c r="H90" s="904"/>
      <c r="I90" s="904"/>
    </row>
    <row r="96" spans="2:16" ht="14.5" x14ac:dyDescent="0.35">
      <c r="B96" s="295"/>
      <c r="G96" s="297"/>
    </row>
  </sheetData>
  <mergeCells count="6">
    <mergeCell ref="E90:I90"/>
    <mergeCell ref="F1:H1"/>
    <mergeCell ref="J1:K2"/>
    <mergeCell ref="C3:E3"/>
    <mergeCell ref="D87:F87"/>
    <mergeCell ref="E89:I89"/>
  </mergeCells>
  <hyperlinks>
    <hyperlink ref="F4" location="'2022 Sector View Electric'!A1" display="MWh Savings"/>
    <hyperlink ref="G4" location="'2022 Sector View Electric'!A1" display="Electric Rider Budget"/>
    <hyperlink ref="H4" location="'2022 Sector View Gas'!A1" display="Therm Savings"/>
    <hyperlink ref="I4" location="'2022 Sector View Gas'!A1" display="Gas Rider Budget"/>
  </hyperlinks>
  <pageMargins left="0.28000000000000003" right="0.3" top="0.75" bottom="0.75" header="0.3" footer="0.3"/>
  <pageSetup paperSize="17" scale="80" orientation="portrait" r:id="rId1"/>
  <headerFooter>
    <oddHeader>&amp;R&amp;G</oddHeader>
    <oddFooter>&amp;R&amp;G</oddFooter>
  </headerFooter>
  <customProperties>
    <customPr name="_pios_id" r:id="rId2"/>
  </customProperties>
  <drawing r:id="rId3"/>
  <legacyDrawingHF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B1A0C7"/>
  </sheetPr>
  <dimension ref="A1:K21"/>
  <sheetViews>
    <sheetView workbookViewId="0">
      <selection activeCell="K18" sqref="K18"/>
    </sheetView>
  </sheetViews>
  <sheetFormatPr defaultColWidth="9.1796875" defaultRowHeight="12.5" x14ac:dyDescent="0.25"/>
  <cols>
    <col min="1" max="1" width="5" style="212" bestFit="1" customWidth="1"/>
    <col min="2" max="2" width="56.54296875" style="212" customWidth="1"/>
    <col min="3" max="3" width="2.1796875" style="212" customWidth="1"/>
    <col min="4" max="4" width="8" style="212" bestFit="1" customWidth="1"/>
    <col min="5" max="5" width="13" style="212" customWidth="1"/>
    <col min="6" max="6" width="2.453125" style="212" customWidth="1"/>
    <col min="7" max="7" width="2.7265625" style="212" customWidth="1"/>
    <col min="8" max="8" width="5.453125" style="719" customWidth="1"/>
    <col min="9" max="9" width="63.1796875" style="719" customWidth="1"/>
    <col min="10" max="16384" width="9.1796875" style="212"/>
  </cols>
  <sheetData>
    <row r="1" spans="1:11" ht="13" x14ac:dyDescent="0.3">
      <c r="A1" s="258"/>
      <c r="B1" s="258"/>
      <c r="C1" s="258"/>
      <c r="D1" s="258"/>
      <c r="E1" s="259" t="s">
        <v>351</v>
      </c>
      <c r="H1" s="720"/>
      <c r="I1" s="732" t="s">
        <v>400</v>
      </c>
      <c r="J1" s="733"/>
      <c r="K1" s="733"/>
    </row>
    <row r="2" spans="1:11" ht="13" x14ac:dyDescent="0.3">
      <c r="A2" s="258"/>
      <c r="B2" s="629" t="s">
        <v>349</v>
      </c>
      <c r="C2" s="258"/>
      <c r="D2" s="258"/>
      <c r="E2" s="259"/>
      <c r="H2" s="720"/>
      <c r="I2" s="720"/>
    </row>
    <row r="3" spans="1:11" ht="13" x14ac:dyDescent="0.3">
      <c r="A3" s="260"/>
      <c r="B3" s="629" t="s">
        <v>350</v>
      </c>
      <c r="C3" s="261"/>
      <c r="D3" s="261"/>
      <c r="E3" s="261"/>
      <c r="H3" s="720"/>
      <c r="I3" s="720"/>
    </row>
    <row r="4" spans="1:11" ht="14" x14ac:dyDescent="0.3">
      <c r="A4" s="262"/>
      <c r="B4" s="629" t="s">
        <v>391</v>
      </c>
      <c r="C4" s="262"/>
      <c r="D4" s="262"/>
      <c r="E4" s="262"/>
      <c r="H4" s="722" t="s">
        <v>394</v>
      </c>
      <c r="I4" s="723"/>
    </row>
    <row r="5" spans="1:11" ht="14.5" x14ac:dyDescent="0.35">
      <c r="A5" s="263"/>
      <c r="B5" s="629" t="s">
        <v>390</v>
      </c>
      <c r="C5" s="265"/>
      <c r="D5" s="264"/>
      <c r="E5" s="266"/>
      <c r="H5" s="724" t="s">
        <v>271</v>
      </c>
      <c r="I5" s="723"/>
    </row>
    <row r="6" spans="1:11" ht="14" x14ac:dyDescent="0.3">
      <c r="A6" s="261"/>
      <c r="B6" s="629" t="s">
        <v>271</v>
      </c>
      <c r="C6" s="261"/>
      <c r="D6" s="261"/>
      <c r="E6" s="261"/>
      <c r="H6" s="725" t="s">
        <v>395</v>
      </c>
      <c r="I6" s="723"/>
    </row>
    <row r="7" spans="1:11" ht="14" x14ac:dyDescent="0.3">
      <c r="A7" s="260"/>
      <c r="B7" s="261"/>
      <c r="C7" s="261"/>
      <c r="D7" s="261"/>
      <c r="E7" s="261"/>
      <c r="H7" s="725" t="s">
        <v>396</v>
      </c>
      <c r="I7" s="723"/>
    </row>
    <row r="8" spans="1:11" ht="13" x14ac:dyDescent="0.3">
      <c r="A8" s="267"/>
      <c r="B8" s="267"/>
      <c r="C8" s="267"/>
      <c r="D8" s="267"/>
      <c r="E8" s="267"/>
      <c r="H8" s="720"/>
      <c r="I8" s="720"/>
    </row>
    <row r="9" spans="1:11" ht="13" x14ac:dyDescent="0.3">
      <c r="A9" s="268" t="s">
        <v>117</v>
      </c>
      <c r="B9" s="267"/>
      <c r="C9" s="267"/>
      <c r="D9" s="267"/>
      <c r="E9" s="267"/>
      <c r="H9" s="726" t="s">
        <v>117</v>
      </c>
      <c r="I9" s="726"/>
    </row>
    <row r="10" spans="1:11" ht="13" x14ac:dyDescent="0.3">
      <c r="A10" s="269" t="s">
        <v>118</v>
      </c>
      <c r="B10" s="270" t="s">
        <v>119</v>
      </c>
      <c r="C10" s="271"/>
      <c r="D10" s="271"/>
      <c r="E10" s="272" t="s">
        <v>120</v>
      </c>
      <c r="H10" s="727" t="s">
        <v>118</v>
      </c>
      <c r="I10" s="728" t="s">
        <v>119</v>
      </c>
      <c r="J10" s="271"/>
      <c r="K10" s="272" t="s">
        <v>120</v>
      </c>
    </row>
    <row r="11" spans="1:11" ht="13" x14ac:dyDescent="0.3">
      <c r="A11" s="273"/>
      <c r="B11" s="273"/>
      <c r="C11" s="273"/>
      <c r="D11" s="273"/>
      <c r="E11" s="274"/>
      <c r="H11" s="721"/>
      <c r="I11" s="721"/>
      <c r="J11" s="273"/>
      <c r="K11" s="274"/>
    </row>
    <row r="12" spans="1:11" ht="13" x14ac:dyDescent="0.3">
      <c r="A12" s="275">
        <v>1</v>
      </c>
      <c r="B12" s="276" t="s">
        <v>121</v>
      </c>
      <c r="C12" s="273"/>
      <c r="D12" s="273"/>
      <c r="E12" s="277">
        <v>8.4790000000000004E-3</v>
      </c>
      <c r="H12" s="729">
        <v>1</v>
      </c>
      <c r="I12" s="730" t="s">
        <v>121</v>
      </c>
      <c r="J12" s="273"/>
      <c r="K12" s="277">
        <v>7.1970000000000003E-3</v>
      </c>
    </row>
    <row r="13" spans="1:11" ht="13" x14ac:dyDescent="0.3">
      <c r="A13" s="275">
        <v>2</v>
      </c>
      <c r="B13" s="276" t="s">
        <v>122</v>
      </c>
      <c r="C13" s="273"/>
      <c r="D13" s="273"/>
      <c r="E13" s="277">
        <v>2E-3</v>
      </c>
      <c r="H13" s="729">
        <v>2</v>
      </c>
      <c r="I13" s="734" t="s">
        <v>122</v>
      </c>
      <c r="J13" s="273"/>
      <c r="K13" s="731">
        <v>4.0000000000000001E-3</v>
      </c>
    </row>
    <row r="14" spans="1:11" ht="14.5" x14ac:dyDescent="0.35">
      <c r="A14" s="275">
        <v>3</v>
      </c>
      <c r="B14" s="276" t="str">
        <f>"STATE UTILITY TAX ( "&amp;D14*100&amp;"% - ( LINE 1 * "&amp;D14*100&amp;"% )  )"</f>
        <v>STATE UTILITY TAX ( 3.8734% - ( LINE 1 * 3.8734% )  )</v>
      </c>
      <c r="C14" s="278"/>
      <c r="D14" s="279">
        <v>3.8733999999999998E-2</v>
      </c>
      <c r="E14" s="277">
        <v>3.8406000000000003E-2</v>
      </c>
      <c r="H14" s="729">
        <v>3</v>
      </c>
      <c r="I14" s="730" t="str">
        <f>"STATE UTILITY TAX - NET OF BAD DEBTS ( "&amp;K16*100&amp;"% - ( LINE 1 * "&amp;K16*100&amp;"%) )"</f>
        <v>STATE UTILITY TAX - NET OF BAD DEBTS ( 4.9652% - ( LINE 1 * 4.9652%) )</v>
      </c>
      <c r="J14" s="277">
        <v>3.8733999999999998E-2</v>
      </c>
      <c r="K14" s="277">
        <v>3.8455000000000003E-2</v>
      </c>
    </row>
    <row r="15" spans="1:11" ht="13" x14ac:dyDescent="0.3">
      <c r="A15" s="275">
        <v>4</v>
      </c>
      <c r="B15" s="276"/>
      <c r="C15" s="273"/>
      <c r="D15" s="273"/>
      <c r="E15" s="280"/>
      <c r="H15" s="729">
        <v>4</v>
      </c>
      <c r="I15" s="730"/>
      <c r="J15" s="273"/>
      <c r="K15" s="280"/>
    </row>
    <row r="16" spans="1:11" ht="13" x14ac:dyDescent="0.3">
      <c r="A16" s="275">
        <v>5</v>
      </c>
      <c r="B16" s="276" t="s">
        <v>123</v>
      </c>
      <c r="C16" s="273"/>
      <c r="D16" s="273"/>
      <c r="E16" s="277">
        <f>ROUND(SUM(E12:E14),6)</f>
        <v>4.8884999999999998E-2</v>
      </c>
      <c r="H16" s="729">
        <v>5</v>
      </c>
      <c r="I16" s="730" t="s">
        <v>123</v>
      </c>
      <c r="J16" s="273"/>
      <c r="K16" s="277">
        <f>ROUND(SUM(K12:K14),6)</f>
        <v>4.9652000000000002E-2</v>
      </c>
    </row>
    <row r="17" spans="1:11" ht="13" x14ac:dyDescent="0.3">
      <c r="A17" s="275">
        <v>6</v>
      </c>
      <c r="B17" s="273"/>
      <c r="C17" s="273"/>
      <c r="D17" s="273"/>
      <c r="E17" s="277"/>
      <c r="H17" s="729">
        <v>6</v>
      </c>
      <c r="I17" s="721"/>
      <c r="J17" s="273"/>
      <c r="K17" s="277"/>
    </row>
    <row r="18" spans="1:11" ht="13" x14ac:dyDescent="0.3">
      <c r="A18" s="275">
        <v>7</v>
      </c>
      <c r="B18" s="273" t="str">
        <f>"CONVERSION FACTOR EXCLUDING FEDERAL INCOME TAX ( 1 - LINE "&amp;A16&amp;" )"</f>
        <v>CONVERSION FACTOR EXCLUDING FEDERAL INCOME TAX ( 1 - LINE 5 )</v>
      </c>
      <c r="C18" s="273"/>
      <c r="D18" s="273"/>
      <c r="E18" s="277">
        <f>ROUND(1-E16,6)</f>
        <v>0.95111500000000004</v>
      </c>
      <c r="H18" s="729">
        <v>7</v>
      </c>
      <c r="I18" s="721" t="s">
        <v>397</v>
      </c>
      <c r="J18" s="273"/>
      <c r="K18" s="277">
        <f>ROUND(1-K16,6)</f>
        <v>0.95034799999999997</v>
      </c>
    </row>
    <row r="19" spans="1:11" ht="13.5" thickBot="1" x14ac:dyDescent="0.35">
      <c r="A19" s="275">
        <v>8</v>
      </c>
      <c r="B19" s="276" t="str">
        <f>"FEDERAL INCOME TAX ( LINE "&amp;A18&amp;"  * "&amp;D19*100&amp;"% )"</f>
        <v>FEDERAL INCOME TAX ( LINE 7  * 21% )</v>
      </c>
      <c r="C19" s="273"/>
      <c r="D19" s="630">
        <v>0.21</v>
      </c>
      <c r="E19" s="641">
        <f>ROUND((E18)*D19,6)</f>
        <v>0.19973399999999999</v>
      </c>
      <c r="H19" s="729">
        <v>8</v>
      </c>
      <c r="I19" s="730" t="s">
        <v>398</v>
      </c>
      <c r="J19" s="277">
        <v>0.21</v>
      </c>
      <c r="K19" s="641">
        <f>ROUND((K18)*J19,6)</f>
        <v>0.199573</v>
      </c>
    </row>
    <row r="20" spans="1:11" ht="14" thickTop="1" thickBot="1" x14ac:dyDescent="0.35">
      <c r="A20" s="275">
        <v>9</v>
      </c>
      <c r="B20" s="276" t="str">
        <f>"CONVERSION FACTOR INCL FEDERAL INCOME TAX ( LINE "&amp;A18&amp;" - LINE "&amp;A19&amp;" ) "</f>
        <v xml:space="preserve">CONVERSION FACTOR INCL FEDERAL INCOME TAX ( LINE 7 - LINE 8 ) </v>
      </c>
      <c r="C20" s="273"/>
      <c r="D20" s="273"/>
      <c r="E20" s="641">
        <f>E18-E19</f>
        <v>0.75138100000000008</v>
      </c>
      <c r="H20" s="729">
        <v>9</v>
      </c>
      <c r="I20" s="730" t="s">
        <v>399</v>
      </c>
      <c r="J20" s="273"/>
      <c r="K20" s="641">
        <f>K18-K19</f>
        <v>0.75077499999999997</v>
      </c>
    </row>
    <row r="21" spans="1:11" ht="13.5" thickTop="1" x14ac:dyDescent="0.3">
      <c r="H21" s="721"/>
      <c r="I21" s="721"/>
    </row>
  </sheetData>
  <pageMargins left="0.7" right="0.7" top="0.75" bottom="0.75" header="0.3" footer="0.3"/>
  <pageSetup orientation="portrait" r:id="rId1"/>
  <customProperties>
    <customPr name="_pios_id" r:id="rId2"/>
  </customProperties>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G63" sqref="G63"/>
    </sheetView>
  </sheetViews>
  <sheetFormatPr defaultRowHeight="14.5" x14ac:dyDescent="0.35"/>
  <sheetData/>
  <pageMargins left="0.7" right="0.7" top="0.75" bottom="0.75" header="0.3" footer="0.3"/>
  <customProperties>
    <customPr name="_pios_id" r:id="rId1"/>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B1A0C7"/>
  </sheetPr>
  <dimension ref="A1:I44"/>
  <sheetViews>
    <sheetView workbookViewId="0">
      <selection activeCell="D23" sqref="D23"/>
    </sheetView>
  </sheetViews>
  <sheetFormatPr defaultColWidth="9.1796875" defaultRowHeight="12.5" x14ac:dyDescent="0.25"/>
  <cols>
    <col min="1" max="1" width="4" style="7" bestFit="1" customWidth="1"/>
    <col min="2" max="2" width="50.1796875" style="7" customWidth="1"/>
    <col min="3" max="3" width="45.453125" style="7" bestFit="1" customWidth="1"/>
    <col min="4" max="4" width="17" style="7" bestFit="1" customWidth="1"/>
    <col min="5" max="5" width="15.453125" style="7" bestFit="1" customWidth="1"/>
    <col min="6" max="6" width="14.1796875" style="7" customWidth="1"/>
    <col min="7" max="7" width="11.54296875" style="7" customWidth="1"/>
    <col min="8" max="8" width="10.81640625" style="7" bestFit="1" customWidth="1"/>
    <col min="9" max="16384" width="9.1796875" style="7"/>
  </cols>
  <sheetData>
    <row r="1" spans="1:9" ht="13" x14ac:dyDescent="0.3">
      <c r="A1" s="53" t="s">
        <v>523</v>
      </c>
      <c r="C1" s="564"/>
    </row>
    <row r="2" spans="1:9" ht="13" x14ac:dyDescent="0.3">
      <c r="A2" s="53" t="s">
        <v>0</v>
      </c>
    </row>
    <row r="3" spans="1:9" ht="13" x14ac:dyDescent="0.3">
      <c r="A3" s="53"/>
      <c r="F3" s="5" t="s">
        <v>1</v>
      </c>
    </row>
    <row r="4" spans="1:9" ht="13.5" thickBot="1" x14ac:dyDescent="0.35">
      <c r="A4" s="53"/>
      <c r="F4" s="565" t="s">
        <v>5</v>
      </c>
    </row>
    <row r="5" spans="1:9" ht="13" x14ac:dyDescent="0.3">
      <c r="A5" s="101"/>
      <c r="D5" s="4"/>
      <c r="E5" s="4"/>
      <c r="F5" s="5" t="s">
        <v>265</v>
      </c>
    </row>
    <row r="6" spans="1:9" ht="13" x14ac:dyDescent="0.3">
      <c r="A6" s="3" t="s">
        <v>2</v>
      </c>
      <c r="B6" s="3"/>
      <c r="C6" s="3"/>
      <c r="D6" s="52" t="s">
        <v>3</v>
      </c>
      <c r="E6" s="52" t="s">
        <v>4</v>
      </c>
      <c r="F6" s="52" t="s">
        <v>266</v>
      </c>
    </row>
    <row r="7" spans="1:9" x14ac:dyDescent="0.25">
      <c r="D7" s="735" t="s">
        <v>6</v>
      </c>
      <c r="E7" s="735" t="s">
        <v>7</v>
      </c>
      <c r="F7" s="735" t="s">
        <v>8</v>
      </c>
    </row>
    <row r="8" spans="1:9" ht="13" x14ac:dyDescent="0.3">
      <c r="A8" s="7">
        <v>1</v>
      </c>
      <c r="B8" s="53" t="s">
        <v>492</v>
      </c>
      <c r="C8" s="53"/>
    </row>
    <row r="9" spans="1:9" ht="13" x14ac:dyDescent="0.3">
      <c r="A9" s="7">
        <f t="shared" ref="A9:A27" si="0">A8+1</f>
        <v>2</v>
      </c>
      <c r="B9" s="53"/>
      <c r="C9" s="53"/>
      <c r="G9" s="566"/>
      <c r="H9" s="566"/>
    </row>
    <row r="10" spans="1:9" x14ac:dyDescent="0.25">
      <c r="A10" s="7">
        <f t="shared" si="0"/>
        <v>3</v>
      </c>
      <c r="B10" s="7" t="s">
        <v>9</v>
      </c>
      <c r="C10" s="7" t="s">
        <v>493</v>
      </c>
      <c r="D10" s="23">
        <f>-'PY Rev Req Non-449 (UE-220137)'!C12</f>
        <v>-95701177.501407489</v>
      </c>
      <c r="E10" s="23">
        <f>'2022 Collections'!C6</f>
        <v>-98726173.995102584</v>
      </c>
      <c r="F10" s="93">
        <f>E10-D10</f>
        <v>-3024996.4936950952</v>
      </c>
      <c r="G10" s="288"/>
      <c r="H10" s="288"/>
      <c r="I10" s="289"/>
    </row>
    <row r="11" spans="1:9" x14ac:dyDescent="0.25">
      <c r="A11" s="7">
        <f t="shared" si="0"/>
        <v>4</v>
      </c>
      <c r="D11" s="50"/>
      <c r="E11" s="50"/>
      <c r="F11" s="94"/>
    </row>
    <row r="12" spans="1:9" x14ac:dyDescent="0.25">
      <c r="A12" s="7">
        <f t="shared" si="0"/>
        <v>5</v>
      </c>
      <c r="B12" s="7" t="s">
        <v>10</v>
      </c>
      <c r="D12" s="47"/>
      <c r="E12" s="47"/>
      <c r="F12" s="95"/>
    </row>
    <row r="13" spans="1:9" ht="25" x14ac:dyDescent="0.25">
      <c r="A13" s="7">
        <f t="shared" si="0"/>
        <v>6</v>
      </c>
      <c r="B13" s="869" t="s">
        <v>494</v>
      </c>
      <c r="D13" s="96">
        <f>'2022 Budget UE-210822'!N86</f>
        <v>115523911.5089</v>
      </c>
      <c r="E13" s="96">
        <f>'PY Actual Program Costs'!D10</f>
        <v>91683277.220000014</v>
      </c>
      <c r="F13" s="96">
        <f>E13-D13</f>
        <v>-23840634.288899988</v>
      </c>
    </row>
    <row r="14" spans="1:9" ht="25" x14ac:dyDescent="0.25">
      <c r="A14" s="7">
        <f t="shared" si="0"/>
        <v>7</v>
      </c>
      <c r="B14" s="869" t="s">
        <v>495</v>
      </c>
      <c r="D14" s="96">
        <f>'2022 Budget UE-210822'!N85</f>
        <v>4285201.7849976132</v>
      </c>
      <c r="E14" s="96">
        <f>'PY Actual Program Costs'!D9</f>
        <v>2723963.96</v>
      </c>
      <c r="F14" s="96">
        <f>E14-D14</f>
        <v>-1561237.8249976132</v>
      </c>
    </row>
    <row r="15" spans="1:9" x14ac:dyDescent="0.25">
      <c r="A15" s="7">
        <f t="shared" si="0"/>
        <v>8</v>
      </c>
      <c r="B15" s="6" t="s">
        <v>11</v>
      </c>
      <c r="D15" s="868">
        <f>'2022 Budget UE-210822'!N87</f>
        <v>119809113.29389761</v>
      </c>
      <c r="E15" s="868">
        <f>SUM(E13:E14)</f>
        <v>94407241.180000007</v>
      </c>
      <c r="F15" s="78">
        <f>SUM(F13:F14)</f>
        <v>-25401872.113897599</v>
      </c>
    </row>
    <row r="16" spans="1:9" x14ac:dyDescent="0.25">
      <c r="A16" s="7">
        <f t="shared" si="0"/>
        <v>9</v>
      </c>
      <c r="D16" s="96">
        <f>'PY Rev Req Non-449 (UE-220137)'!C8-D15</f>
        <v>0</v>
      </c>
      <c r="E16" s="96">
        <f>'PY Actual Program Costs'!D6-E15</f>
        <v>0</v>
      </c>
      <c r="F16" s="97"/>
    </row>
    <row r="17" spans="1:9" ht="13" x14ac:dyDescent="0.3">
      <c r="A17" s="7">
        <f t="shared" si="0"/>
        <v>10</v>
      </c>
      <c r="B17" s="53" t="s">
        <v>492</v>
      </c>
      <c r="D17" s="96"/>
      <c r="E17" s="96"/>
      <c r="F17" s="92">
        <f>F10+F15</f>
        <v>-28426868.607592694</v>
      </c>
    </row>
    <row r="18" spans="1:9" x14ac:dyDescent="0.25">
      <c r="A18" s="7">
        <f t="shared" si="0"/>
        <v>11</v>
      </c>
      <c r="D18" s="96"/>
      <c r="E18" s="96"/>
      <c r="F18" s="96"/>
    </row>
    <row r="19" spans="1:9" ht="13" x14ac:dyDescent="0.3">
      <c r="A19" s="7">
        <f t="shared" si="0"/>
        <v>12</v>
      </c>
      <c r="B19" s="53" t="s">
        <v>505</v>
      </c>
      <c r="C19" s="53"/>
      <c r="D19" s="96"/>
      <c r="E19" s="96"/>
      <c r="F19" s="96"/>
    </row>
    <row r="20" spans="1:9" ht="13" x14ac:dyDescent="0.3">
      <c r="A20" s="7">
        <f t="shared" si="0"/>
        <v>13</v>
      </c>
      <c r="B20" s="53"/>
      <c r="C20" s="53"/>
      <c r="D20" s="4"/>
      <c r="E20" s="4"/>
      <c r="F20" s="5" t="s">
        <v>1</v>
      </c>
    </row>
    <row r="21" spans="1:9" ht="13" x14ac:dyDescent="0.3">
      <c r="A21" s="7">
        <f t="shared" si="0"/>
        <v>14</v>
      </c>
      <c r="B21" s="7" t="s">
        <v>222</v>
      </c>
      <c r="D21" s="52" t="s">
        <v>3</v>
      </c>
      <c r="E21" s="52" t="s">
        <v>4</v>
      </c>
      <c r="F21" s="52" t="s">
        <v>5</v>
      </c>
    </row>
    <row r="22" spans="1:9" x14ac:dyDescent="0.25">
      <c r="A22" s="7">
        <f t="shared" si="0"/>
        <v>15</v>
      </c>
      <c r="B22" s="6" t="s">
        <v>506</v>
      </c>
      <c r="C22" s="6"/>
      <c r="G22" s="566"/>
      <c r="H22" s="566"/>
    </row>
    <row r="23" spans="1:9" x14ac:dyDescent="0.25">
      <c r="A23" s="7">
        <f t="shared" si="0"/>
        <v>16</v>
      </c>
      <c r="B23" s="6" t="s">
        <v>507</v>
      </c>
      <c r="C23" s="6"/>
      <c r="D23" s="567">
        <f>-'PY Est - Actual v Est'!B10</f>
        <v>-17726466.240255807</v>
      </c>
      <c r="E23" s="567">
        <f>-'PY Est - Actual v Est'!C10</f>
        <v>-20612266.66660535</v>
      </c>
      <c r="F23" s="92">
        <f>E23-D23</f>
        <v>-2885800.426349543</v>
      </c>
      <c r="G23" s="288"/>
      <c r="H23" s="288"/>
      <c r="I23" s="289"/>
    </row>
    <row r="24" spans="1:9" x14ac:dyDescent="0.25">
      <c r="A24" s="7">
        <f t="shared" si="0"/>
        <v>17</v>
      </c>
      <c r="B24" s="6"/>
      <c r="C24" s="6"/>
      <c r="D24" s="56"/>
      <c r="E24" s="56"/>
      <c r="F24" s="92"/>
    </row>
    <row r="25" spans="1:9" x14ac:dyDescent="0.25">
      <c r="A25" s="7">
        <f t="shared" si="0"/>
        <v>18</v>
      </c>
      <c r="B25" s="6"/>
      <c r="C25" s="6"/>
      <c r="D25" s="56"/>
      <c r="E25" s="56"/>
      <c r="F25" s="92"/>
    </row>
    <row r="26" spans="1:9" x14ac:dyDescent="0.25">
      <c r="A26" s="7">
        <f t="shared" si="0"/>
        <v>19</v>
      </c>
      <c r="D26" s="96"/>
      <c r="E26" s="96"/>
      <c r="F26" s="97"/>
    </row>
    <row r="27" spans="1:9" ht="13" thickBot="1" x14ac:dyDescent="0.3">
      <c r="A27" s="7">
        <f t="shared" si="0"/>
        <v>20</v>
      </c>
      <c r="B27" s="7" t="s">
        <v>12</v>
      </c>
      <c r="D27" s="98"/>
      <c r="E27" s="96"/>
      <c r="F27" s="99">
        <f>SUM(F17:F26)</f>
        <v>-31312669.033942237</v>
      </c>
    </row>
    <row r="28" spans="1:9" ht="13" thickTop="1" x14ac:dyDescent="0.25"/>
    <row r="29" spans="1:9" x14ac:dyDescent="0.25">
      <c r="F29" s="96"/>
    </row>
    <row r="32" spans="1:9" x14ac:dyDescent="0.25">
      <c r="D32" s="289"/>
    </row>
    <row r="33" spans="4:9" x14ac:dyDescent="0.25">
      <c r="D33" s="289"/>
      <c r="E33" s="289"/>
      <c r="F33" s="289"/>
      <c r="G33" s="289"/>
      <c r="H33" s="289"/>
    </row>
    <row r="34" spans="4:9" x14ac:dyDescent="0.25">
      <c r="D34" s="289"/>
      <c r="E34" s="288"/>
      <c r="F34" s="288"/>
      <c r="G34" s="288"/>
      <c r="H34" s="290"/>
      <c r="I34" s="289"/>
    </row>
    <row r="44" spans="4:9" x14ac:dyDescent="0.25">
      <c r="D44" s="7" t="s">
        <v>13</v>
      </c>
    </row>
  </sheetData>
  <pageMargins left="0.7" right="0.7" top="0.75" bottom="0.75" header="0.3" footer="0.3"/>
  <pageSetup orientation="portrait" r:id="rId1"/>
  <customProperties>
    <customPr name="_pios_id" r:id="rId2"/>
  </customPropertie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G63" sqref="G63"/>
    </sheetView>
  </sheetViews>
  <sheetFormatPr defaultRowHeight="14.5" x14ac:dyDescent="0.35"/>
  <sheetData/>
  <pageMargins left="0.7" right="0.7" top="0.75" bottom="0.75" header="0.3" footer="0.3"/>
  <customProperties>
    <customPr name="_pios_id" r:id="rId1"/>
  </customPropertie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92CDDC"/>
  </sheetPr>
  <dimension ref="A1:G15"/>
  <sheetViews>
    <sheetView workbookViewId="0">
      <selection activeCell="B8" sqref="B8"/>
    </sheetView>
  </sheetViews>
  <sheetFormatPr defaultColWidth="9.1796875" defaultRowHeight="12.5" x14ac:dyDescent="0.25"/>
  <cols>
    <col min="1" max="1" width="4.54296875" style="7" bestFit="1" customWidth="1"/>
    <col min="2" max="2" width="57.453125" style="7" customWidth="1"/>
    <col min="3" max="3" width="14.54296875" style="7" bestFit="1" customWidth="1"/>
    <col min="4" max="4" width="10.81640625" style="7" bestFit="1" customWidth="1"/>
    <col min="5" max="5" width="14.453125" style="7" bestFit="1" customWidth="1"/>
    <col min="6" max="6" width="2.453125" style="7" customWidth="1"/>
    <col min="7" max="7" width="11.26953125" style="7" bestFit="1" customWidth="1"/>
    <col min="8" max="16384" width="9.1796875" style="7"/>
  </cols>
  <sheetData>
    <row r="1" spans="1:7" ht="13.4" customHeight="1" x14ac:dyDescent="0.25">
      <c r="A1" s="38" t="s">
        <v>30</v>
      </c>
      <c r="B1" s="38"/>
      <c r="C1" s="38"/>
      <c r="D1" s="38"/>
      <c r="E1" s="38"/>
    </row>
    <row r="2" spans="1:7" x14ac:dyDescent="0.25">
      <c r="A2" s="38" t="s">
        <v>31</v>
      </c>
      <c r="B2" s="38"/>
      <c r="C2" s="38"/>
      <c r="D2" s="38"/>
      <c r="E2" s="38"/>
    </row>
    <row r="3" spans="1:7" ht="13" thickBot="1" x14ac:dyDescent="0.3">
      <c r="A3" s="39" t="s">
        <v>373</v>
      </c>
      <c r="B3" s="38"/>
      <c r="C3" s="38"/>
      <c r="D3" s="38"/>
      <c r="E3" s="38"/>
    </row>
    <row r="4" spans="1:7" ht="13.4" customHeight="1" thickBot="1" x14ac:dyDescent="0.35">
      <c r="A4" s="908" t="s">
        <v>393</v>
      </c>
      <c r="B4" s="909"/>
      <c r="C4" s="909"/>
      <c r="D4" s="909"/>
      <c r="E4" s="910"/>
    </row>
    <row r="5" spans="1:7" ht="13.4" customHeight="1" x14ac:dyDescent="0.3">
      <c r="A5" s="885"/>
      <c r="B5" s="5"/>
      <c r="C5" s="100"/>
      <c r="D5" s="100"/>
      <c r="E5" s="100"/>
    </row>
    <row r="6" spans="1:7" s="41" customFormat="1" ht="26.5" customHeight="1" x14ac:dyDescent="0.25">
      <c r="A6" s="40" t="s">
        <v>17</v>
      </c>
      <c r="B6" s="40" t="s">
        <v>2</v>
      </c>
      <c r="C6" s="40" t="s">
        <v>32</v>
      </c>
      <c r="D6" s="40" t="s">
        <v>33</v>
      </c>
      <c r="E6" s="40" t="s">
        <v>16</v>
      </c>
    </row>
    <row r="7" spans="1:7" ht="13.4" customHeight="1" x14ac:dyDescent="0.25">
      <c r="A7" s="42"/>
      <c r="B7" s="42"/>
      <c r="C7" s="42"/>
      <c r="D7" s="38"/>
    </row>
    <row r="8" spans="1:7" ht="13.4" customHeight="1" x14ac:dyDescent="0.25">
      <c r="A8" s="42">
        <v>1</v>
      </c>
      <c r="B8" s="17" t="s">
        <v>355</v>
      </c>
      <c r="C8" s="50">
        <v>119809113.29389761</v>
      </c>
      <c r="D8" s="43">
        <v>0.95111500000000004</v>
      </c>
      <c r="E8" s="50">
        <f>+C8/D8</f>
        <v>125967010.60744244</v>
      </c>
    </row>
    <row r="9" spans="1:7" ht="13.4" customHeight="1" x14ac:dyDescent="0.25">
      <c r="A9" s="42"/>
      <c r="B9" s="17"/>
      <c r="C9" s="50"/>
      <c r="D9" s="43"/>
    </row>
    <row r="10" spans="1:7" ht="13.4" customHeight="1" x14ac:dyDescent="0.25">
      <c r="A10" s="42">
        <v>2</v>
      </c>
      <c r="B10" s="17" t="s">
        <v>263</v>
      </c>
      <c r="C10" s="50">
        <v>-24107935.792490128</v>
      </c>
      <c r="D10" s="43">
        <v>0.95111500000000004</v>
      </c>
      <c r="E10" s="50">
        <f>+C10/D10</f>
        <v>-25347025.115249079</v>
      </c>
    </row>
    <row r="11" spans="1:7" ht="13.4" customHeight="1" x14ac:dyDescent="0.25">
      <c r="A11" s="42"/>
      <c r="B11" s="42"/>
      <c r="C11" s="44"/>
      <c r="D11" s="43"/>
      <c r="E11" s="45"/>
    </row>
    <row r="12" spans="1:7" ht="14.15" customHeight="1" thickBot="1" x14ac:dyDescent="0.3">
      <c r="A12" s="42">
        <v>3</v>
      </c>
      <c r="B12" s="19" t="s">
        <v>34</v>
      </c>
      <c r="C12" s="46">
        <f>SUM(C8:C11)</f>
        <v>95701177.501407489</v>
      </c>
      <c r="D12" s="43"/>
      <c r="E12" s="46">
        <f>SUM(E8:E11)</f>
        <v>100619985.49219336</v>
      </c>
      <c r="G12" s="47"/>
    </row>
    <row r="13" spans="1:7" ht="13" thickTop="1" x14ac:dyDescent="0.25">
      <c r="A13" s="42"/>
      <c r="B13" s="42"/>
      <c r="C13" s="42"/>
      <c r="D13" s="43"/>
      <c r="E13" s="47"/>
    </row>
    <row r="14" spans="1:7" ht="14.5" x14ac:dyDescent="0.35">
      <c r="B14" s="48"/>
      <c r="C14" s="49"/>
      <c r="D14" s="184"/>
      <c r="E14" s="50"/>
    </row>
    <row r="15" spans="1:7" x14ac:dyDescent="0.25">
      <c r="F15" s="294"/>
    </row>
  </sheetData>
  <mergeCells count="1">
    <mergeCell ref="A4:E4"/>
  </mergeCells>
  <pageMargins left="0.7" right="0.7" top="0.75" bottom="0.75" header="0.3" footer="0.3"/>
  <customProperties>
    <customPr name="_pios_id" r:id="rId1"/>
  </customPropertie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B1A0C7"/>
  </sheetPr>
  <dimension ref="A1:N39"/>
  <sheetViews>
    <sheetView workbookViewId="0">
      <pane xSplit="2" ySplit="1" topLeftCell="C2" activePane="bottomRight" state="frozen"/>
      <selection activeCell="G63" sqref="G63"/>
      <selection pane="topRight" activeCell="G63" sqref="G63"/>
      <selection pane="bottomLeft" activeCell="G63" sqref="G63"/>
      <selection pane="bottomRight" activeCell="H39" sqref="H39"/>
    </sheetView>
  </sheetViews>
  <sheetFormatPr defaultColWidth="8.81640625" defaultRowHeight="14.5" x14ac:dyDescent="0.35"/>
  <cols>
    <col min="1" max="1" width="3" style="71" bestFit="1" customWidth="1"/>
    <col min="2" max="2" width="45.81640625" style="71" customWidth="1"/>
    <col min="3" max="3" width="16.81640625" style="71" bestFit="1" customWidth="1"/>
    <col min="4" max="4" width="21.453125" style="71" bestFit="1" customWidth="1"/>
    <col min="5" max="5" width="16.81640625" style="71" bestFit="1" customWidth="1"/>
    <col min="6" max="6" width="14.453125" style="71" bestFit="1" customWidth="1"/>
    <col min="7" max="7" width="3.54296875" style="71" customWidth="1"/>
    <col min="8" max="8" width="12.81640625" style="71" bestFit="1" customWidth="1"/>
    <col min="9" max="9" width="10.453125" style="71" bestFit="1" customWidth="1"/>
    <col min="10" max="10" width="12.81640625" style="71" bestFit="1" customWidth="1"/>
    <col min="11" max="11" width="11" style="71" bestFit="1" customWidth="1"/>
    <col min="12" max="12" width="12.81640625" style="71" bestFit="1" customWidth="1"/>
    <col min="13" max="13" width="10.453125" style="71" bestFit="1" customWidth="1"/>
    <col min="14" max="14" width="12.81640625" style="71" bestFit="1" customWidth="1"/>
    <col min="15" max="16384" width="8.81640625" style="71"/>
  </cols>
  <sheetData>
    <row r="1" spans="1:5" x14ac:dyDescent="0.35">
      <c r="A1" s="7"/>
      <c r="B1" s="7"/>
      <c r="C1" s="52" t="s">
        <v>71</v>
      </c>
      <c r="D1" s="52" t="s">
        <v>72</v>
      </c>
      <c r="E1" s="52" t="s">
        <v>73</v>
      </c>
    </row>
    <row r="2" spans="1:5" x14ac:dyDescent="0.35">
      <c r="A2" s="7"/>
      <c r="B2" s="53"/>
      <c r="C2" s="7"/>
      <c r="D2" s="7"/>
      <c r="E2" s="7"/>
    </row>
    <row r="3" spans="1:5" x14ac:dyDescent="0.35">
      <c r="A3" s="7">
        <v>1</v>
      </c>
      <c r="B3" s="53" t="s">
        <v>386</v>
      </c>
      <c r="C3" s="7"/>
      <c r="D3" s="7"/>
      <c r="E3" s="7"/>
    </row>
    <row r="4" spans="1:5" x14ac:dyDescent="0.35">
      <c r="A4" s="7">
        <v>2</v>
      </c>
      <c r="B4" s="6" t="s">
        <v>415</v>
      </c>
      <c r="C4" s="60">
        <f>C21</f>
        <v>-74602904.515343204</v>
      </c>
      <c r="D4" s="60">
        <f>D21</f>
        <v>-1895781.7446568003</v>
      </c>
      <c r="E4" s="60">
        <f>E21</f>
        <v>-76498686.260000005</v>
      </c>
    </row>
    <row r="5" spans="1:5" x14ac:dyDescent="0.35">
      <c r="A5" s="7">
        <v>3</v>
      </c>
      <c r="B5" s="6" t="s">
        <v>414</v>
      </c>
      <c r="C5" s="56">
        <f>C33</f>
        <v>-24123269.479759373</v>
      </c>
      <c r="D5" s="56">
        <f>D33</f>
        <v>-688291.11147931172</v>
      </c>
      <c r="E5" s="56">
        <f>E33</f>
        <v>-24811560.591238685</v>
      </c>
    </row>
    <row r="6" spans="1:5" ht="15" thickBot="1" x14ac:dyDescent="0.4">
      <c r="A6" s="7">
        <v>4</v>
      </c>
      <c r="B6" s="7" t="s">
        <v>74</v>
      </c>
      <c r="C6" s="58">
        <f>SUM(C4:C5)</f>
        <v>-98726173.995102584</v>
      </c>
      <c r="D6" s="58">
        <f>SUM(D4:D5)</f>
        <v>-2584072.856136112</v>
      </c>
      <c r="E6" s="58">
        <f>SUM(E4:E5)</f>
        <v>-101310246.8512387</v>
      </c>
    </row>
    <row r="7" spans="1:5" ht="15" thickTop="1" x14ac:dyDescent="0.35">
      <c r="A7" s="7">
        <v>5</v>
      </c>
      <c r="B7" s="7"/>
      <c r="C7" s="7"/>
      <c r="D7" s="7"/>
      <c r="E7" s="7"/>
    </row>
    <row r="8" spans="1:5" ht="18" x14ac:dyDescent="0.4">
      <c r="A8" s="7">
        <v>6</v>
      </c>
      <c r="B8" s="226"/>
      <c r="C8" s="7"/>
      <c r="D8" s="7"/>
      <c r="E8" s="7"/>
    </row>
    <row r="9" spans="1:5" x14ac:dyDescent="0.35">
      <c r="A9" s="7">
        <v>7</v>
      </c>
      <c r="B9" s="7"/>
      <c r="C9" s="7"/>
      <c r="D9" s="7"/>
      <c r="E9" s="7"/>
    </row>
    <row r="10" spans="1:5" x14ac:dyDescent="0.35">
      <c r="A10" s="7">
        <v>8</v>
      </c>
      <c r="B10" s="7"/>
      <c r="C10" s="7"/>
      <c r="D10" s="7"/>
      <c r="E10" s="7"/>
    </row>
    <row r="11" spans="1:5" x14ac:dyDescent="0.35">
      <c r="A11" s="7">
        <v>9</v>
      </c>
      <c r="B11" s="54" t="s">
        <v>75</v>
      </c>
      <c r="C11" s="7"/>
      <c r="D11" s="7"/>
      <c r="E11" s="7"/>
    </row>
    <row r="12" spans="1:5" x14ac:dyDescent="0.35">
      <c r="A12" s="7">
        <v>10</v>
      </c>
      <c r="B12" s="55">
        <v>44712</v>
      </c>
      <c r="C12" s="56"/>
      <c r="D12" s="56"/>
      <c r="E12" s="56">
        <f>'AC 1820621'!I12</f>
        <v>-7763093.6099999994</v>
      </c>
    </row>
    <row r="13" spans="1:5" x14ac:dyDescent="0.35">
      <c r="A13" s="7">
        <v>11</v>
      </c>
      <c r="B13" s="55">
        <v>44742</v>
      </c>
      <c r="C13" s="56"/>
      <c r="D13" s="56"/>
      <c r="E13" s="56">
        <f>'AC 1820621'!D10</f>
        <v>-7082359.1100000013</v>
      </c>
    </row>
    <row r="14" spans="1:5" x14ac:dyDescent="0.35">
      <c r="A14" s="7">
        <v>12</v>
      </c>
      <c r="B14" s="55">
        <v>44773</v>
      </c>
      <c r="C14" s="56"/>
      <c r="D14" s="56"/>
      <c r="E14" s="56">
        <f>'AC 1820621'!D11</f>
        <v>-7835742.9700000007</v>
      </c>
    </row>
    <row r="15" spans="1:5" x14ac:dyDescent="0.35">
      <c r="A15" s="7">
        <v>13</v>
      </c>
      <c r="B15" s="55">
        <v>44804</v>
      </c>
      <c r="C15" s="56"/>
      <c r="D15" s="56"/>
      <c r="E15" s="56">
        <f>'AC 1820621'!D12</f>
        <v>-8202581.1799999988</v>
      </c>
    </row>
    <row r="16" spans="1:5" x14ac:dyDescent="0.35">
      <c r="A16" s="7">
        <v>14</v>
      </c>
      <c r="B16" s="55">
        <v>44834</v>
      </c>
      <c r="C16" s="56"/>
      <c r="D16" s="56"/>
      <c r="E16" s="56">
        <f>'AC 1820621'!D13</f>
        <v>-7208159.7999999998</v>
      </c>
    </row>
    <row r="17" spans="1:14" x14ac:dyDescent="0.35">
      <c r="A17" s="7">
        <v>15</v>
      </c>
      <c r="B17" s="55">
        <v>44865</v>
      </c>
      <c r="C17" s="56"/>
      <c r="D17" s="56"/>
      <c r="E17" s="56">
        <f>'AC 1820621'!D14</f>
        <v>-7636101.1899999995</v>
      </c>
    </row>
    <row r="18" spans="1:14" x14ac:dyDescent="0.35">
      <c r="A18" s="7">
        <v>16</v>
      </c>
      <c r="B18" s="55">
        <v>44895</v>
      </c>
      <c r="C18" s="56"/>
      <c r="D18" s="56"/>
      <c r="E18" s="56">
        <f>'AC 1820621'!D15</f>
        <v>-9941096.5599999987</v>
      </c>
    </row>
    <row r="19" spans="1:14" x14ac:dyDescent="0.35">
      <c r="A19" s="7">
        <v>17</v>
      </c>
      <c r="B19" s="55">
        <v>44926</v>
      </c>
      <c r="C19" s="56"/>
      <c r="D19" s="56"/>
      <c r="E19" s="56">
        <f>'AC 1820621'!D16</f>
        <v>-10760298.08</v>
      </c>
    </row>
    <row r="20" spans="1:14" x14ac:dyDescent="0.35">
      <c r="A20" s="7">
        <v>18</v>
      </c>
      <c r="B20" s="55">
        <v>44957</v>
      </c>
      <c r="C20" s="56"/>
      <c r="D20" s="83"/>
      <c r="E20" s="56">
        <f>'AC 1820621'!D28</f>
        <v>-10069253.760000002</v>
      </c>
    </row>
    <row r="21" spans="1:14" ht="15" thickBot="1" x14ac:dyDescent="0.4">
      <c r="A21" s="7">
        <v>19</v>
      </c>
      <c r="B21" s="57"/>
      <c r="C21" s="58">
        <f>E21-D21</f>
        <v>-74602904.515343204</v>
      </c>
      <c r="D21" s="58">
        <f>-'258 Cons Tbl 20-21'!N21</f>
        <v>-1895781.7446568003</v>
      </c>
      <c r="E21" s="58">
        <f>SUM(E12:E20)</f>
        <v>-76498686.260000005</v>
      </c>
    </row>
    <row r="22" spans="1:14" ht="15" thickTop="1" x14ac:dyDescent="0.35">
      <c r="A22" s="7">
        <v>20</v>
      </c>
      <c r="B22" s="54" t="s">
        <v>76</v>
      </c>
      <c r="C22" s="56"/>
      <c r="D22" s="59" t="s">
        <v>77</v>
      </c>
      <c r="E22" s="56"/>
    </row>
    <row r="23" spans="1:14" x14ac:dyDescent="0.35">
      <c r="A23" s="7">
        <v>21</v>
      </c>
      <c r="B23" s="57" t="str">
        <f>"Totals are based on average total composite rate of "&amp;DOLLAR('PY COS'!F52,6)&amp;" per kWh x"</f>
        <v>Totals are based on average total composite rate of $0.004639 per kWh x</v>
      </c>
      <c r="C23" s="56"/>
      <c r="D23" s="56"/>
      <c r="E23" s="56"/>
    </row>
    <row r="24" spans="1:14" x14ac:dyDescent="0.35">
      <c r="A24" s="7">
        <v>22</v>
      </c>
      <c r="B24" s="57" t="str">
        <f>'PY COS'!F51&amp;" conversion factor in existing Sch 120 from UE-220137"</f>
        <v>0.951115 conversion factor in existing Sch 120 from UE-220137</v>
      </c>
      <c r="C24" s="56"/>
      <c r="D24" s="56"/>
      <c r="E24" s="56"/>
    </row>
    <row r="25" spans="1:14" x14ac:dyDescent="0.35">
      <c r="A25" s="7">
        <v>23</v>
      </c>
      <c r="B25" s="57" t="s">
        <v>525</v>
      </c>
      <c r="C25" s="56"/>
      <c r="D25" s="56"/>
      <c r="E25" s="56"/>
    </row>
    <row r="26" spans="1:14" x14ac:dyDescent="0.35">
      <c r="A26" s="7">
        <v>24</v>
      </c>
      <c r="B26" s="559">
        <f>'PY COS'!F52</f>
        <v>4.6385878550000001E-3</v>
      </c>
      <c r="C26" s="7"/>
      <c r="D26" s="7"/>
      <c r="E26" s="7"/>
      <c r="F26" s="559"/>
      <c r="G26" s="69"/>
      <c r="H26" s="69"/>
      <c r="I26" s="69"/>
      <c r="J26" s="69"/>
      <c r="K26" s="69"/>
      <c r="L26" s="69"/>
      <c r="M26" s="69"/>
      <c r="N26" s="69"/>
    </row>
    <row r="27" spans="1:14" x14ac:dyDescent="0.35">
      <c r="A27" s="7">
        <v>25</v>
      </c>
      <c r="B27" s="560">
        <v>44985</v>
      </c>
      <c r="C27" s="60"/>
      <c r="D27" s="60"/>
      <c r="E27" s="7"/>
      <c r="F27" s="69"/>
      <c r="G27" s="69"/>
      <c r="H27" s="69"/>
      <c r="I27" s="69"/>
      <c r="J27" s="69"/>
      <c r="K27" s="69"/>
      <c r="L27" s="69"/>
      <c r="M27" s="69"/>
      <c r="N27" s="69"/>
    </row>
    <row r="28" spans="1:14" x14ac:dyDescent="0.35">
      <c r="A28" s="7">
        <v>26</v>
      </c>
      <c r="B28" s="61">
        <f>'F2022 Load Forecast'!S21</f>
        <v>1797662</v>
      </c>
      <c r="C28" s="60">
        <f>E28-D28</f>
        <v>-8107896.9460259154</v>
      </c>
      <c r="D28" s="60">
        <f>-'258 Cons Tbl 20-21'!H27</f>
        <v>-230716.17456909479</v>
      </c>
      <c r="E28" s="60">
        <f>-B28*B$26*1000</f>
        <v>-8338613.12059501</v>
      </c>
      <c r="F28" s="561"/>
      <c r="G28" s="69"/>
      <c r="H28" s="562"/>
      <c r="I28" s="562"/>
      <c r="J28" s="562"/>
      <c r="K28" s="69"/>
      <c r="L28" s="562"/>
      <c r="M28" s="562"/>
      <c r="N28" s="562"/>
    </row>
    <row r="29" spans="1:14" x14ac:dyDescent="0.35">
      <c r="A29" s="7">
        <v>27</v>
      </c>
      <c r="B29" s="560">
        <v>45016</v>
      </c>
      <c r="C29" s="60"/>
      <c r="D29" s="60"/>
      <c r="E29" s="60"/>
      <c r="F29" s="561"/>
      <c r="G29" s="69"/>
      <c r="H29" s="562"/>
      <c r="I29" s="562"/>
      <c r="J29" s="562"/>
      <c r="K29" s="69"/>
      <c r="L29" s="562"/>
      <c r="M29" s="562"/>
      <c r="N29" s="562"/>
    </row>
    <row r="30" spans="1:14" x14ac:dyDescent="0.35">
      <c r="A30" s="7">
        <v>28</v>
      </c>
      <c r="B30" s="61">
        <f>'F2022 Load Forecast'!S22</f>
        <v>1833836</v>
      </c>
      <c r="C30" s="56">
        <f>E30-D30</f>
        <v>-8256334.7730271779</v>
      </c>
      <c r="D30" s="56">
        <f>-'258 Cons Tbl 20-21'!I27</f>
        <v>-250074.62463460347</v>
      </c>
      <c r="E30" s="56">
        <f>-B30*B$26*1000</f>
        <v>-8506409.3976617809</v>
      </c>
      <c r="F30" s="561"/>
      <c r="G30" s="69"/>
      <c r="H30" s="31"/>
      <c r="I30" s="31"/>
      <c r="J30" s="31"/>
      <c r="K30" s="69"/>
      <c r="L30" s="31"/>
      <c r="M30" s="31"/>
      <c r="N30" s="31"/>
    </row>
    <row r="31" spans="1:14" x14ac:dyDescent="0.35">
      <c r="A31" s="7">
        <v>29</v>
      </c>
      <c r="B31" s="560">
        <v>45046</v>
      </c>
      <c r="C31" s="56"/>
      <c r="D31" s="56"/>
      <c r="E31" s="56"/>
      <c r="F31" s="561"/>
      <c r="G31" s="69"/>
      <c r="H31" s="31"/>
      <c r="I31" s="31"/>
      <c r="J31" s="31"/>
      <c r="K31" s="69"/>
      <c r="L31" s="31"/>
      <c r="M31" s="31"/>
      <c r="N31" s="31"/>
    </row>
    <row r="32" spans="1:14" x14ac:dyDescent="0.35">
      <c r="A32" s="7">
        <v>30</v>
      </c>
      <c r="B32" s="61">
        <f>'F2022 Load Forecast'!S23</f>
        <v>1717449</v>
      </c>
      <c r="C32" s="56">
        <f>E32-D32</f>
        <v>-7759037.7607062813</v>
      </c>
      <c r="D32" s="56">
        <f>-'258 Cons Tbl 20-21'!J27</f>
        <v>-207500.3122756134</v>
      </c>
      <c r="E32" s="56">
        <f>-B32*B$26*1000</f>
        <v>-7966538.0729818949</v>
      </c>
      <c r="F32" s="561"/>
      <c r="G32" s="69"/>
      <c r="H32" s="31"/>
      <c r="I32" s="31"/>
      <c r="J32" s="31"/>
      <c r="K32" s="69"/>
      <c r="L32" s="31"/>
      <c r="M32" s="31"/>
      <c r="N32" s="31"/>
    </row>
    <row r="33" spans="1:14" ht="15" thickBot="1" x14ac:dyDescent="0.4">
      <c r="A33" s="7">
        <v>31</v>
      </c>
      <c r="B33" s="7"/>
      <c r="C33" s="58">
        <f>E33-D33</f>
        <v>-24123269.479759373</v>
      </c>
      <c r="D33" s="58">
        <f>SUM(D28:D32)</f>
        <v>-688291.11147931172</v>
      </c>
      <c r="E33" s="58">
        <f>SUM(E27:E32)</f>
        <v>-24811560.591238685</v>
      </c>
      <c r="F33" s="69"/>
      <c r="G33" s="69"/>
      <c r="H33" s="50"/>
      <c r="I33" s="50"/>
      <c r="J33" s="50"/>
      <c r="K33" s="69"/>
      <c r="L33" s="50"/>
      <c r="M33" s="50"/>
      <c r="N33" s="50"/>
    </row>
    <row r="34" spans="1:14" ht="15" thickTop="1" x14ac:dyDescent="0.35">
      <c r="A34" s="7">
        <v>32</v>
      </c>
      <c r="B34" s="61"/>
      <c r="C34" s="56"/>
      <c r="D34" s="62" t="s">
        <v>77</v>
      </c>
      <c r="E34" s="7"/>
    </row>
    <row r="35" spans="1:14" x14ac:dyDescent="0.35">
      <c r="A35" s="7">
        <v>33</v>
      </c>
      <c r="B35" s="7"/>
      <c r="C35" s="56"/>
      <c r="D35" s="56"/>
      <c r="E35" s="56"/>
    </row>
    <row r="36" spans="1:14" x14ac:dyDescent="0.35">
      <c r="A36" s="7">
        <v>34</v>
      </c>
      <c r="B36" s="7" t="s">
        <v>78</v>
      </c>
    </row>
    <row r="38" spans="1:14" x14ac:dyDescent="0.35">
      <c r="B38" s="51"/>
    </row>
    <row r="39" spans="1:14" x14ac:dyDescent="0.35">
      <c r="B39" s="51"/>
    </row>
  </sheetData>
  <pageMargins left="0.7" right="0.7" top="0.75" bottom="0.75" header="0.3" footer="0.3"/>
  <customProperties>
    <customPr name="_pios_id" r:id="rId1"/>
  </customPropertie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B1A0C7"/>
  </sheetPr>
  <dimension ref="A1:J52"/>
  <sheetViews>
    <sheetView workbookViewId="0">
      <selection activeCell="C2" sqref="C2"/>
    </sheetView>
  </sheetViews>
  <sheetFormatPr defaultColWidth="11.54296875" defaultRowHeight="12.5" x14ac:dyDescent="0.25"/>
  <cols>
    <col min="1" max="1" width="19.1796875" style="208" bestFit="1" customWidth="1"/>
    <col min="2" max="3" width="13.54296875" style="208" bestFit="1" customWidth="1"/>
    <col min="4" max="4" width="13.453125" style="208" bestFit="1" customWidth="1"/>
    <col min="5" max="5" width="16.54296875" style="208" bestFit="1" customWidth="1"/>
    <col min="6" max="6" width="1.453125" style="208" customWidth="1"/>
    <col min="7" max="7" width="11.54296875" style="208"/>
    <col min="8" max="8" width="14.81640625" style="208" bestFit="1" customWidth="1"/>
    <col min="9" max="9" width="18.81640625" style="208" customWidth="1"/>
    <col min="10" max="10" width="45.81640625" style="208" bestFit="1" customWidth="1"/>
    <col min="11" max="14" width="11.54296875" style="208"/>
    <col min="15" max="15" width="22" style="208" bestFit="1" customWidth="1"/>
    <col min="16" max="16" width="45.81640625" style="208" bestFit="1" customWidth="1"/>
    <col min="17" max="16384" width="11.54296875" style="208"/>
  </cols>
  <sheetData>
    <row r="1" spans="1:10" ht="14.5" x14ac:dyDescent="0.35">
      <c r="A1" s="245">
        <v>18230621</v>
      </c>
      <c r="B1" s="232" t="s">
        <v>262</v>
      </c>
      <c r="J1" s="208" t="s">
        <v>267</v>
      </c>
    </row>
    <row r="2" spans="1:10" ht="14.5" x14ac:dyDescent="0.35">
      <c r="A2" s="652" t="s">
        <v>368</v>
      </c>
      <c r="B2" s="786"/>
      <c r="C2" s="786"/>
      <c r="D2" s="786"/>
      <c r="E2" s="786"/>
      <c r="F2" s="786"/>
      <c r="G2" s="653"/>
      <c r="H2" s="786"/>
      <c r="I2" s="182"/>
      <c r="J2" s="182"/>
    </row>
    <row r="3" spans="1:10" ht="14.5" x14ac:dyDescent="0.35">
      <c r="A3" s="209" t="s">
        <v>79</v>
      </c>
      <c r="B3" s="209" t="s">
        <v>80</v>
      </c>
      <c r="C3" s="209" t="s">
        <v>81</v>
      </c>
      <c r="D3" s="209" t="s">
        <v>82</v>
      </c>
      <c r="E3" s="209" t="s">
        <v>83</v>
      </c>
      <c r="G3" s="182"/>
      <c r="H3" s="182"/>
      <c r="I3" s="182"/>
      <c r="J3" s="182"/>
    </row>
    <row r="4" spans="1:10" ht="14.5" x14ac:dyDescent="0.35">
      <c r="A4" s="147" t="s">
        <v>84</v>
      </c>
      <c r="B4" s="210">
        <v>0</v>
      </c>
      <c r="C4" s="210">
        <v>0</v>
      </c>
      <c r="D4" s="210">
        <v>0</v>
      </c>
      <c r="E4" s="210">
        <v>-84200576.23999998</v>
      </c>
      <c r="G4" s="246" t="s">
        <v>257</v>
      </c>
      <c r="H4" s="246" t="s">
        <v>258</v>
      </c>
      <c r="I4" s="246" t="s">
        <v>259</v>
      </c>
      <c r="J4" s="246" t="s">
        <v>220</v>
      </c>
    </row>
    <row r="5" spans="1:10" ht="14.5" x14ac:dyDescent="0.35">
      <c r="A5" s="147" t="s">
        <v>85</v>
      </c>
      <c r="B5" s="252">
        <v>5786761.9400000004</v>
      </c>
      <c r="C5" s="252">
        <v>14384018.83</v>
      </c>
      <c r="D5" s="210">
        <f>+B5-C5</f>
        <v>-8597256.8900000006</v>
      </c>
      <c r="E5" s="210">
        <f>+E4+D5</f>
        <v>-92797833.12999998</v>
      </c>
      <c r="G5" s="609">
        <v>20190430</v>
      </c>
      <c r="H5" s="609" t="s">
        <v>347</v>
      </c>
      <c r="I5" s="610">
        <v>4919972.6100000003</v>
      </c>
      <c r="J5" s="609" t="s">
        <v>410</v>
      </c>
    </row>
    <row r="6" spans="1:10" ht="14.5" x14ac:dyDescent="0.35">
      <c r="A6" s="147" t="s">
        <v>86</v>
      </c>
      <c r="B6" s="210">
        <v>5853560.75</v>
      </c>
      <c r="C6" s="210">
        <v>13178835.529999999</v>
      </c>
      <c r="D6" s="210">
        <f t="shared" ref="D6:D16" si="0">+B6-C6</f>
        <v>-7325274.7799999993</v>
      </c>
      <c r="E6" s="210">
        <f t="shared" ref="E6:E16" si="1">+E5+D6</f>
        <v>-100123107.90999998</v>
      </c>
      <c r="G6" s="609">
        <v>20190531</v>
      </c>
      <c r="H6" s="609" t="s">
        <v>347</v>
      </c>
      <c r="I6" s="610">
        <v>82865226.989999995</v>
      </c>
      <c r="J6" s="609" t="s">
        <v>411</v>
      </c>
    </row>
    <row r="7" spans="1:10" ht="14.5" x14ac:dyDescent="0.35">
      <c r="A7" s="147" t="s">
        <v>87</v>
      </c>
      <c r="B7" s="210">
        <v>5430992.5700000003</v>
      </c>
      <c r="C7" s="210">
        <v>12317437.33</v>
      </c>
      <c r="D7" s="210">
        <f t="shared" si="0"/>
        <v>-6886444.7599999998</v>
      </c>
      <c r="E7" s="210">
        <f t="shared" si="1"/>
        <v>-107009552.66999999</v>
      </c>
      <c r="G7" s="609">
        <v>20190531</v>
      </c>
      <c r="H7" s="609" t="s">
        <v>347</v>
      </c>
      <c r="I7" s="610">
        <v>-7010622.3700000001</v>
      </c>
      <c r="J7" s="609" t="s">
        <v>412</v>
      </c>
    </row>
    <row r="8" spans="1:10" ht="14.5" x14ac:dyDescent="0.35">
      <c r="A8" s="147" t="s">
        <v>88</v>
      </c>
      <c r="B8" s="210">
        <v>4949455.3099999996</v>
      </c>
      <c r="C8" s="210">
        <v>11832030.65</v>
      </c>
      <c r="D8" s="210">
        <f t="shared" si="0"/>
        <v>-6882575.3400000008</v>
      </c>
      <c r="E8" s="210">
        <f t="shared" si="1"/>
        <v>-113892128.00999999</v>
      </c>
      <c r="G8" s="609">
        <v>20190531</v>
      </c>
      <c r="H8" s="609" t="s">
        <v>347</v>
      </c>
      <c r="I8" s="610">
        <v>-5672443.8499999996</v>
      </c>
      <c r="J8" s="609" t="s">
        <v>413</v>
      </c>
    </row>
    <row r="9" spans="1:10" ht="14.5" x14ac:dyDescent="0.35">
      <c r="A9" s="147" t="s">
        <v>89</v>
      </c>
      <c r="B9" s="210">
        <v>87785199.599999994</v>
      </c>
      <c r="C9" s="210">
        <v>12683066.220000001</v>
      </c>
      <c r="D9" s="210">
        <f t="shared" si="0"/>
        <v>75102133.379999995</v>
      </c>
      <c r="E9" s="210">
        <f t="shared" si="1"/>
        <v>-38789994.629999995</v>
      </c>
      <c r="G9" s="787" t="s">
        <v>221</v>
      </c>
      <c r="H9" s="787"/>
      <c r="I9" s="788">
        <f>SUM(I5:I8)</f>
        <v>75102133.379999995</v>
      </c>
      <c r="J9" s="787" t="s">
        <v>260</v>
      </c>
    </row>
    <row r="10" spans="1:10" ht="14.5" x14ac:dyDescent="0.35">
      <c r="A10" s="147" t="s">
        <v>90</v>
      </c>
      <c r="B10" s="210">
        <v>5672443.8499999996</v>
      </c>
      <c r="C10" s="210">
        <v>12754802.960000001</v>
      </c>
      <c r="D10" s="210">
        <f t="shared" si="0"/>
        <v>-7082359.1100000013</v>
      </c>
      <c r="E10" s="210">
        <f t="shared" si="1"/>
        <v>-45872353.739999995</v>
      </c>
      <c r="G10" s="787"/>
      <c r="H10" s="787"/>
      <c r="I10" s="788">
        <f>I9</f>
        <v>75102133.379999995</v>
      </c>
      <c r="J10" s="787"/>
    </row>
    <row r="11" spans="1:10" ht="14.5" x14ac:dyDescent="0.35">
      <c r="A11" s="147" t="s">
        <v>91</v>
      </c>
      <c r="B11" s="210">
        <v>5209874.83</v>
      </c>
      <c r="C11" s="210">
        <v>13045617.800000001</v>
      </c>
      <c r="D11" s="210">
        <f t="shared" si="0"/>
        <v>-7835742.9700000007</v>
      </c>
      <c r="E11" s="210">
        <f t="shared" si="1"/>
        <v>-53708096.709999993</v>
      </c>
      <c r="G11" s="182"/>
      <c r="H11" s="208" t="s">
        <v>255</v>
      </c>
      <c r="I11" s="210">
        <f>-I6</f>
        <v>-82865226.989999995</v>
      </c>
    </row>
    <row r="12" spans="1:10" ht="14.5" x14ac:dyDescent="0.35">
      <c r="A12" s="147" t="s">
        <v>92</v>
      </c>
      <c r="B12" s="210">
        <v>5890029.1100000003</v>
      </c>
      <c r="C12" s="210">
        <v>14092610.289999999</v>
      </c>
      <c r="D12" s="210">
        <f t="shared" si="0"/>
        <v>-8202581.1799999988</v>
      </c>
      <c r="E12" s="210">
        <f t="shared" si="1"/>
        <v>-61910677.889999993</v>
      </c>
      <c r="G12" s="182"/>
      <c r="H12" s="208" t="s">
        <v>256</v>
      </c>
      <c r="I12" s="210">
        <f>I10+I11</f>
        <v>-7763093.6099999994</v>
      </c>
      <c r="J12" s="208" t="s">
        <v>261</v>
      </c>
    </row>
    <row r="13" spans="1:10" ht="14.5" x14ac:dyDescent="0.35">
      <c r="A13" s="147" t="s">
        <v>93</v>
      </c>
      <c r="B13" s="210">
        <v>5864924.5599999996</v>
      </c>
      <c r="C13" s="210">
        <v>13073084.359999999</v>
      </c>
      <c r="D13" s="210">
        <f t="shared" si="0"/>
        <v>-7208159.7999999998</v>
      </c>
      <c r="E13" s="210">
        <f t="shared" si="1"/>
        <v>-69118837.689999998</v>
      </c>
    </row>
    <row r="14" spans="1:10" ht="14.5" x14ac:dyDescent="0.35">
      <c r="A14" s="147" t="s">
        <v>94</v>
      </c>
      <c r="B14" s="210">
        <v>5388497.3200000003</v>
      </c>
      <c r="C14" s="210">
        <v>13024598.51</v>
      </c>
      <c r="D14" s="210">
        <f t="shared" si="0"/>
        <v>-7636101.1899999995</v>
      </c>
      <c r="E14" s="210">
        <f t="shared" si="1"/>
        <v>-76754938.879999995</v>
      </c>
      <c r="H14" s="182"/>
      <c r="I14" s="182"/>
    </row>
    <row r="15" spans="1:10" ht="14.5" x14ac:dyDescent="0.35">
      <c r="A15" s="147" t="s">
        <v>95</v>
      </c>
      <c r="B15" s="210">
        <v>5951681.71</v>
      </c>
      <c r="C15" s="210">
        <v>15892778.27</v>
      </c>
      <c r="D15" s="210">
        <f t="shared" si="0"/>
        <v>-9941096.5599999987</v>
      </c>
      <c r="E15" s="210">
        <f t="shared" si="1"/>
        <v>-86696035.439999998</v>
      </c>
      <c r="H15" s="182"/>
      <c r="I15" s="182"/>
    </row>
    <row r="16" spans="1:10" ht="14.5" x14ac:dyDescent="0.35">
      <c r="A16" s="147" t="s">
        <v>96</v>
      </c>
      <c r="B16" s="210">
        <v>7133674.2599999998</v>
      </c>
      <c r="C16" s="210">
        <v>17893972.34</v>
      </c>
      <c r="D16" s="210">
        <f t="shared" si="0"/>
        <v>-10760298.08</v>
      </c>
      <c r="E16" s="210">
        <f t="shared" si="1"/>
        <v>-97456333.519999996</v>
      </c>
      <c r="H16" s="71"/>
      <c r="I16" s="71"/>
      <c r="J16" s="611"/>
    </row>
    <row r="17" spans="1:10" ht="14.5" x14ac:dyDescent="0.35">
      <c r="A17" s="147" t="s">
        <v>97</v>
      </c>
      <c r="B17" s="210">
        <v>0</v>
      </c>
      <c r="C17" s="210">
        <v>0</v>
      </c>
      <c r="D17" s="210">
        <v>0</v>
      </c>
      <c r="E17" s="210">
        <f>+E16</f>
        <v>-97456333.519999996</v>
      </c>
      <c r="H17" s="71"/>
      <c r="I17" s="71"/>
      <c r="J17" s="611"/>
    </row>
    <row r="18" spans="1:10" ht="14.5" x14ac:dyDescent="0.35">
      <c r="A18" s="147" t="s">
        <v>98</v>
      </c>
      <c r="B18" s="210">
        <v>0</v>
      </c>
      <c r="C18" s="210">
        <v>0</v>
      </c>
      <c r="D18" s="210">
        <v>0</v>
      </c>
      <c r="E18" s="210"/>
      <c r="H18" s="182"/>
      <c r="I18" s="182"/>
    </row>
    <row r="19" spans="1:10" ht="14.5" x14ac:dyDescent="0.35">
      <c r="A19" s="147" t="s">
        <v>99</v>
      </c>
      <c r="B19" s="210">
        <v>0</v>
      </c>
      <c r="C19" s="210">
        <v>0</v>
      </c>
      <c r="D19" s="210">
        <v>0</v>
      </c>
      <c r="E19" s="210"/>
      <c r="H19" s="182"/>
      <c r="I19" s="182"/>
    </row>
    <row r="20" spans="1:10" ht="14.5" x14ac:dyDescent="0.35">
      <c r="A20" s="147" t="s">
        <v>100</v>
      </c>
      <c r="B20" s="210">
        <v>0</v>
      </c>
      <c r="C20" s="210">
        <v>0</v>
      </c>
      <c r="D20" s="210">
        <v>0</v>
      </c>
      <c r="E20" s="210"/>
      <c r="H20" s="182"/>
      <c r="I20" s="182"/>
    </row>
    <row r="21" spans="1:10" ht="14.5" x14ac:dyDescent="0.35">
      <c r="A21" s="147" t="s">
        <v>73</v>
      </c>
      <c r="B21" s="210">
        <f>SUM(B4:B20)</f>
        <v>150917095.80999997</v>
      </c>
      <c r="C21" s="210">
        <f>SUM(C4:C20)</f>
        <v>164172853.09</v>
      </c>
      <c r="D21" s="210">
        <f>SUM(D4:D20)</f>
        <v>-13255757.279999997</v>
      </c>
      <c r="E21" s="210"/>
      <c r="H21" s="182"/>
      <c r="I21" s="182"/>
    </row>
    <row r="22" spans="1:10" ht="14.5" x14ac:dyDescent="0.35">
      <c r="H22" s="182"/>
      <c r="I22" s="182"/>
    </row>
    <row r="23" spans="1:10" ht="14.5" x14ac:dyDescent="0.35">
      <c r="H23" s="182"/>
      <c r="I23" s="182"/>
    </row>
    <row r="24" spans="1:10" ht="14.5" x14ac:dyDescent="0.35">
      <c r="H24" s="182"/>
      <c r="I24" s="182"/>
    </row>
    <row r="25" spans="1:10" ht="14.5" x14ac:dyDescent="0.35">
      <c r="A25" s="652" t="s">
        <v>409</v>
      </c>
      <c r="H25" s="182"/>
      <c r="I25" s="182"/>
    </row>
    <row r="26" spans="1:10" ht="14.5" x14ac:dyDescent="0.35">
      <c r="A26" s="181" t="s">
        <v>79</v>
      </c>
      <c r="B26" s="181" t="s">
        <v>80</v>
      </c>
      <c r="C26" s="181" t="s">
        <v>81</v>
      </c>
      <c r="D26" s="181" t="s">
        <v>82</v>
      </c>
      <c r="E26" s="181" t="s">
        <v>83</v>
      </c>
      <c r="H26" s="182"/>
      <c r="I26" s="182"/>
    </row>
    <row r="27" spans="1:10" ht="14.5" x14ac:dyDescent="0.35">
      <c r="A27" s="180" t="s">
        <v>84</v>
      </c>
      <c r="B27" s="185">
        <v>0</v>
      </c>
      <c r="C27" s="185">
        <v>0</v>
      </c>
      <c r="D27" s="185">
        <v>0</v>
      </c>
      <c r="E27" s="185">
        <f>E16</f>
        <v>-97456333.519999996</v>
      </c>
      <c r="H27" s="182"/>
      <c r="I27" s="182"/>
    </row>
    <row r="28" spans="1:10" ht="14.5" x14ac:dyDescent="0.35">
      <c r="A28" s="251" t="s">
        <v>85</v>
      </c>
      <c r="B28" s="252">
        <v>7628082.54</v>
      </c>
      <c r="C28" s="252">
        <v>17697336.300000001</v>
      </c>
      <c r="D28" s="210">
        <f>+B28-C28</f>
        <v>-10069253.760000002</v>
      </c>
      <c r="E28" s="210">
        <f>+E27+D28</f>
        <v>-107525587.28</v>
      </c>
      <c r="H28" s="182"/>
      <c r="I28" s="182"/>
    </row>
    <row r="29" spans="1:10" ht="14.5" x14ac:dyDescent="0.35">
      <c r="A29" s="180" t="s">
        <v>86</v>
      </c>
      <c r="B29" s="185">
        <v>0</v>
      </c>
      <c r="C29" s="185">
        <v>0</v>
      </c>
      <c r="D29" s="185">
        <v>0</v>
      </c>
      <c r="E29" s="210">
        <f t="shared" ref="E29:E39" si="2">+E28+D29</f>
        <v>-107525587.28</v>
      </c>
      <c r="H29" s="182"/>
      <c r="I29" s="182"/>
    </row>
    <row r="30" spans="1:10" ht="14.5" x14ac:dyDescent="0.35">
      <c r="A30" s="180" t="s">
        <v>87</v>
      </c>
      <c r="B30" s="185">
        <v>0</v>
      </c>
      <c r="C30" s="185">
        <v>0</v>
      </c>
      <c r="D30" s="185">
        <v>0</v>
      </c>
      <c r="E30" s="210">
        <f t="shared" si="2"/>
        <v>-107525587.28</v>
      </c>
      <c r="H30" s="182"/>
      <c r="I30" s="182"/>
    </row>
    <row r="31" spans="1:10" ht="14.5" x14ac:dyDescent="0.35">
      <c r="A31" s="180" t="s">
        <v>88</v>
      </c>
      <c r="B31" s="185">
        <v>0</v>
      </c>
      <c r="C31" s="185">
        <v>0</v>
      </c>
      <c r="D31" s="185">
        <v>0</v>
      </c>
      <c r="E31" s="210">
        <f t="shared" si="2"/>
        <v>-107525587.28</v>
      </c>
      <c r="H31" s="182"/>
      <c r="I31" s="182"/>
    </row>
    <row r="32" spans="1:10" ht="14.5" x14ac:dyDescent="0.35">
      <c r="A32" s="180" t="s">
        <v>89</v>
      </c>
      <c r="B32" s="185">
        <v>0</v>
      </c>
      <c r="C32" s="185">
        <v>0</v>
      </c>
      <c r="D32" s="185">
        <v>0</v>
      </c>
      <c r="E32" s="210">
        <f t="shared" si="2"/>
        <v>-107525587.28</v>
      </c>
      <c r="H32" s="182"/>
      <c r="I32" s="182"/>
    </row>
    <row r="33" spans="1:9" ht="14.5" x14ac:dyDescent="0.35">
      <c r="A33" s="180" t="s">
        <v>90</v>
      </c>
      <c r="B33" s="185">
        <v>0</v>
      </c>
      <c r="C33" s="185">
        <v>0</v>
      </c>
      <c r="D33" s="185">
        <v>0</v>
      </c>
      <c r="E33" s="210">
        <f t="shared" si="2"/>
        <v>-107525587.28</v>
      </c>
      <c r="H33" s="182"/>
      <c r="I33" s="182"/>
    </row>
    <row r="34" spans="1:9" ht="14.5" x14ac:dyDescent="0.35">
      <c r="A34" s="180" t="s">
        <v>91</v>
      </c>
      <c r="B34" s="185">
        <v>0</v>
      </c>
      <c r="C34" s="185">
        <v>0</v>
      </c>
      <c r="D34" s="185">
        <v>0</v>
      </c>
      <c r="E34" s="210">
        <f t="shared" si="2"/>
        <v>-107525587.28</v>
      </c>
      <c r="H34" s="182"/>
      <c r="I34" s="182"/>
    </row>
    <row r="35" spans="1:9" ht="14.5" x14ac:dyDescent="0.35">
      <c r="A35" s="180" t="s">
        <v>92</v>
      </c>
      <c r="B35" s="185">
        <v>0</v>
      </c>
      <c r="C35" s="185">
        <v>0</v>
      </c>
      <c r="D35" s="185">
        <v>0</v>
      </c>
      <c r="E35" s="210">
        <f t="shared" si="2"/>
        <v>-107525587.28</v>
      </c>
      <c r="H35" s="182"/>
      <c r="I35" s="182"/>
    </row>
    <row r="36" spans="1:9" ht="14.5" x14ac:dyDescent="0.35">
      <c r="A36" s="180" t="s">
        <v>93</v>
      </c>
      <c r="B36" s="185">
        <v>0</v>
      </c>
      <c r="C36" s="185">
        <v>0</v>
      </c>
      <c r="D36" s="185">
        <v>0</v>
      </c>
      <c r="E36" s="210">
        <f t="shared" si="2"/>
        <v>-107525587.28</v>
      </c>
      <c r="H36" s="182"/>
      <c r="I36" s="182"/>
    </row>
    <row r="37" spans="1:9" ht="14.5" x14ac:dyDescent="0.35">
      <c r="A37" s="180" t="s">
        <v>94</v>
      </c>
      <c r="B37" s="185">
        <v>0</v>
      </c>
      <c r="C37" s="185">
        <v>0</v>
      </c>
      <c r="D37" s="185">
        <v>0</v>
      </c>
      <c r="E37" s="210">
        <f t="shared" si="2"/>
        <v>-107525587.28</v>
      </c>
      <c r="H37" s="182"/>
      <c r="I37" s="182"/>
    </row>
    <row r="38" spans="1:9" ht="14.5" x14ac:dyDescent="0.35">
      <c r="A38" s="180" t="s">
        <v>95</v>
      </c>
      <c r="B38" s="185">
        <v>0</v>
      </c>
      <c r="C38" s="185">
        <v>0</v>
      </c>
      <c r="D38" s="185">
        <v>0</v>
      </c>
      <c r="E38" s="210">
        <f t="shared" si="2"/>
        <v>-107525587.28</v>
      </c>
      <c r="H38" s="182"/>
      <c r="I38" s="182"/>
    </row>
    <row r="39" spans="1:9" ht="14.5" x14ac:dyDescent="0.35">
      <c r="A39" s="180" t="s">
        <v>96</v>
      </c>
      <c r="B39" s="185">
        <v>0</v>
      </c>
      <c r="C39" s="185">
        <v>0</v>
      </c>
      <c r="D39" s="185">
        <v>0</v>
      </c>
      <c r="E39" s="210">
        <f t="shared" si="2"/>
        <v>-107525587.28</v>
      </c>
      <c r="H39" s="182"/>
      <c r="I39" s="182"/>
    </row>
    <row r="40" spans="1:9" ht="14.5" x14ac:dyDescent="0.35">
      <c r="A40" s="180" t="s">
        <v>97</v>
      </c>
      <c r="B40" s="185">
        <v>0</v>
      </c>
      <c r="C40" s="185">
        <v>0</v>
      </c>
      <c r="D40" s="185">
        <v>0</v>
      </c>
      <c r="E40" s="185"/>
      <c r="H40" s="182"/>
      <c r="I40" s="182"/>
    </row>
    <row r="41" spans="1:9" ht="14.5" x14ac:dyDescent="0.35">
      <c r="A41" s="180" t="s">
        <v>98</v>
      </c>
      <c r="B41" s="185">
        <v>0</v>
      </c>
      <c r="C41" s="185">
        <v>0</v>
      </c>
      <c r="D41" s="185">
        <v>0</v>
      </c>
      <c r="E41" s="185"/>
      <c r="H41" s="182"/>
      <c r="I41" s="182"/>
    </row>
    <row r="42" spans="1:9" ht="14.5" x14ac:dyDescent="0.35">
      <c r="A42" s="180" t="s">
        <v>99</v>
      </c>
      <c r="B42" s="185">
        <v>0</v>
      </c>
      <c r="C42" s="185">
        <v>0</v>
      </c>
      <c r="D42" s="185">
        <v>0</v>
      </c>
      <c r="E42" s="185"/>
      <c r="H42" s="182"/>
      <c r="I42" s="182"/>
    </row>
    <row r="43" spans="1:9" ht="14.5" x14ac:dyDescent="0.35">
      <c r="A43" s="180" t="s">
        <v>100</v>
      </c>
      <c r="B43" s="185">
        <v>0</v>
      </c>
      <c r="C43" s="185">
        <v>0</v>
      </c>
      <c r="D43" s="185">
        <v>0</v>
      </c>
      <c r="E43" s="185"/>
      <c r="H43" s="73"/>
      <c r="I43" s="182"/>
    </row>
    <row r="44" spans="1:9" ht="14.5" x14ac:dyDescent="0.25">
      <c r="A44" s="180" t="s">
        <v>73</v>
      </c>
      <c r="B44" s="185">
        <f>SUM(B27:B43)</f>
        <v>7628082.54</v>
      </c>
      <c r="C44" s="185">
        <f>SUM(C27:C43)</f>
        <v>17697336.300000001</v>
      </c>
      <c r="D44" s="185">
        <f>SUM(D27:D43)</f>
        <v>-10069253.760000002</v>
      </c>
      <c r="E44" s="185"/>
      <c r="H44" s="73"/>
      <c r="I44" s="73"/>
    </row>
    <row r="45" spans="1:9" ht="14.5" x14ac:dyDescent="0.35">
      <c r="B45" s="211"/>
      <c r="C45" s="211"/>
      <c r="D45" s="211"/>
      <c r="E45" s="211"/>
      <c r="H45" s="73"/>
      <c r="I45" s="182"/>
    </row>
    <row r="46" spans="1:9" ht="14.5" x14ac:dyDescent="0.35">
      <c r="H46" s="73"/>
      <c r="I46" s="182"/>
    </row>
    <row r="47" spans="1:9" ht="14.5" x14ac:dyDescent="0.35">
      <c r="H47" s="73"/>
      <c r="I47" s="182"/>
    </row>
    <row r="48" spans="1:9" ht="14.5" x14ac:dyDescent="0.35">
      <c r="H48" s="73"/>
      <c r="I48" s="182"/>
    </row>
    <row r="49" spans="9:9" ht="14.5" x14ac:dyDescent="0.35">
      <c r="I49" s="182"/>
    </row>
    <row r="50" spans="9:9" ht="14.5" x14ac:dyDescent="0.35">
      <c r="I50" s="182"/>
    </row>
    <row r="51" spans="9:9" ht="14.5" x14ac:dyDescent="0.35">
      <c r="I51" s="182"/>
    </row>
    <row r="52" spans="9:9" ht="14.5" x14ac:dyDescent="0.35">
      <c r="I52" s="182"/>
    </row>
  </sheetData>
  <pageMargins left="0.7" right="0.7" top="0.75" bottom="0.75" header="0.3" footer="0.3"/>
  <customProperties>
    <customPr name="_pios_id" r:id="rId1"/>
  </customProperties>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CDDC"/>
    <pageSetUpPr fitToPage="1"/>
  </sheetPr>
  <dimension ref="A1:P53"/>
  <sheetViews>
    <sheetView workbookViewId="0">
      <pane xSplit="3" ySplit="4" topLeftCell="F29" activePane="bottomRight" state="frozen"/>
      <selection activeCell="G63" sqref="G63"/>
      <selection pane="topRight" activeCell="G63" sqref="G63"/>
      <selection pane="bottomLeft" activeCell="G63" sqref="G63"/>
      <selection pane="bottomRight" activeCell="B38" sqref="B38:I38"/>
    </sheetView>
  </sheetViews>
  <sheetFormatPr defaultColWidth="9.1796875" defaultRowHeight="12.5" x14ac:dyDescent="0.25"/>
  <cols>
    <col min="1" max="1" width="4.453125" style="530" bestFit="1" customWidth="1"/>
    <col min="2" max="2" width="24.1796875" style="530" customWidth="1"/>
    <col min="3" max="3" width="11" style="532" bestFit="1" customWidth="1"/>
    <col min="4" max="4" width="15" style="531" bestFit="1" customWidth="1"/>
    <col min="5" max="5" width="17.54296875" style="531" bestFit="1" customWidth="1"/>
    <col min="6" max="6" width="12.453125" style="530" customWidth="1"/>
    <col min="7" max="7" width="15.453125" style="531" bestFit="1" customWidth="1"/>
    <col min="8" max="8" width="13.54296875" style="530" bestFit="1" customWidth="1"/>
    <col min="9" max="9" width="11.453125" style="530" bestFit="1" customWidth="1"/>
    <col min="10" max="10" width="3.453125" style="530" customWidth="1"/>
    <col min="11" max="11" width="13.453125" style="530" bestFit="1" customWidth="1"/>
    <col min="12" max="12" width="13.54296875" style="530" bestFit="1" customWidth="1"/>
    <col min="13" max="13" width="13.453125" style="530" bestFit="1" customWidth="1"/>
    <col min="14" max="14" width="12.81640625" style="530" bestFit="1" customWidth="1"/>
    <col min="15" max="16384" width="9.1796875" style="530"/>
  </cols>
  <sheetData>
    <row r="1" spans="1:14" ht="13" x14ac:dyDescent="0.3">
      <c r="A1" s="708"/>
      <c r="B1" s="709" t="s">
        <v>403</v>
      </c>
      <c r="C1" s="709"/>
      <c r="D1" s="710"/>
      <c r="E1" s="710"/>
      <c r="F1" s="709"/>
      <c r="G1" s="710"/>
      <c r="H1" s="709"/>
      <c r="I1" s="711"/>
      <c r="K1" s="876"/>
    </row>
    <row r="2" spans="1:14" x14ac:dyDescent="0.25">
      <c r="A2" s="13"/>
      <c r="B2" s="14" t="s">
        <v>345</v>
      </c>
      <c r="C2" s="14"/>
      <c r="D2" s="877"/>
      <c r="E2" s="877"/>
      <c r="F2" s="14"/>
      <c r="G2" s="877"/>
      <c r="H2" s="14"/>
      <c r="I2" s="878"/>
    </row>
    <row r="3" spans="1:14" x14ac:dyDescent="0.25">
      <c r="A3" s="13"/>
      <c r="B3" s="48"/>
      <c r="C3" s="42"/>
      <c r="D3" s="31"/>
      <c r="E3" s="31"/>
      <c r="F3" s="48"/>
      <c r="G3" s="31"/>
      <c r="H3" s="48"/>
      <c r="I3" s="15"/>
      <c r="K3" s="911" t="s">
        <v>344</v>
      </c>
      <c r="L3" s="911"/>
      <c r="M3" s="911"/>
      <c r="N3" s="911"/>
    </row>
    <row r="4" spans="1:14" s="556" customFormat="1" ht="50" x14ac:dyDescent="0.25">
      <c r="A4" s="706" t="s">
        <v>243</v>
      </c>
      <c r="B4" s="40" t="s">
        <v>124</v>
      </c>
      <c r="C4" s="40" t="s">
        <v>125</v>
      </c>
      <c r="D4" s="642" t="s">
        <v>529</v>
      </c>
      <c r="E4" s="642" t="s">
        <v>530</v>
      </c>
      <c r="F4" s="643" t="s">
        <v>404</v>
      </c>
      <c r="G4" s="642" t="s">
        <v>405</v>
      </c>
      <c r="H4" s="643" t="s">
        <v>383</v>
      </c>
      <c r="I4" s="707" t="s">
        <v>384</v>
      </c>
      <c r="J4" s="644"/>
      <c r="K4" s="644" t="s">
        <v>343</v>
      </c>
      <c r="L4" s="644" t="s">
        <v>342</v>
      </c>
      <c r="M4" s="736" t="s">
        <v>406</v>
      </c>
      <c r="N4" s="736" t="s">
        <v>407</v>
      </c>
    </row>
    <row r="5" spans="1:14" s="556" customFormat="1" x14ac:dyDescent="0.25">
      <c r="A5" s="558"/>
      <c r="D5" s="712" t="s">
        <v>6</v>
      </c>
      <c r="E5" s="712" t="s">
        <v>7</v>
      </c>
      <c r="F5" s="644" t="s">
        <v>126</v>
      </c>
      <c r="G5" s="712" t="s">
        <v>341</v>
      </c>
      <c r="H5" s="644" t="s">
        <v>340</v>
      </c>
      <c r="I5" s="713" t="s">
        <v>385</v>
      </c>
      <c r="K5" s="556" t="s">
        <v>339</v>
      </c>
      <c r="L5" s="557" t="s">
        <v>338</v>
      </c>
      <c r="M5" s="556" t="s">
        <v>13</v>
      </c>
      <c r="N5" s="556" t="s">
        <v>176</v>
      </c>
    </row>
    <row r="6" spans="1:14" x14ac:dyDescent="0.25">
      <c r="A6" s="16">
        <v>1</v>
      </c>
      <c r="B6" s="48"/>
      <c r="C6" s="42"/>
      <c r="I6" s="554"/>
    </row>
    <row r="7" spans="1:14" x14ac:dyDescent="0.25">
      <c r="A7" s="16">
        <f>+A6+1</f>
        <v>2</v>
      </c>
      <c r="B7" s="19" t="s">
        <v>50</v>
      </c>
      <c r="C7" s="42">
        <v>7</v>
      </c>
      <c r="D7" s="531">
        <v>10772500000</v>
      </c>
      <c r="E7" s="537">
        <v>1186319000</v>
      </c>
      <c r="F7" s="539">
        <v>4.9230000000000003E-3</v>
      </c>
      <c r="G7" s="537">
        <v>1239352017.5</v>
      </c>
      <c r="H7" s="537">
        <v>53033017.5</v>
      </c>
      <c r="I7" s="552">
        <v>4.4703842305484444E-2</v>
      </c>
      <c r="K7" s="537">
        <f>+L7-H7</f>
        <v>-2816.1149804517627</v>
      </c>
      <c r="L7" s="537">
        <f>SUM(M7:N7)</f>
        <v>53030201.385019548</v>
      </c>
      <c r="M7" s="537">
        <v>66388957.498904042</v>
      </c>
      <c r="N7" s="537">
        <v>-13358756.113884494</v>
      </c>
    </row>
    <row r="8" spans="1:14" x14ac:dyDescent="0.25">
      <c r="A8" s="16">
        <f t="shared" ref="A8:A33" si="0">+A7+1</f>
        <v>3</v>
      </c>
      <c r="B8" s="19"/>
      <c r="C8" s="42"/>
      <c r="E8" s="537"/>
      <c r="F8" s="539"/>
      <c r="G8" s="537"/>
      <c r="H8" s="537"/>
      <c r="I8" s="555"/>
    </row>
    <row r="9" spans="1:14" x14ac:dyDescent="0.25">
      <c r="A9" s="16">
        <f t="shared" si="0"/>
        <v>4</v>
      </c>
      <c r="B9" s="714" t="s">
        <v>127</v>
      </c>
      <c r="C9" s="18" t="s">
        <v>244</v>
      </c>
      <c r="D9" s="531">
        <v>2721620000</v>
      </c>
      <c r="E9" s="537">
        <v>309391000</v>
      </c>
      <c r="F9" s="539">
        <v>4.8269999999999997E-3</v>
      </c>
      <c r="G9" s="537">
        <v>322528259.74000001</v>
      </c>
      <c r="H9" s="537">
        <v>13137259.74000001</v>
      </c>
      <c r="I9" s="552">
        <v>4.2461673868987818E-2</v>
      </c>
      <c r="K9" s="537">
        <f>+L9-H9</f>
        <v>117.41351057961583</v>
      </c>
      <c r="L9" s="537">
        <f>SUM(M9:N9)</f>
        <v>13137377.153510589</v>
      </c>
      <c r="M9" s="537">
        <v>16446793.53863189</v>
      </c>
      <c r="N9" s="537">
        <v>-3309416.3851213017</v>
      </c>
    </row>
    <row r="10" spans="1:14" x14ac:dyDescent="0.25">
      <c r="A10" s="16">
        <f t="shared" si="0"/>
        <v>5</v>
      </c>
      <c r="B10" s="715" t="s">
        <v>128</v>
      </c>
      <c r="C10" s="18" t="s">
        <v>245</v>
      </c>
      <c r="D10" s="531">
        <v>2889571000</v>
      </c>
      <c r="E10" s="537">
        <v>298737000</v>
      </c>
      <c r="F10" s="539">
        <v>4.9880000000000002E-3</v>
      </c>
      <c r="G10" s="537">
        <v>313150180.148</v>
      </c>
      <c r="H10" s="537">
        <v>14413180.148000002</v>
      </c>
      <c r="I10" s="552">
        <v>4.824705392368539E-2</v>
      </c>
      <c r="K10" s="537">
        <f>+L10-H10</f>
        <v>-2310.9281890764832</v>
      </c>
      <c r="L10" s="537">
        <f>SUM(M10:N10)</f>
        <v>14410869.219810925</v>
      </c>
      <c r="M10" s="537">
        <v>18041089.024160404</v>
      </c>
      <c r="N10" s="537">
        <v>-3630219.8043494779</v>
      </c>
    </row>
    <row r="11" spans="1:14" x14ac:dyDescent="0.25">
      <c r="A11" s="16">
        <f t="shared" si="0"/>
        <v>6</v>
      </c>
      <c r="B11" s="715" t="s">
        <v>129</v>
      </c>
      <c r="C11" s="18" t="s">
        <v>246</v>
      </c>
      <c r="D11" s="531">
        <v>1824302000</v>
      </c>
      <c r="E11" s="537">
        <v>174862000</v>
      </c>
      <c r="F11" s="539">
        <v>4.8869999999999999E-3</v>
      </c>
      <c r="G11" s="537">
        <v>183777363.87400001</v>
      </c>
      <c r="H11" s="537">
        <v>8915363.8740000129</v>
      </c>
      <c r="I11" s="552">
        <v>5.0985141849000999E-2</v>
      </c>
      <c r="K11" s="537">
        <f>+L11-H11</f>
        <v>561.64315170422196</v>
      </c>
      <c r="L11" s="537">
        <f>SUM(M11:N11)</f>
        <v>8915925.5171517171</v>
      </c>
      <c r="M11" s="537">
        <v>11161922.541534794</v>
      </c>
      <c r="N11" s="537">
        <v>-2245997.0243830774</v>
      </c>
    </row>
    <row r="12" spans="1:14" x14ac:dyDescent="0.25">
      <c r="A12" s="16">
        <f t="shared" si="0"/>
        <v>7</v>
      </c>
      <c r="B12" s="715" t="s">
        <v>130</v>
      </c>
      <c r="C12" s="42">
        <v>29</v>
      </c>
      <c r="D12" s="531">
        <v>15082000</v>
      </c>
      <c r="E12" s="537">
        <v>1281000</v>
      </c>
      <c r="F12" s="539">
        <v>4.052E-3</v>
      </c>
      <c r="G12" s="537">
        <v>1342112.264</v>
      </c>
      <c r="H12" s="537">
        <v>61112.263999999966</v>
      </c>
      <c r="I12" s="552">
        <v>4.7706685402029637E-2</v>
      </c>
      <c r="K12" s="537">
        <f>+L12-H12</f>
        <v>7.8745657389954431</v>
      </c>
      <c r="L12" s="537">
        <f>SUM(M12:N12)</f>
        <v>61120.138565738962</v>
      </c>
      <c r="M12" s="537">
        <v>76516.818258099738</v>
      </c>
      <c r="N12" s="537">
        <v>-15396.679692360778</v>
      </c>
    </row>
    <row r="13" spans="1:14" x14ac:dyDescent="0.25">
      <c r="A13" s="16">
        <f t="shared" si="0"/>
        <v>8</v>
      </c>
      <c r="B13" s="19"/>
      <c r="C13" s="42"/>
      <c r="E13" s="537"/>
      <c r="F13" s="539"/>
      <c r="G13" s="537"/>
      <c r="H13" s="537"/>
      <c r="I13" s="555"/>
    </row>
    <row r="14" spans="1:14" x14ac:dyDescent="0.25">
      <c r="A14" s="16">
        <f t="shared" si="0"/>
        <v>9</v>
      </c>
      <c r="B14" s="19" t="s">
        <v>131</v>
      </c>
      <c r="C14" s="42"/>
      <c r="D14" s="531">
        <v>7450575000</v>
      </c>
      <c r="E14" s="537">
        <v>784271000</v>
      </c>
      <c r="F14" s="539">
        <v>4.9030000000000002E-3</v>
      </c>
      <c r="G14" s="537">
        <v>820797916.02600014</v>
      </c>
      <c r="H14" s="537">
        <v>36526916.026000023</v>
      </c>
      <c r="I14" s="552">
        <v>4.6574355071142527E-2</v>
      </c>
    </row>
    <row r="15" spans="1:14" x14ac:dyDescent="0.25">
      <c r="A15" s="16">
        <f t="shared" si="0"/>
        <v>10</v>
      </c>
      <c r="B15" s="19"/>
      <c r="C15" s="42"/>
      <c r="E15" s="537"/>
      <c r="F15" s="539"/>
      <c r="G15" s="537"/>
      <c r="H15" s="537"/>
      <c r="I15" s="555"/>
    </row>
    <row r="16" spans="1:14" x14ac:dyDescent="0.25">
      <c r="A16" s="16">
        <f t="shared" si="0"/>
        <v>11</v>
      </c>
      <c r="B16" s="715" t="s">
        <v>132</v>
      </c>
      <c r="C16" s="18" t="s">
        <v>247</v>
      </c>
      <c r="D16" s="531">
        <v>1329253000</v>
      </c>
      <c r="E16" s="537">
        <v>125801000</v>
      </c>
      <c r="F16" s="539">
        <v>4.6820000000000004E-3</v>
      </c>
      <c r="G16" s="537">
        <v>132024562.546</v>
      </c>
      <c r="H16" s="537">
        <v>6223562.5460000038</v>
      </c>
      <c r="I16" s="552">
        <v>4.9471487078799087E-2</v>
      </c>
      <c r="K16" s="537">
        <f>+L16-H16</f>
        <v>-545.4686029125005</v>
      </c>
      <c r="L16" s="537">
        <f>SUM(M16:N16)</f>
        <v>6223017.0773970913</v>
      </c>
      <c r="M16" s="537">
        <v>7790647.6965214191</v>
      </c>
      <c r="N16" s="537">
        <v>-1567630.6191243283</v>
      </c>
    </row>
    <row r="17" spans="1:14" x14ac:dyDescent="0.25">
      <c r="A17" s="16">
        <f t="shared" si="0"/>
        <v>12</v>
      </c>
      <c r="B17" s="715" t="s">
        <v>133</v>
      </c>
      <c r="C17" s="42">
        <v>35</v>
      </c>
      <c r="D17" s="531">
        <v>4736000</v>
      </c>
      <c r="E17" s="537">
        <v>312000</v>
      </c>
      <c r="F17" s="539">
        <v>3.284E-3</v>
      </c>
      <c r="G17" s="537">
        <v>327553.02399999998</v>
      </c>
      <c r="H17" s="537">
        <v>15553.023999999976</v>
      </c>
      <c r="I17" s="552">
        <v>4.9849435897435818E-2</v>
      </c>
      <c r="K17" s="537">
        <f>+L17-H17</f>
        <v>0.71677112299948931</v>
      </c>
      <c r="L17" s="537">
        <f>SUM(M17:N17)</f>
        <v>15553.740771122975</v>
      </c>
      <c r="M17" s="537">
        <v>19471.859582542551</v>
      </c>
      <c r="N17" s="537">
        <v>-3918.1188114195766</v>
      </c>
    </row>
    <row r="18" spans="1:14" x14ac:dyDescent="0.25">
      <c r="A18" s="16">
        <f t="shared" si="0"/>
        <v>13</v>
      </c>
      <c r="B18" s="715" t="s">
        <v>134</v>
      </c>
      <c r="C18" s="42">
        <v>43</v>
      </c>
      <c r="D18" s="531">
        <v>119574000</v>
      </c>
      <c r="E18" s="537">
        <v>12082000</v>
      </c>
      <c r="F18" s="539">
        <v>3.5789999999999997E-3</v>
      </c>
      <c r="G18" s="537">
        <v>12509955.346000001</v>
      </c>
      <c r="H18" s="537">
        <v>427955.34600000083</v>
      </c>
      <c r="I18" s="552">
        <v>3.542090266512174E-2</v>
      </c>
      <c r="K18" s="537">
        <f>+L18-H18</f>
        <v>83.435540000733454</v>
      </c>
      <c r="L18" s="537">
        <f>SUM(M18:N18)</f>
        <v>428038.78154000157</v>
      </c>
      <c r="M18" s="537">
        <v>535865.36979603744</v>
      </c>
      <c r="N18" s="537">
        <v>-107826.58825603586</v>
      </c>
    </row>
    <row r="19" spans="1:14" x14ac:dyDescent="0.25">
      <c r="A19" s="16">
        <f t="shared" si="0"/>
        <v>14</v>
      </c>
      <c r="B19" s="17"/>
      <c r="C19" s="42"/>
      <c r="E19" s="537"/>
      <c r="F19" s="539"/>
      <c r="G19" s="537"/>
      <c r="H19" s="537"/>
      <c r="I19" s="555"/>
      <c r="L19" s="537"/>
    </row>
    <row r="20" spans="1:14" x14ac:dyDescent="0.25">
      <c r="A20" s="16">
        <f t="shared" si="0"/>
        <v>15</v>
      </c>
      <c r="B20" s="17" t="s">
        <v>136</v>
      </c>
      <c r="C20" s="42"/>
      <c r="D20" s="531">
        <v>1453563000</v>
      </c>
      <c r="E20" s="537">
        <v>138195000</v>
      </c>
      <c r="F20" s="539">
        <v>4.5869999999999999E-3</v>
      </c>
      <c r="G20" s="537">
        <v>144862070.91600001</v>
      </c>
      <c r="H20" s="537">
        <v>6667070.9160000049</v>
      </c>
      <c r="I20" s="552">
        <v>4.8243937305980714E-2</v>
      </c>
      <c r="L20" s="537"/>
    </row>
    <row r="21" spans="1:14" x14ac:dyDescent="0.25">
      <c r="A21" s="16">
        <f t="shared" si="0"/>
        <v>16</v>
      </c>
      <c r="B21" s="17"/>
      <c r="C21" s="42"/>
      <c r="E21" s="537"/>
      <c r="F21" s="539"/>
      <c r="G21" s="537"/>
      <c r="H21" s="537"/>
      <c r="I21" s="555"/>
      <c r="L21" s="537"/>
    </row>
    <row r="22" spans="1:14" x14ac:dyDescent="0.25">
      <c r="A22" s="16">
        <f t="shared" si="0"/>
        <v>17</v>
      </c>
      <c r="B22" s="715" t="s">
        <v>137</v>
      </c>
      <c r="C22" s="42">
        <v>46</v>
      </c>
      <c r="D22" s="531">
        <v>89921000</v>
      </c>
      <c r="E22" s="537">
        <v>6652000</v>
      </c>
      <c r="F22" s="539">
        <v>2.9849999999999998E-3</v>
      </c>
      <c r="G22" s="537">
        <v>6920414.1849999996</v>
      </c>
      <c r="H22" s="537">
        <v>268414.18499999959</v>
      </c>
      <c r="I22" s="552">
        <v>4.035089972940463E-2</v>
      </c>
      <c r="K22" s="537">
        <f>+L22-H22</f>
        <v>9.984738421626389</v>
      </c>
      <c r="L22" s="537">
        <f>SUM(M22:N22)</f>
        <v>268424.16973842122</v>
      </c>
      <c r="M22" s="537">
        <v>336042.48769601545</v>
      </c>
      <c r="N22" s="537">
        <v>-67618.317957594205</v>
      </c>
    </row>
    <row r="23" spans="1:14" x14ac:dyDescent="0.25">
      <c r="A23" s="16">
        <f t="shared" si="0"/>
        <v>18</v>
      </c>
      <c r="B23" s="714" t="s">
        <v>138</v>
      </c>
      <c r="C23" s="42">
        <v>49</v>
      </c>
      <c r="D23" s="531">
        <v>512177000</v>
      </c>
      <c r="E23" s="537">
        <v>37100000</v>
      </c>
      <c r="F23" s="539">
        <v>4.496E-3</v>
      </c>
      <c r="G23" s="537">
        <v>39402747.792000003</v>
      </c>
      <c r="H23" s="537">
        <v>2302747.7920000032</v>
      </c>
      <c r="I23" s="552">
        <v>6.2068673638814104E-2</v>
      </c>
      <c r="K23" s="537">
        <f>+L23-H23</f>
        <v>201.58051724685356</v>
      </c>
      <c r="L23" s="537">
        <f>SUM(M23:N23)</f>
        <v>2302949.37251725</v>
      </c>
      <c r="M23" s="537">
        <v>2883081.791527296</v>
      </c>
      <c r="N23" s="537">
        <v>-580132.41901004582</v>
      </c>
    </row>
    <row r="24" spans="1:14" x14ac:dyDescent="0.25">
      <c r="A24" s="16">
        <f t="shared" si="0"/>
        <v>19</v>
      </c>
      <c r="B24" s="19"/>
      <c r="C24" s="42"/>
      <c r="E24" s="537"/>
      <c r="F24" s="539"/>
      <c r="G24" s="537"/>
      <c r="H24" s="537"/>
      <c r="I24" s="552" t="str">
        <f>IF(E24=0,"n/a",+H24/E24)</f>
        <v>n/a</v>
      </c>
      <c r="K24" s="537"/>
      <c r="L24" s="537"/>
      <c r="M24" s="537"/>
      <c r="N24" s="537"/>
    </row>
    <row r="25" spans="1:14" x14ac:dyDescent="0.25">
      <c r="A25" s="16">
        <f t="shared" si="0"/>
        <v>20</v>
      </c>
      <c r="B25" s="19" t="s">
        <v>139</v>
      </c>
      <c r="C25" s="42"/>
      <c r="D25" s="531">
        <v>602098000</v>
      </c>
      <c r="E25" s="537">
        <v>43752000</v>
      </c>
      <c r="F25" s="539">
        <v>4.2700000000000004E-3</v>
      </c>
      <c r="G25" s="537">
        <v>46323161.977000006</v>
      </c>
      <c r="H25" s="537">
        <v>2571161.9770000027</v>
      </c>
      <c r="I25" s="552">
        <v>5.8766730138050893E-2</v>
      </c>
      <c r="K25" s="537">
        <f>+L25-H25</f>
        <v>-2571161.9770000027</v>
      </c>
      <c r="L25" s="537">
        <f>SUM(M25:N25)</f>
        <v>0</v>
      </c>
      <c r="M25" s="537">
        <v>0</v>
      </c>
      <c r="N25" s="537">
        <v>0</v>
      </c>
    </row>
    <row r="26" spans="1:14" x14ac:dyDescent="0.25">
      <c r="A26" s="16">
        <f t="shared" si="0"/>
        <v>21</v>
      </c>
      <c r="B26" s="19"/>
      <c r="C26" s="42"/>
      <c r="E26" s="537"/>
      <c r="F26" s="539"/>
      <c r="G26" s="537"/>
      <c r="H26" s="537"/>
      <c r="I26" s="555"/>
      <c r="L26" s="537"/>
    </row>
    <row r="27" spans="1:14" x14ac:dyDescent="0.25">
      <c r="A27" s="16">
        <f t="shared" si="0"/>
        <v>22</v>
      </c>
      <c r="B27" s="19" t="s">
        <v>248</v>
      </c>
      <c r="C27" s="42" t="s">
        <v>135</v>
      </c>
      <c r="D27" s="531">
        <v>1959816000</v>
      </c>
      <c r="E27" s="537">
        <v>9968000</v>
      </c>
      <c r="F27" s="539">
        <v>1.351E-3</v>
      </c>
      <c r="G27" s="537">
        <v>12615711.416000001</v>
      </c>
      <c r="H27" s="537">
        <v>2647711.4160000011</v>
      </c>
      <c r="I27" s="552">
        <v>0.26562112921348324</v>
      </c>
      <c r="K27" s="537">
        <f>+L27-H27</f>
        <v>0</v>
      </c>
      <c r="L27" s="537">
        <f>SUM(M27:N27)</f>
        <v>2647711.4160000002</v>
      </c>
      <c r="M27" s="537">
        <v>2647711.4160000002</v>
      </c>
      <c r="N27" s="537">
        <v>0</v>
      </c>
    </row>
    <row r="28" spans="1:14" x14ac:dyDescent="0.25">
      <c r="A28" s="16">
        <f t="shared" si="0"/>
        <v>23</v>
      </c>
      <c r="B28" s="19"/>
      <c r="C28" s="42"/>
      <c r="E28" s="537"/>
      <c r="F28" s="539"/>
      <c r="H28" s="537"/>
      <c r="I28" s="552"/>
      <c r="L28" s="537"/>
    </row>
    <row r="29" spans="1:14" x14ac:dyDescent="0.25">
      <c r="A29" s="16">
        <f t="shared" si="0"/>
        <v>24</v>
      </c>
      <c r="B29" s="19" t="s">
        <v>353</v>
      </c>
      <c r="C29" s="42" t="s">
        <v>354</v>
      </c>
      <c r="D29" s="531">
        <v>289426000</v>
      </c>
      <c r="E29" s="537">
        <v>4972000</v>
      </c>
      <c r="F29" s="539">
        <v>5.2480000000000001E-3</v>
      </c>
      <c r="G29" s="537">
        <v>6490907.648</v>
      </c>
      <c r="H29" s="537">
        <v>1518907.648</v>
      </c>
      <c r="I29" s="552">
        <v>0.30549228640386161</v>
      </c>
      <c r="K29" s="537">
        <f>+L29-H29</f>
        <v>16.199244870105758</v>
      </c>
      <c r="L29" s="537">
        <f>SUM(M29:N29)</f>
        <v>1518923.8472448702</v>
      </c>
      <c r="M29" s="537">
        <v>1901553.6072864628</v>
      </c>
      <c r="N29" s="537">
        <v>-382629.7600415927</v>
      </c>
    </row>
    <row r="30" spans="1:14" x14ac:dyDescent="0.25">
      <c r="A30" s="16">
        <f t="shared" si="0"/>
        <v>25</v>
      </c>
      <c r="B30" s="48"/>
      <c r="C30" s="42"/>
      <c r="E30" s="537"/>
      <c r="F30" s="539"/>
      <c r="G30" s="537"/>
      <c r="H30" s="537"/>
      <c r="I30" s="552"/>
      <c r="K30" s="537"/>
      <c r="L30" s="537"/>
      <c r="M30" s="537"/>
      <c r="N30" s="537"/>
    </row>
    <row r="31" spans="1:14" x14ac:dyDescent="0.25">
      <c r="A31" s="16">
        <f t="shared" si="0"/>
        <v>26</v>
      </c>
      <c r="B31" s="48" t="s">
        <v>140</v>
      </c>
      <c r="C31" s="18" t="s">
        <v>249</v>
      </c>
      <c r="D31" s="531">
        <v>63800000</v>
      </c>
      <c r="E31" s="537">
        <v>16663000</v>
      </c>
      <c r="F31" s="539">
        <v>4.8219999999999999E-3</v>
      </c>
      <c r="G31" s="537">
        <v>16970643.600000001</v>
      </c>
      <c r="H31" s="537">
        <v>307643.60000000149</v>
      </c>
      <c r="I31" s="552">
        <v>1.8462677789113695E-2</v>
      </c>
      <c r="K31" s="537">
        <f t="shared" ref="K31" si="1">+L31-H31</f>
        <v>-58.51107390888501</v>
      </c>
      <c r="L31" s="537">
        <f t="shared" ref="L31" si="2">SUM(M31:N31)</f>
        <v>307585.08892609261</v>
      </c>
      <c r="M31" s="537">
        <v>385068.37354344799</v>
      </c>
      <c r="N31" s="537">
        <v>-77483.284617355414</v>
      </c>
    </row>
    <row r="32" spans="1:14" x14ac:dyDescent="0.25">
      <c r="A32" s="16">
        <f t="shared" si="0"/>
        <v>27</v>
      </c>
      <c r="B32" s="48"/>
      <c r="C32" s="42"/>
      <c r="E32" s="537"/>
      <c r="F32" s="539"/>
      <c r="G32" s="537"/>
      <c r="H32" s="537"/>
      <c r="I32" s="555"/>
      <c r="L32" s="537"/>
    </row>
    <row r="33" spans="1:16" x14ac:dyDescent="0.25">
      <c r="A33" s="16">
        <f t="shared" si="0"/>
        <v>28</v>
      </c>
      <c r="B33" s="19" t="s">
        <v>73</v>
      </c>
      <c r="C33" s="42"/>
      <c r="D33" s="646">
        <f>SUM(D7,D14,D20,D25,D27,D29,D31)</f>
        <v>22591778000</v>
      </c>
      <c r="E33" s="50">
        <f>SUM(E7,E14,E20,E25,E27,E29,E31)</f>
        <v>2184140000</v>
      </c>
      <c r="F33" s="645">
        <f>ROUND(($D7*F7+$D14*F14+$D20*F20+$D25*F25+$D27*F27+$D29*F29+$D31*F31)/$D33,6)</f>
        <v>4.5710000000000004E-3</v>
      </c>
      <c r="G33" s="50">
        <f>SUM(G7,G14,G20,G25,G27,G29,G31)</f>
        <v>2287412429.0829997</v>
      </c>
      <c r="H33" s="50">
        <f>+G33-E33</f>
        <v>103272429.08299971</v>
      </c>
      <c r="I33" s="737">
        <f>IF(E33=0,"n/a",+H33/E33)</f>
        <v>4.728287979845601E-2</v>
      </c>
      <c r="K33" s="537">
        <f>+L33-H33</f>
        <v>-4732.1748063266277</v>
      </c>
      <c r="L33" s="537">
        <f>SUM(M33:N33)</f>
        <v>103267696.90819338</v>
      </c>
      <c r="M33" s="50">
        <f>SUM(M7:M31)</f>
        <v>128614722.02344246</v>
      </c>
      <c r="N33" s="50">
        <f>SUM(N7:N31)</f>
        <v>-25347025.11524909</v>
      </c>
    </row>
    <row r="34" spans="1:16" ht="13" thickBot="1" x14ac:dyDescent="0.3">
      <c r="A34" s="716"/>
      <c r="B34" s="717"/>
      <c r="C34" s="718"/>
      <c r="D34" s="738"/>
      <c r="E34" s="738"/>
      <c r="F34" s="717"/>
      <c r="G34" s="738"/>
      <c r="H34" s="717"/>
      <c r="I34" s="739"/>
      <c r="L34" s="537"/>
    </row>
    <row r="35" spans="1:16" x14ac:dyDescent="0.25">
      <c r="A35" s="553"/>
      <c r="B35" s="48"/>
      <c r="K35" s="537"/>
      <c r="L35" s="537"/>
      <c r="M35" s="50"/>
      <c r="N35" s="50"/>
    </row>
    <row r="36" spans="1:16" ht="13" thickBot="1" x14ac:dyDescent="0.3">
      <c r="A36" s="551"/>
      <c r="B36" s="548"/>
      <c r="C36" s="550"/>
      <c r="D36" s="549"/>
      <c r="E36" s="549"/>
      <c r="F36" s="548"/>
      <c r="G36" s="549"/>
      <c r="H36" s="548"/>
      <c r="I36" s="547"/>
    </row>
    <row r="37" spans="1:16" x14ac:dyDescent="0.25">
      <c r="K37" s="537"/>
      <c r="N37" s="646"/>
      <c r="O37" s="50"/>
      <c r="P37" s="645"/>
    </row>
    <row r="38" spans="1:16" ht="13.4" customHeight="1" x14ac:dyDescent="0.25">
      <c r="B38" s="912" t="s">
        <v>408</v>
      </c>
      <c r="C38" s="912"/>
      <c r="D38" s="912"/>
      <c r="E38" s="912"/>
      <c r="F38" s="912"/>
      <c r="G38" s="912"/>
      <c r="H38" s="912"/>
      <c r="I38" s="912"/>
      <c r="J38" s="546"/>
      <c r="K38" s="546"/>
    </row>
    <row r="39" spans="1:16" x14ac:dyDescent="0.25">
      <c r="K39" s="537"/>
    </row>
    <row r="40" spans="1:16" x14ac:dyDescent="0.25">
      <c r="B40" s="545" t="s">
        <v>337</v>
      </c>
      <c r="D40" s="543"/>
      <c r="E40" s="544"/>
      <c r="H40" s="537">
        <v>100619985.49219334</v>
      </c>
      <c r="K40" s="537"/>
    </row>
    <row r="41" spans="1:16" x14ac:dyDescent="0.25">
      <c r="B41" s="545" t="s">
        <v>336</v>
      </c>
      <c r="D41" s="543"/>
      <c r="E41" s="543"/>
      <c r="H41" s="537">
        <v>2647711.4160000002</v>
      </c>
      <c r="I41" s="537"/>
    </row>
    <row r="42" spans="1:16" x14ac:dyDescent="0.25">
      <c r="B42" s="545"/>
      <c r="D42" s="543"/>
      <c r="E42" s="543"/>
      <c r="H42" s="537">
        <v>103267696.90819333</v>
      </c>
      <c r="I42" s="537"/>
    </row>
    <row r="43" spans="1:16" x14ac:dyDescent="0.25">
      <c r="B43" s="545" t="s">
        <v>335</v>
      </c>
      <c r="D43" s="543"/>
      <c r="E43" s="544"/>
      <c r="H43" s="537">
        <v>-4732.1748066991568</v>
      </c>
    </row>
    <row r="44" spans="1:16" x14ac:dyDescent="0.25">
      <c r="D44" s="543"/>
      <c r="E44" s="543"/>
    </row>
    <row r="45" spans="1:16" x14ac:dyDescent="0.25">
      <c r="D45" s="543"/>
      <c r="E45" s="543"/>
    </row>
    <row r="46" spans="1:16" ht="13" x14ac:dyDescent="0.3">
      <c r="A46" s="541" t="s">
        <v>524</v>
      </c>
      <c r="B46" s="541"/>
      <c r="C46" s="541"/>
      <c r="D46" s="542"/>
      <c r="E46" s="542"/>
      <c r="F46" s="541"/>
      <c r="G46" s="542"/>
      <c r="H46" s="541"/>
      <c r="I46" s="541"/>
      <c r="J46" s="541"/>
      <c r="K46" s="541"/>
      <c r="L46" s="541"/>
      <c r="M46" s="541"/>
    </row>
    <row r="47" spans="1:16" x14ac:dyDescent="0.25">
      <c r="G47" s="540" t="s">
        <v>295</v>
      </c>
    </row>
    <row r="48" spans="1:16" x14ac:dyDescent="0.25">
      <c r="B48" s="530" t="s">
        <v>334</v>
      </c>
      <c r="D48" s="531">
        <f>D33</f>
        <v>22591778000</v>
      </c>
      <c r="F48" s="539">
        <f>ROUND(H48/D48,6)</f>
        <v>4.5710000000000004E-3</v>
      </c>
      <c r="G48" s="538">
        <f>F33-F48</f>
        <v>0</v>
      </c>
      <c r="H48" s="537">
        <f>H33</f>
        <v>103272429.08299971</v>
      </c>
    </row>
    <row r="49" spans="2:8" x14ac:dyDescent="0.25">
      <c r="B49" s="530" t="s">
        <v>294</v>
      </c>
      <c r="D49" s="531">
        <f>-D27</f>
        <v>-1959816000</v>
      </c>
      <c r="F49" s="539">
        <f>-ROUND(H49/D49,6)</f>
        <v>-1.351E-3</v>
      </c>
      <c r="G49" s="538">
        <f>F27+F49</f>
        <v>0</v>
      </c>
      <c r="H49" s="531">
        <f>-H27</f>
        <v>-2647711.4160000011</v>
      </c>
    </row>
    <row r="50" spans="2:8" ht="13" thickBot="1" x14ac:dyDescent="0.3">
      <c r="B50" s="530" t="s">
        <v>333</v>
      </c>
      <c r="D50" s="536">
        <f>SUM(D48:D49)</f>
        <v>20631962000</v>
      </c>
      <c r="F50" s="534">
        <f>ROUND(H50/D50,6)</f>
        <v>4.8770000000000003E-3</v>
      </c>
      <c r="H50" s="535">
        <f>SUM(H48:H49)</f>
        <v>100624717.6669997</v>
      </c>
    </row>
    <row r="51" spans="2:8" ht="13" thickTop="1" x14ac:dyDescent="0.25">
      <c r="B51" s="530" t="s">
        <v>332</v>
      </c>
      <c r="F51" s="43">
        <v>0.95111500000000004</v>
      </c>
    </row>
    <row r="52" spans="2:8" ht="13" thickBot="1" x14ac:dyDescent="0.3">
      <c r="B52" s="530" t="s">
        <v>331</v>
      </c>
      <c r="F52" s="563">
        <f>F50*F51</f>
        <v>4.6385878550000001E-3</v>
      </c>
      <c r="G52" s="531" t="s">
        <v>346</v>
      </c>
    </row>
    <row r="53" spans="2:8" ht="13" thickTop="1" x14ac:dyDescent="0.25">
      <c r="E53" s="533"/>
      <c r="F53" s="533"/>
    </row>
  </sheetData>
  <mergeCells count="2">
    <mergeCell ref="K3:N3"/>
    <mergeCell ref="B38:I38"/>
  </mergeCells>
  <printOptions horizontalCentered="1"/>
  <pageMargins left="0.7" right="0.7" top="0.75" bottom="0.75" header="0.3" footer="0.3"/>
  <pageSetup scale="64" orientation="landscape" r:id="rId1"/>
  <headerFooter alignWithMargins="0">
    <oddHeader>&amp;RAdvice No. 2019-xx
Electric Schedule 120 Rate Design Workpapers
Page &amp;P of &amp;N</oddHeader>
    <oddFooter>&amp;L&amp;F
&amp;A&amp;R&amp;D</oddFooter>
  </headerFooter>
  <customProperties>
    <customPr name="_pios_id" r:id="rId2"/>
  </customProperties>
  <drawing r:id="rId3"/>
  <legacyDrawing r:id="rId4"/>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B1A0C7"/>
  </sheetPr>
  <dimension ref="A1:S55"/>
  <sheetViews>
    <sheetView workbookViewId="0">
      <pane xSplit="4" ySplit="6" topLeftCell="J28" activePane="bottomRight" state="frozen"/>
      <selection activeCell="I24" sqref="I24"/>
      <selection pane="topRight" activeCell="I24" sqref="I24"/>
      <selection pane="bottomLeft" activeCell="I24" sqref="I24"/>
      <selection pane="bottomRight" activeCell="I15" sqref="I15"/>
    </sheetView>
  </sheetViews>
  <sheetFormatPr defaultColWidth="8.81640625" defaultRowHeight="14.5" x14ac:dyDescent="0.35"/>
  <cols>
    <col min="1" max="1" width="8.81640625" style="71" customWidth="1"/>
    <col min="2" max="2" width="6.453125" style="71" bestFit="1" customWidth="1"/>
    <col min="3" max="3" width="9.54296875" style="71" bestFit="1" customWidth="1"/>
    <col min="4" max="4" width="8.81640625" style="71"/>
    <col min="5" max="5" width="11.453125" style="71" bestFit="1" customWidth="1"/>
    <col min="6" max="6" width="10.54296875" style="71" bestFit="1" customWidth="1"/>
    <col min="7" max="7" width="10.453125" style="71" bestFit="1" customWidth="1"/>
    <col min="8" max="8" width="9" style="71" bestFit="1" customWidth="1"/>
    <col min="9" max="9" width="6.81640625" style="71" bestFit="1" customWidth="1"/>
    <col min="10" max="10" width="13.54296875" style="71" bestFit="1" customWidth="1"/>
    <col min="11" max="11" width="10.453125" style="71" bestFit="1" customWidth="1"/>
    <col min="12" max="12" width="11.453125" style="71" bestFit="1" customWidth="1"/>
    <col min="13" max="13" width="13.1796875" style="71" bestFit="1" customWidth="1"/>
    <col min="14" max="14" width="19.453125" style="71" bestFit="1" customWidth="1"/>
    <col min="15" max="15" width="11.453125" style="71" bestFit="1" customWidth="1"/>
    <col min="16" max="16" width="8.81640625" style="71"/>
    <col min="17" max="17" width="10.54296875" style="71" bestFit="1" customWidth="1"/>
    <col min="18" max="18" width="8.81640625" style="71"/>
    <col min="19" max="19" width="10.54296875" style="71" bestFit="1" customWidth="1"/>
    <col min="20" max="16384" width="8.81640625" style="71"/>
  </cols>
  <sheetData>
    <row r="1" spans="1:15" ht="31" x14ac:dyDescent="0.7">
      <c r="A1" s="783" t="s">
        <v>531</v>
      </c>
    </row>
    <row r="2" spans="1:15" ht="21" x14ac:dyDescent="0.5">
      <c r="A2" s="784" t="s">
        <v>101</v>
      </c>
    </row>
    <row r="3" spans="1:15" ht="15" thickBot="1" x14ac:dyDescent="0.4">
      <c r="A3" s="71" t="s">
        <v>498</v>
      </c>
    </row>
    <row r="4" spans="1:15" x14ac:dyDescent="0.35">
      <c r="E4" s="913" t="s">
        <v>102</v>
      </c>
      <c r="F4" s="914"/>
      <c r="G4" s="914"/>
      <c r="H4" s="914"/>
      <c r="I4" s="914"/>
      <c r="J4" s="914"/>
      <c r="K4" s="914"/>
      <c r="L4" s="914"/>
      <c r="M4" s="914"/>
      <c r="N4" s="914"/>
      <c r="O4" s="915"/>
    </row>
    <row r="5" spans="1:15" x14ac:dyDescent="0.35">
      <c r="A5" s="66" t="s">
        <v>103</v>
      </c>
      <c r="B5" s="66" t="s">
        <v>104</v>
      </c>
      <c r="C5" s="66" t="s">
        <v>105</v>
      </c>
      <c r="E5" s="67" t="s">
        <v>50</v>
      </c>
      <c r="F5" s="65" t="s">
        <v>51</v>
      </c>
      <c r="G5" s="65" t="s">
        <v>52</v>
      </c>
      <c r="H5" s="65" t="s">
        <v>106</v>
      </c>
      <c r="I5" s="65" t="s">
        <v>107</v>
      </c>
      <c r="J5" s="65" t="s">
        <v>108</v>
      </c>
      <c r="K5" s="65" t="s">
        <v>109</v>
      </c>
      <c r="L5" s="65" t="s">
        <v>110</v>
      </c>
      <c r="M5" s="65" t="s">
        <v>111</v>
      </c>
      <c r="N5" s="65" t="s">
        <v>112</v>
      </c>
      <c r="O5" s="68" t="s">
        <v>113</v>
      </c>
    </row>
    <row r="6" spans="1:15" x14ac:dyDescent="0.35">
      <c r="E6" s="70"/>
      <c r="F6" s="69"/>
      <c r="G6" s="69"/>
      <c r="H6" s="69"/>
      <c r="I6" s="69"/>
      <c r="J6" s="69"/>
      <c r="K6" s="69"/>
      <c r="L6" s="69"/>
      <c r="M6" s="69"/>
      <c r="N6" s="69"/>
      <c r="O6" s="64"/>
    </row>
    <row r="8" spans="1:15" x14ac:dyDescent="0.35">
      <c r="A8" s="66">
        <v>2022</v>
      </c>
      <c r="B8" s="66">
        <v>1</v>
      </c>
      <c r="C8" s="580">
        <f t="shared" ref="C8:C55" si="0">DATE(A8,B8,1)</f>
        <v>44562</v>
      </c>
      <c r="E8" s="703">
        <v>1206091</v>
      </c>
      <c r="F8" s="704">
        <v>737463</v>
      </c>
      <c r="G8" s="704">
        <v>79323</v>
      </c>
      <c r="H8" s="704">
        <v>6368</v>
      </c>
      <c r="I8" s="704">
        <v>995</v>
      </c>
      <c r="J8" s="704">
        <v>2030240</v>
      </c>
      <c r="K8" s="704">
        <v>171756</v>
      </c>
      <c r="L8" s="704">
        <v>2201996</v>
      </c>
      <c r="M8" s="704">
        <v>2243</v>
      </c>
      <c r="N8" s="704">
        <v>190</v>
      </c>
      <c r="O8" s="705">
        <f t="shared" ref="O8:O48" si="1">SUM(L8:N8)</f>
        <v>2204429</v>
      </c>
    </row>
    <row r="9" spans="1:15" x14ac:dyDescent="0.35">
      <c r="A9" s="66">
        <v>2022</v>
      </c>
      <c r="B9" s="66">
        <v>2</v>
      </c>
      <c r="C9" s="580">
        <f t="shared" si="0"/>
        <v>44593</v>
      </c>
      <c r="E9" s="703">
        <v>1043330</v>
      </c>
      <c r="F9" s="704">
        <v>682331</v>
      </c>
      <c r="G9" s="704">
        <v>79474</v>
      </c>
      <c r="H9" s="704">
        <v>5926</v>
      </c>
      <c r="I9" s="704">
        <v>880</v>
      </c>
      <c r="J9" s="704">
        <v>1811941</v>
      </c>
      <c r="K9" s="704">
        <v>153288</v>
      </c>
      <c r="L9" s="704">
        <v>1965229</v>
      </c>
      <c r="M9" s="704">
        <v>2355</v>
      </c>
      <c r="N9" s="704">
        <v>199</v>
      </c>
      <c r="O9" s="705">
        <f t="shared" si="1"/>
        <v>1967783</v>
      </c>
    </row>
    <row r="10" spans="1:15" x14ac:dyDescent="0.35">
      <c r="A10" s="66">
        <v>2022</v>
      </c>
      <c r="B10" s="66">
        <v>3</v>
      </c>
      <c r="C10" s="580">
        <f t="shared" si="0"/>
        <v>44621</v>
      </c>
      <c r="E10" s="703">
        <v>1030240</v>
      </c>
      <c r="F10" s="704">
        <v>723779</v>
      </c>
      <c r="G10" s="704">
        <v>88157</v>
      </c>
      <c r="H10" s="704">
        <v>5458</v>
      </c>
      <c r="I10" s="704">
        <v>781</v>
      </c>
      <c r="J10" s="704">
        <v>1848415</v>
      </c>
      <c r="K10" s="704">
        <v>156374</v>
      </c>
      <c r="L10" s="704">
        <v>2004789</v>
      </c>
      <c r="M10" s="704">
        <v>2263</v>
      </c>
      <c r="N10" s="704">
        <v>191</v>
      </c>
      <c r="O10" s="705">
        <f t="shared" si="1"/>
        <v>2007243</v>
      </c>
    </row>
    <row r="11" spans="1:15" x14ac:dyDescent="0.35">
      <c r="A11" s="66">
        <v>2022</v>
      </c>
      <c r="B11" s="66">
        <v>4</v>
      </c>
      <c r="C11" s="580">
        <f t="shared" si="0"/>
        <v>44652</v>
      </c>
      <c r="E11" s="703">
        <v>922828</v>
      </c>
      <c r="F11" s="704">
        <v>707336</v>
      </c>
      <c r="G11" s="704">
        <v>89203</v>
      </c>
      <c r="H11" s="704">
        <v>5756</v>
      </c>
      <c r="I11" s="704">
        <v>646</v>
      </c>
      <c r="J11" s="704">
        <v>1725769</v>
      </c>
      <c r="K11" s="704">
        <v>145998</v>
      </c>
      <c r="L11" s="704">
        <v>1871767</v>
      </c>
      <c r="M11" s="704">
        <v>2101</v>
      </c>
      <c r="N11" s="704">
        <v>178</v>
      </c>
      <c r="O11" s="705">
        <f t="shared" si="1"/>
        <v>1874046</v>
      </c>
    </row>
    <row r="12" spans="1:15" x14ac:dyDescent="0.35">
      <c r="A12" s="66">
        <v>2022</v>
      </c>
      <c r="B12" s="66">
        <v>5</v>
      </c>
      <c r="C12" s="580">
        <f t="shared" si="0"/>
        <v>44682</v>
      </c>
      <c r="E12" s="703">
        <v>761884</v>
      </c>
      <c r="F12" s="704">
        <v>672287</v>
      </c>
      <c r="G12" s="704">
        <v>83863</v>
      </c>
      <c r="H12" s="704">
        <v>5486</v>
      </c>
      <c r="I12" s="704">
        <v>443</v>
      </c>
      <c r="J12" s="704">
        <v>1523963</v>
      </c>
      <c r="K12" s="704">
        <v>128925</v>
      </c>
      <c r="L12" s="704">
        <v>1652888</v>
      </c>
      <c r="M12" s="704">
        <v>2097</v>
      </c>
      <c r="N12" s="704">
        <v>177</v>
      </c>
      <c r="O12" s="705">
        <f t="shared" si="1"/>
        <v>1655162</v>
      </c>
    </row>
    <row r="13" spans="1:15" x14ac:dyDescent="0.35">
      <c r="A13" s="66">
        <v>2022</v>
      </c>
      <c r="B13" s="66">
        <v>6</v>
      </c>
      <c r="C13" s="580">
        <f t="shared" si="0"/>
        <v>44713</v>
      </c>
      <c r="E13" s="703">
        <v>686037</v>
      </c>
      <c r="F13" s="704">
        <v>688845</v>
      </c>
      <c r="G13" s="704">
        <v>85203</v>
      </c>
      <c r="H13" s="704">
        <v>5354</v>
      </c>
      <c r="I13" s="704">
        <v>318</v>
      </c>
      <c r="J13" s="704">
        <v>1465757</v>
      </c>
      <c r="K13" s="704">
        <v>124001</v>
      </c>
      <c r="L13" s="704">
        <v>1589758</v>
      </c>
      <c r="M13" s="704">
        <v>1727</v>
      </c>
      <c r="N13" s="704">
        <v>146</v>
      </c>
      <c r="O13" s="705">
        <f t="shared" si="1"/>
        <v>1591631</v>
      </c>
    </row>
    <row r="14" spans="1:15" x14ac:dyDescent="0.35">
      <c r="A14" s="66">
        <v>2022</v>
      </c>
      <c r="B14" s="66">
        <v>7</v>
      </c>
      <c r="C14" s="580">
        <f t="shared" si="0"/>
        <v>44743</v>
      </c>
      <c r="E14" s="703">
        <v>703102</v>
      </c>
      <c r="F14" s="704">
        <v>718786</v>
      </c>
      <c r="G14" s="704">
        <v>92730</v>
      </c>
      <c r="H14" s="704">
        <v>5140</v>
      </c>
      <c r="I14" s="704">
        <v>288</v>
      </c>
      <c r="J14" s="704">
        <v>1520046</v>
      </c>
      <c r="K14" s="704">
        <v>128594</v>
      </c>
      <c r="L14" s="704">
        <v>1648640</v>
      </c>
      <c r="M14" s="704">
        <v>2779</v>
      </c>
      <c r="N14" s="704">
        <v>235</v>
      </c>
      <c r="O14" s="705">
        <f t="shared" si="1"/>
        <v>1651654</v>
      </c>
    </row>
    <row r="15" spans="1:15" x14ac:dyDescent="0.35">
      <c r="A15" s="66">
        <v>2022</v>
      </c>
      <c r="B15" s="66">
        <v>8</v>
      </c>
      <c r="C15" s="580">
        <f t="shared" si="0"/>
        <v>44774</v>
      </c>
      <c r="E15" s="703">
        <v>717784</v>
      </c>
      <c r="F15" s="704">
        <v>721828</v>
      </c>
      <c r="G15" s="704">
        <v>93651</v>
      </c>
      <c r="H15" s="704">
        <v>5425</v>
      </c>
      <c r="I15" s="704">
        <v>280</v>
      </c>
      <c r="J15" s="704">
        <v>1538968</v>
      </c>
      <c r="K15" s="704">
        <v>130194</v>
      </c>
      <c r="L15" s="704">
        <v>1669162</v>
      </c>
      <c r="M15" s="704">
        <v>1579</v>
      </c>
      <c r="N15" s="704">
        <v>134</v>
      </c>
      <c r="O15" s="705">
        <f t="shared" si="1"/>
        <v>1670875</v>
      </c>
    </row>
    <row r="16" spans="1:15" x14ac:dyDescent="0.35">
      <c r="A16" s="66">
        <v>2022</v>
      </c>
      <c r="B16" s="66">
        <v>9</v>
      </c>
      <c r="C16" s="580">
        <f t="shared" si="0"/>
        <v>44805</v>
      </c>
      <c r="E16" s="703">
        <v>688792</v>
      </c>
      <c r="F16" s="704">
        <v>682146</v>
      </c>
      <c r="G16" s="704">
        <v>90092</v>
      </c>
      <c r="H16" s="704">
        <v>5673</v>
      </c>
      <c r="I16" s="704">
        <v>356</v>
      </c>
      <c r="J16" s="704">
        <v>1467059</v>
      </c>
      <c r="K16" s="704">
        <v>124111</v>
      </c>
      <c r="L16" s="704">
        <v>1591170</v>
      </c>
      <c r="M16" s="704">
        <v>1377</v>
      </c>
      <c r="N16" s="704">
        <v>116</v>
      </c>
      <c r="O16" s="705">
        <f t="shared" si="1"/>
        <v>1592663</v>
      </c>
    </row>
    <row r="17" spans="1:19" x14ac:dyDescent="0.35">
      <c r="A17" s="66">
        <v>2022</v>
      </c>
      <c r="B17" s="66">
        <v>10</v>
      </c>
      <c r="C17" s="580">
        <f t="shared" si="0"/>
        <v>44835</v>
      </c>
      <c r="E17" s="703">
        <v>823104</v>
      </c>
      <c r="F17" s="704">
        <v>691723</v>
      </c>
      <c r="G17" s="704">
        <v>86102</v>
      </c>
      <c r="H17" s="704">
        <v>5590</v>
      </c>
      <c r="I17" s="704">
        <v>477</v>
      </c>
      <c r="J17" s="704">
        <v>1606996</v>
      </c>
      <c r="K17" s="704">
        <v>135950</v>
      </c>
      <c r="L17" s="704">
        <v>1742946</v>
      </c>
      <c r="M17" s="704">
        <v>1767</v>
      </c>
      <c r="N17" s="704">
        <v>149</v>
      </c>
      <c r="O17" s="705">
        <f t="shared" si="1"/>
        <v>1744862</v>
      </c>
    </row>
    <row r="18" spans="1:19" x14ac:dyDescent="0.35">
      <c r="A18" s="66">
        <v>2022</v>
      </c>
      <c r="B18" s="66">
        <v>11</v>
      </c>
      <c r="C18" s="580">
        <f t="shared" si="0"/>
        <v>44866</v>
      </c>
      <c r="E18" s="703">
        <v>1054377</v>
      </c>
      <c r="F18" s="704">
        <v>708341</v>
      </c>
      <c r="G18" s="704">
        <v>87168</v>
      </c>
      <c r="H18" s="704">
        <v>6176</v>
      </c>
      <c r="I18" s="704">
        <v>796</v>
      </c>
      <c r="J18" s="704">
        <v>1856858</v>
      </c>
      <c r="K18" s="704">
        <v>157088</v>
      </c>
      <c r="L18" s="704">
        <v>2013946</v>
      </c>
      <c r="M18" s="704">
        <v>1763</v>
      </c>
      <c r="N18" s="704">
        <v>149</v>
      </c>
      <c r="O18" s="705">
        <f t="shared" si="1"/>
        <v>2015858</v>
      </c>
      <c r="Q18" s="66" t="s">
        <v>288</v>
      </c>
    </row>
    <row r="19" spans="1:19" x14ac:dyDescent="0.35">
      <c r="A19" s="66">
        <v>2022</v>
      </c>
      <c r="B19" s="66">
        <v>12</v>
      </c>
      <c r="C19" s="580">
        <f t="shared" si="0"/>
        <v>44896</v>
      </c>
      <c r="E19" s="703">
        <v>1179532</v>
      </c>
      <c r="F19" s="704">
        <v>734310</v>
      </c>
      <c r="G19" s="704">
        <v>81247</v>
      </c>
      <c r="H19" s="704">
        <v>5766</v>
      </c>
      <c r="I19" s="704">
        <v>858</v>
      </c>
      <c r="J19" s="704">
        <v>2001713</v>
      </c>
      <c r="K19" s="704">
        <v>169342</v>
      </c>
      <c r="L19" s="704">
        <v>2171055</v>
      </c>
      <c r="M19" s="704">
        <v>1649</v>
      </c>
      <c r="N19" s="704">
        <v>140</v>
      </c>
      <c r="O19" s="705">
        <f t="shared" si="1"/>
        <v>2172844</v>
      </c>
      <c r="Q19" s="66" t="s">
        <v>289</v>
      </c>
      <c r="R19" s="66" t="s">
        <v>291</v>
      </c>
      <c r="S19" s="66" t="s">
        <v>292</v>
      </c>
    </row>
    <row r="20" spans="1:19" x14ac:dyDescent="0.35">
      <c r="A20" s="66">
        <f>A8+1</f>
        <v>2023</v>
      </c>
      <c r="B20" s="66">
        <f>B8</f>
        <v>1</v>
      </c>
      <c r="C20" s="580">
        <f t="shared" si="0"/>
        <v>44927</v>
      </c>
      <c r="E20" s="703">
        <v>1188478</v>
      </c>
      <c r="F20" s="704">
        <v>742930</v>
      </c>
      <c r="G20" s="704">
        <v>78511</v>
      </c>
      <c r="H20" s="704">
        <v>6138</v>
      </c>
      <c r="I20" s="704">
        <v>989</v>
      </c>
      <c r="J20" s="704">
        <v>2017046</v>
      </c>
      <c r="K20" s="704">
        <v>170639</v>
      </c>
      <c r="L20" s="704">
        <v>2187685</v>
      </c>
      <c r="M20" s="704">
        <v>2243</v>
      </c>
      <c r="N20" s="704">
        <v>190</v>
      </c>
      <c r="O20" s="705">
        <f t="shared" si="1"/>
        <v>2190118</v>
      </c>
      <c r="Q20" s="66" t="s">
        <v>290</v>
      </c>
      <c r="R20" s="66" t="s">
        <v>107</v>
      </c>
      <c r="S20" s="66" t="s">
        <v>293</v>
      </c>
    </row>
    <row r="21" spans="1:19" x14ac:dyDescent="0.35">
      <c r="A21" s="66">
        <f t="shared" ref="A21:A55" si="2">A9+1</f>
        <v>2023</v>
      </c>
      <c r="B21" s="66">
        <f t="shared" ref="B21:B55" si="3">B9</f>
        <v>2</v>
      </c>
      <c r="C21" s="580">
        <f t="shared" si="0"/>
        <v>44958</v>
      </c>
      <c r="E21" s="703">
        <v>1030958</v>
      </c>
      <c r="F21" s="704">
        <v>683058</v>
      </c>
      <c r="G21" s="704">
        <v>77989</v>
      </c>
      <c r="H21" s="704">
        <v>5657</v>
      </c>
      <c r="I21" s="785">
        <v>874</v>
      </c>
      <c r="J21" s="785">
        <v>1798536</v>
      </c>
      <c r="K21" s="704">
        <v>152154</v>
      </c>
      <c r="L21" s="704">
        <v>1950690</v>
      </c>
      <c r="M21" s="704">
        <v>2355</v>
      </c>
      <c r="N21" s="704">
        <v>199</v>
      </c>
      <c r="O21" s="705">
        <f t="shared" si="1"/>
        <v>1953244</v>
      </c>
      <c r="Q21" s="631">
        <f>J21</f>
        <v>1798536</v>
      </c>
      <c r="R21" s="631">
        <f>-I21</f>
        <v>-874</v>
      </c>
      <c r="S21" s="581">
        <f>SUM(Q21:R21)</f>
        <v>1797662</v>
      </c>
    </row>
    <row r="22" spans="1:19" x14ac:dyDescent="0.35">
      <c r="A22" s="66">
        <f t="shared" si="2"/>
        <v>2023</v>
      </c>
      <c r="B22" s="66">
        <f t="shared" si="3"/>
        <v>3</v>
      </c>
      <c r="C22" s="580">
        <f t="shared" si="0"/>
        <v>44986</v>
      </c>
      <c r="E22" s="703">
        <v>1022012</v>
      </c>
      <c r="F22" s="704">
        <v>720578</v>
      </c>
      <c r="G22" s="704">
        <v>86042</v>
      </c>
      <c r="H22" s="704">
        <v>5204</v>
      </c>
      <c r="I22" s="785">
        <v>778</v>
      </c>
      <c r="J22" s="785">
        <v>1834614</v>
      </c>
      <c r="K22" s="704">
        <v>155206</v>
      </c>
      <c r="L22" s="704">
        <v>1989820</v>
      </c>
      <c r="M22" s="704">
        <v>2263</v>
      </c>
      <c r="N22" s="704">
        <v>191</v>
      </c>
      <c r="O22" s="705">
        <f t="shared" si="1"/>
        <v>1992274</v>
      </c>
      <c r="Q22" s="631">
        <f>J22</f>
        <v>1834614</v>
      </c>
      <c r="R22" s="631">
        <f>-I22</f>
        <v>-778</v>
      </c>
      <c r="S22" s="581">
        <f>SUM(Q22:R22)</f>
        <v>1833836</v>
      </c>
    </row>
    <row r="23" spans="1:19" x14ac:dyDescent="0.35">
      <c r="A23" s="66">
        <f t="shared" si="2"/>
        <v>2023</v>
      </c>
      <c r="B23" s="66">
        <f t="shared" si="3"/>
        <v>4</v>
      </c>
      <c r="C23" s="580">
        <f t="shared" si="0"/>
        <v>45017</v>
      </c>
      <c r="E23" s="703">
        <v>918938</v>
      </c>
      <c r="F23" s="704">
        <v>705305</v>
      </c>
      <c r="G23" s="704">
        <v>87699</v>
      </c>
      <c r="H23" s="704">
        <v>5507</v>
      </c>
      <c r="I23" s="785">
        <v>644</v>
      </c>
      <c r="J23" s="785">
        <v>1718093</v>
      </c>
      <c r="K23" s="704">
        <v>145348</v>
      </c>
      <c r="L23" s="704">
        <v>1863441</v>
      </c>
      <c r="M23" s="704">
        <v>2101</v>
      </c>
      <c r="N23" s="704">
        <v>178</v>
      </c>
      <c r="O23" s="705">
        <f t="shared" si="1"/>
        <v>1865720</v>
      </c>
      <c r="Q23" s="631">
        <f>J23</f>
        <v>1718093</v>
      </c>
      <c r="R23" s="631">
        <f>-I23</f>
        <v>-644</v>
      </c>
      <c r="S23" s="581">
        <f>SUM(Q23:R23)</f>
        <v>1717449</v>
      </c>
    </row>
    <row r="24" spans="1:19" x14ac:dyDescent="0.35">
      <c r="A24" s="66">
        <f t="shared" si="2"/>
        <v>2023</v>
      </c>
      <c r="B24" s="66">
        <f t="shared" si="3"/>
        <v>5</v>
      </c>
      <c r="C24" s="580">
        <f t="shared" si="0"/>
        <v>45047</v>
      </c>
      <c r="E24" s="703">
        <v>762373</v>
      </c>
      <c r="F24" s="704">
        <v>663752</v>
      </c>
      <c r="G24" s="704">
        <v>82557</v>
      </c>
      <c r="H24" s="704">
        <v>5257</v>
      </c>
      <c r="I24" s="704">
        <v>442</v>
      </c>
      <c r="J24" s="704">
        <v>1514381</v>
      </c>
      <c r="K24" s="704">
        <v>128115</v>
      </c>
      <c r="L24" s="704">
        <v>1642496</v>
      </c>
      <c r="M24" s="704">
        <v>2097</v>
      </c>
      <c r="N24" s="704">
        <v>177</v>
      </c>
      <c r="O24" s="705">
        <f t="shared" si="1"/>
        <v>1644770</v>
      </c>
    </row>
    <row r="25" spans="1:19" x14ac:dyDescent="0.35">
      <c r="A25" s="66">
        <f t="shared" si="2"/>
        <v>2023</v>
      </c>
      <c r="B25" s="66">
        <f t="shared" si="3"/>
        <v>6</v>
      </c>
      <c r="C25" s="580">
        <f t="shared" si="0"/>
        <v>45078</v>
      </c>
      <c r="E25" s="703">
        <v>692279</v>
      </c>
      <c r="F25" s="704">
        <v>680463</v>
      </c>
      <c r="G25" s="704">
        <v>83732</v>
      </c>
      <c r="H25" s="704">
        <v>5112</v>
      </c>
      <c r="I25" s="704">
        <v>318</v>
      </c>
      <c r="J25" s="704">
        <v>1461904</v>
      </c>
      <c r="K25" s="704">
        <v>123675</v>
      </c>
      <c r="L25" s="704">
        <v>1585579</v>
      </c>
      <c r="M25" s="704">
        <v>1727</v>
      </c>
      <c r="N25" s="704">
        <v>146</v>
      </c>
      <c r="O25" s="705">
        <f t="shared" si="1"/>
        <v>1587452</v>
      </c>
    </row>
    <row r="26" spans="1:19" x14ac:dyDescent="0.35">
      <c r="A26" s="66">
        <f t="shared" si="2"/>
        <v>2023</v>
      </c>
      <c r="B26" s="66">
        <f t="shared" si="3"/>
        <v>7</v>
      </c>
      <c r="C26" s="580">
        <f t="shared" si="0"/>
        <v>45108</v>
      </c>
      <c r="E26" s="703">
        <v>712890</v>
      </c>
      <c r="F26" s="704">
        <v>711909</v>
      </c>
      <c r="G26" s="704">
        <v>91130</v>
      </c>
      <c r="H26" s="704">
        <v>4907</v>
      </c>
      <c r="I26" s="704">
        <v>288</v>
      </c>
      <c r="J26" s="704">
        <v>1521124</v>
      </c>
      <c r="K26" s="704">
        <v>128685</v>
      </c>
      <c r="L26" s="704">
        <v>1649809</v>
      </c>
      <c r="M26" s="704">
        <v>2779</v>
      </c>
      <c r="N26" s="704">
        <v>235</v>
      </c>
      <c r="O26" s="705">
        <f t="shared" si="1"/>
        <v>1652823</v>
      </c>
    </row>
    <row r="27" spans="1:19" x14ac:dyDescent="0.35">
      <c r="A27" s="66">
        <f t="shared" si="2"/>
        <v>2023</v>
      </c>
      <c r="B27" s="66">
        <f t="shared" si="3"/>
        <v>8</v>
      </c>
      <c r="C27" s="580">
        <f t="shared" si="0"/>
        <v>45139</v>
      </c>
      <c r="E27" s="703">
        <v>727995</v>
      </c>
      <c r="F27" s="704">
        <v>715705</v>
      </c>
      <c r="G27" s="704">
        <v>92238</v>
      </c>
      <c r="H27" s="704">
        <v>5200</v>
      </c>
      <c r="I27" s="704">
        <v>280</v>
      </c>
      <c r="J27" s="704">
        <v>1541418</v>
      </c>
      <c r="K27" s="704">
        <v>130402</v>
      </c>
      <c r="L27" s="704">
        <v>1671820</v>
      </c>
      <c r="M27" s="704">
        <v>1579</v>
      </c>
      <c r="N27" s="704">
        <v>134</v>
      </c>
      <c r="O27" s="705">
        <f t="shared" si="1"/>
        <v>1673533</v>
      </c>
    </row>
    <row r="28" spans="1:19" x14ac:dyDescent="0.35">
      <c r="A28" s="66">
        <f t="shared" si="2"/>
        <v>2023</v>
      </c>
      <c r="B28" s="66">
        <f t="shared" si="3"/>
        <v>9</v>
      </c>
      <c r="C28" s="580">
        <f t="shared" si="0"/>
        <v>45170</v>
      </c>
      <c r="E28" s="703">
        <v>693320</v>
      </c>
      <c r="F28" s="704">
        <v>676440</v>
      </c>
      <c r="G28" s="704">
        <v>88449</v>
      </c>
      <c r="H28" s="704">
        <v>5445</v>
      </c>
      <c r="I28" s="704">
        <v>355</v>
      </c>
      <c r="J28" s="704">
        <v>1464009</v>
      </c>
      <c r="K28" s="704">
        <v>123853</v>
      </c>
      <c r="L28" s="704">
        <v>1587862</v>
      </c>
      <c r="M28" s="704">
        <v>1377</v>
      </c>
      <c r="N28" s="704">
        <v>116</v>
      </c>
      <c r="O28" s="705">
        <f t="shared" si="1"/>
        <v>1589355</v>
      </c>
    </row>
    <row r="29" spans="1:19" x14ac:dyDescent="0.35">
      <c r="A29" s="66">
        <f t="shared" si="2"/>
        <v>2023</v>
      </c>
      <c r="B29" s="66">
        <f t="shared" si="3"/>
        <v>10</v>
      </c>
      <c r="C29" s="580">
        <f t="shared" si="0"/>
        <v>45200</v>
      </c>
      <c r="E29" s="703">
        <v>823181</v>
      </c>
      <c r="F29" s="704">
        <v>685198</v>
      </c>
      <c r="G29" s="704">
        <v>84317</v>
      </c>
      <c r="H29" s="704">
        <v>5347</v>
      </c>
      <c r="I29" s="704">
        <v>475</v>
      </c>
      <c r="J29" s="704">
        <v>1598518</v>
      </c>
      <c r="K29" s="704">
        <v>135233</v>
      </c>
      <c r="L29" s="704">
        <v>1733751</v>
      </c>
      <c r="M29" s="704">
        <v>1767</v>
      </c>
      <c r="N29" s="704">
        <v>149</v>
      </c>
      <c r="O29" s="705">
        <f t="shared" si="1"/>
        <v>1735667</v>
      </c>
    </row>
    <row r="30" spans="1:19" x14ac:dyDescent="0.35">
      <c r="A30" s="66">
        <f t="shared" si="2"/>
        <v>2023</v>
      </c>
      <c r="B30" s="66">
        <f t="shared" si="3"/>
        <v>11</v>
      </c>
      <c r="C30" s="580">
        <f t="shared" si="0"/>
        <v>45231</v>
      </c>
      <c r="E30" s="703">
        <v>1054352</v>
      </c>
      <c r="F30" s="704">
        <v>718130</v>
      </c>
      <c r="G30" s="704">
        <v>88368</v>
      </c>
      <c r="H30" s="704">
        <v>5912</v>
      </c>
      <c r="I30" s="704">
        <v>793</v>
      </c>
      <c r="J30" s="704">
        <v>1867555</v>
      </c>
      <c r="K30" s="704">
        <v>157993</v>
      </c>
      <c r="L30" s="704">
        <v>2025548</v>
      </c>
      <c r="M30" s="704">
        <v>1763</v>
      </c>
      <c r="N30" s="704">
        <v>149</v>
      </c>
      <c r="O30" s="705">
        <f t="shared" si="1"/>
        <v>2027460</v>
      </c>
    </row>
    <row r="31" spans="1:19" x14ac:dyDescent="0.35">
      <c r="A31" s="66">
        <f t="shared" si="2"/>
        <v>2023</v>
      </c>
      <c r="B31" s="66">
        <f t="shared" si="3"/>
        <v>12</v>
      </c>
      <c r="C31" s="580">
        <f t="shared" si="0"/>
        <v>45261</v>
      </c>
      <c r="E31" s="703">
        <v>1172982</v>
      </c>
      <c r="F31" s="704">
        <v>750281</v>
      </c>
      <c r="G31" s="704">
        <v>81063</v>
      </c>
      <c r="H31" s="704">
        <v>5508</v>
      </c>
      <c r="I31" s="704">
        <v>852</v>
      </c>
      <c r="J31" s="704">
        <v>2010686</v>
      </c>
      <c r="K31" s="704">
        <v>170101</v>
      </c>
      <c r="L31" s="704">
        <v>2180787</v>
      </c>
      <c r="M31" s="704">
        <v>1649</v>
      </c>
      <c r="N31" s="704">
        <v>140</v>
      </c>
      <c r="O31" s="705">
        <f t="shared" si="1"/>
        <v>2182576</v>
      </c>
    </row>
    <row r="32" spans="1:19" x14ac:dyDescent="0.35">
      <c r="A32" s="66">
        <f t="shared" si="2"/>
        <v>2024</v>
      </c>
      <c r="B32" s="66">
        <f t="shared" si="3"/>
        <v>1</v>
      </c>
      <c r="C32" s="580">
        <f t="shared" si="0"/>
        <v>45292</v>
      </c>
      <c r="E32" s="703">
        <v>1190240</v>
      </c>
      <c r="F32" s="704">
        <v>769742</v>
      </c>
      <c r="G32" s="704">
        <v>78587</v>
      </c>
      <c r="H32" s="704">
        <v>5874</v>
      </c>
      <c r="I32" s="704">
        <v>991</v>
      </c>
      <c r="J32" s="704">
        <v>2045434</v>
      </c>
      <c r="K32" s="704">
        <v>173041</v>
      </c>
      <c r="L32" s="704">
        <v>2218475</v>
      </c>
      <c r="M32" s="704">
        <v>2243</v>
      </c>
      <c r="N32" s="704">
        <v>190</v>
      </c>
      <c r="O32" s="705">
        <f t="shared" si="1"/>
        <v>2220908</v>
      </c>
    </row>
    <row r="33" spans="1:15" x14ac:dyDescent="0.35">
      <c r="A33" s="66">
        <f t="shared" si="2"/>
        <v>2024</v>
      </c>
      <c r="B33" s="66">
        <f t="shared" si="3"/>
        <v>2</v>
      </c>
      <c r="C33" s="580">
        <f t="shared" si="0"/>
        <v>45323</v>
      </c>
      <c r="E33" s="703">
        <v>1043209</v>
      </c>
      <c r="F33" s="704">
        <v>715191</v>
      </c>
      <c r="G33" s="704">
        <v>78391</v>
      </c>
      <c r="H33" s="704">
        <v>5437</v>
      </c>
      <c r="I33" s="704">
        <v>883</v>
      </c>
      <c r="J33" s="704">
        <v>1843111</v>
      </c>
      <c r="K33" s="704">
        <v>155925</v>
      </c>
      <c r="L33" s="704">
        <v>1999036</v>
      </c>
      <c r="M33" s="704">
        <v>2439</v>
      </c>
      <c r="N33" s="704">
        <v>206</v>
      </c>
      <c r="O33" s="705">
        <f t="shared" si="1"/>
        <v>2001681</v>
      </c>
    </row>
    <row r="34" spans="1:15" x14ac:dyDescent="0.35">
      <c r="A34" s="66">
        <f t="shared" si="2"/>
        <v>2024</v>
      </c>
      <c r="B34" s="66">
        <f t="shared" si="3"/>
        <v>3</v>
      </c>
      <c r="C34" s="580">
        <f t="shared" si="0"/>
        <v>45352</v>
      </c>
      <c r="E34" s="703">
        <v>1030308</v>
      </c>
      <c r="F34" s="704">
        <v>749131</v>
      </c>
      <c r="G34" s="704">
        <v>85583</v>
      </c>
      <c r="H34" s="704">
        <v>4992</v>
      </c>
      <c r="I34" s="704">
        <v>779</v>
      </c>
      <c r="J34" s="704">
        <v>1870793</v>
      </c>
      <c r="K34" s="704">
        <v>158267</v>
      </c>
      <c r="L34" s="704">
        <v>2029060</v>
      </c>
      <c r="M34" s="704">
        <v>2263</v>
      </c>
      <c r="N34" s="704">
        <v>191</v>
      </c>
      <c r="O34" s="705">
        <f t="shared" si="1"/>
        <v>2031514</v>
      </c>
    </row>
    <row r="35" spans="1:15" x14ac:dyDescent="0.35">
      <c r="A35" s="66">
        <f t="shared" si="2"/>
        <v>2024</v>
      </c>
      <c r="B35" s="66">
        <f t="shared" si="3"/>
        <v>4</v>
      </c>
      <c r="C35" s="580">
        <f t="shared" si="0"/>
        <v>45383</v>
      </c>
      <c r="E35" s="703">
        <v>919304</v>
      </c>
      <c r="F35" s="704">
        <v>730324</v>
      </c>
      <c r="G35" s="704">
        <v>86326</v>
      </c>
      <c r="H35" s="704">
        <v>5309</v>
      </c>
      <c r="I35" s="704">
        <v>640</v>
      </c>
      <c r="J35" s="704">
        <v>1741903</v>
      </c>
      <c r="K35" s="704">
        <v>147363</v>
      </c>
      <c r="L35" s="704">
        <v>1889266</v>
      </c>
      <c r="M35" s="704">
        <v>2101</v>
      </c>
      <c r="N35" s="704">
        <v>178</v>
      </c>
      <c r="O35" s="705">
        <f t="shared" si="1"/>
        <v>1891545</v>
      </c>
    </row>
    <row r="36" spans="1:15" x14ac:dyDescent="0.35">
      <c r="A36" s="66">
        <f t="shared" si="2"/>
        <v>2024</v>
      </c>
      <c r="B36" s="66">
        <f t="shared" si="3"/>
        <v>5</v>
      </c>
      <c r="C36" s="580">
        <f t="shared" si="0"/>
        <v>45413</v>
      </c>
      <c r="E36" s="703">
        <v>764983</v>
      </c>
      <c r="F36" s="704">
        <v>685445</v>
      </c>
      <c r="G36" s="704">
        <v>81066</v>
      </c>
      <c r="H36" s="704">
        <v>5078</v>
      </c>
      <c r="I36" s="704">
        <v>440</v>
      </c>
      <c r="J36" s="704">
        <v>1537012</v>
      </c>
      <c r="K36" s="704">
        <v>130029</v>
      </c>
      <c r="L36" s="704">
        <v>1667041</v>
      </c>
      <c r="M36" s="704">
        <v>2097</v>
      </c>
      <c r="N36" s="704">
        <v>177</v>
      </c>
      <c r="O36" s="705">
        <f t="shared" si="1"/>
        <v>1669315</v>
      </c>
    </row>
    <row r="37" spans="1:15" x14ac:dyDescent="0.35">
      <c r="A37" s="66">
        <f t="shared" si="2"/>
        <v>2024</v>
      </c>
      <c r="B37" s="66">
        <f t="shared" si="3"/>
        <v>6</v>
      </c>
      <c r="C37" s="580">
        <f t="shared" si="0"/>
        <v>45444</v>
      </c>
      <c r="E37" s="703">
        <v>700906</v>
      </c>
      <c r="F37" s="704">
        <v>702894</v>
      </c>
      <c r="G37" s="704">
        <v>82276</v>
      </c>
      <c r="H37" s="704">
        <v>4929</v>
      </c>
      <c r="I37" s="704">
        <v>317</v>
      </c>
      <c r="J37" s="704">
        <v>1491322</v>
      </c>
      <c r="K37" s="704">
        <v>126164</v>
      </c>
      <c r="L37" s="704">
        <v>1617486</v>
      </c>
      <c r="M37" s="704">
        <v>1727</v>
      </c>
      <c r="N37" s="704">
        <v>146</v>
      </c>
      <c r="O37" s="705">
        <f t="shared" si="1"/>
        <v>1619359</v>
      </c>
    </row>
    <row r="38" spans="1:15" x14ac:dyDescent="0.35">
      <c r="A38" s="66">
        <f t="shared" si="2"/>
        <v>2024</v>
      </c>
      <c r="B38" s="66">
        <f t="shared" si="3"/>
        <v>7</v>
      </c>
      <c r="C38" s="580">
        <f t="shared" si="0"/>
        <v>45474</v>
      </c>
      <c r="E38" s="703">
        <v>725957</v>
      </c>
      <c r="F38" s="704">
        <v>734162</v>
      </c>
      <c r="G38" s="704">
        <v>89626</v>
      </c>
      <c r="H38" s="704">
        <v>4725</v>
      </c>
      <c r="I38" s="704">
        <v>288</v>
      </c>
      <c r="J38" s="704">
        <v>1554758</v>
      </c>
      <c r="K38" s="704">
        <v>131531</v>
      </c>
      <c r="L38" s="704">
        <v>1686289</v>
      </c>
      <c r="M38" s="704">
        <v>2779</v>
      </c>
      <c r="N38" s="704">
        <v>235</v>
      </c>
      <c r="O38" s="705">
        <f t="shared" si="1"/>
        <v>1689303</v>
      </c>
    </row>
    <row r="39" spans="1:15" x14ac:dyDescent="0.35">
      <c r="A39" s="66">
        <f t="shared" si="2"/>
        <v>2024</v>
      </c>
      <c r="B39" s="66">
        <f t="shared" si="3"/>
        <v>8</v>
      </c>
      <c r="C39" s="580">
        <f t="shared" si="0"/>
        <v>45505</v>
      </c>
      <c r="E39" s="703">
        <v>740615</v>
      </c>
      <c r="F39" s="704">
        <v>736604</v>
      </c>
      <c r="G39" s="704">
        <v>90663</v>
      </c>
      <c r="H39" s="704">
        <v>5022</v>
      </c>
      <c r="I39" s="704">
        <v>280</v>
      </c>
      <c r="J39" s="704">
        <v>1573184</v>
      </c>
      <c r="K39" s="704">
        <v>133089</v>
      </c>
      <c r="L39" s="704">
        <v>1706273</v>
      </c>
      <c r="M39" s="704">
        <v>1579</v>
      </c>
      <c r="N39" s="704">
        <v>134</v>
      </c>
      <c r="O39" s="705">
        <f t="shared" si="1"/>
        <v>1707986</v>
      </c>
    </row>
    <row r="40" spans="1:15" x14ac:dyDescent="0.35">
      <c r="A40" s="66">
        <f t="shared" si="2"/>
        <v>2024</v>
      </c>
      <c r="B40" s="66">
        <f t="shared" si="3"/>
        <v>9</v>
      </c>
      <c r="C40" s="580">
        <f t="shared" si="0"/>
        <v>45536</v>
      </c>
      <c r="E40" s="703">
        <v>701435</v>
      </c>
      <c r="F40" s="704">
        <v>696427</v>
      </c>
      <c r="G40" s="704">
        <v>86994</v>
      </c>
      <c r="H40" s="704">
        <v>5265</v>
      </c>
      <c r="I40" s="704">
        <v>355</v>
      </c>
      <c r="J40" s="704">
        <v>1490476</v>
      </c>
      <c r="K40" s="704">
        <v>126092</v>
      </c>
      <c r="L40" s="704">
        <v>1616568</v>
      </c>
      <c r="M40" s="704">
        <v>1377</v>
      </c>
      <c r="N40" s="704">
        <v>116</v>
      </c>
      <c r="O40" s="705">
        <f t="shared" si="1"/>
        <v>1618061</v>
      </c>
    </row>
    <row r="41" spans="1:15" x14ac:dyDescent="0.35">
      <c r="A41" s="66">
        <f t="shared" si="2"/>
        <v>2024</v>
      </c>
      <c r="B41" s="66">
        <f t="shared" si="3"/>
        <v>10</v>
      </c>
      <c r="C41" s="580">
        <f t="shared" si="0"/>
        <v>45566</v>
      </c>
      <c r="E41" s="703">
        <v>828864</v>
      </c>
      <c r="F41" s="704">
        <v>704811</v>
      </c>
      <c r="G41" s="704">
        <v>82885</v>
      </c>
      <c r="H41" s="704">
        <v>5147</v>
      </c>
      <c r="I41" s="704">
        <v>474</v>
      </c>
      <c r="J41" s="704">
        <v>1622181</v>
      </c>
      <c r="K41" s="704">
        <v>137234</v>
      </c>
      <c r="L41" s="704">
        <v>1759415</v>
      </c>
      <c r="M41" s="704">
        <v>1767</v>
      </c>
      <c r="N41" s="704">
        <v>149</v>
      </c>
      <c r="O41" s="705">
        <f t="shared" si="1"/>
        <v>1761331</v>
      </c>
    </row>
    <row r="42" spans="1:15" x14ac:dyDescent="0.35">
      <c r="A42" s="66">
        <f t="shared" si="2"/>
        <v>2024</v>
      </c>
      <c r="B42" s="66">
        <f t="shared" si="3"/>
        <v>11</v>
      </c>
      <c r="C42" s="580">
        <f t="shared" si="0"/>
        <v>45597</v>
      </c>
      <c r="E42" s="703">
        <v>1058724</v>
      </c>
      <c r="F42" s="704">
        <v>732454</v>
      </c>
      <c r="G42" s="704">
        <v>86960</v>
      </c>
      <c r="H42" s="704">
        <v>5697</v>
      </c>
      <c r="I42" s="704">
        <v>792</v>
      </c>
      <c r="J42" s="704">
        <v>1884627</v>
      </c>
      <c r="K42" s="704">
        <v>159437</v>
      </c>
      <c r="L42" s="704">
        <v>2044064</v>
      </c>
      <c r="M42" s="704">
        <v>1763</v>
      </c>
      <c r="N42" s="704">
        <v>149</v>
      </c>
      <c r="O42" s="705">
        <f t="shared" si="1"/>
        <v>2045976</v>
      </c>
    </row>
    <row r="43" spans="1:15" x14ac:dyDescent="0.35">
      <c r="A43" s="66">
        <f t="shared" si="2"/>
        <v>2024</v>
      </c>
      <c r="B43" s="66">
        <f t="shared" si="3"/>
        <v>12</v>
      </c>
      <c r="C43" s="580">
        <f t="shared" si="0"/>
        <v>45627</v>
      </c>
      <c r="E43" s="703">
        <v>1169180</v>
      </c>
      <c r="F43" s="704">
        <v>760105</v>
      </c>
      <c r="G43" s="704">
        <v>79506</v>
      </c>
      <c r="H43" s="704">
        <v>5292</v>
      </c>
      <c r="I43" s="704">
        <v>848</v>
      </c>
      <c r="J43" s="704">
        <v>2014931</v>
      </c>
      <c r="K43" s="704">
        <v>170461</v>
      </c>
      <c r="L43" s="704">
        <v>2185392</v>
      </c>
      <c r="M43" s="704">
        <v>1649</v>
      </c>
      <c r="N43" s="704">
        <v>140</v>
      </c>
      <c r="O43" s="705">
        <f t="shared" si="1"/>
        <v>2187181</v>
      </c>
    </row>
    <row r="44" spans="1:15" x14ac:dyDescent="0.35">
      <c r="A44" s="66">
        <f t="shared" si="2"/>
        <v>2025</v>
      </c>
      <c r="B44" s="66">
        <f t="shared" si="3"/>
        <v>1</v>
      </c>
      <c r="C44" s="580">
        <f t="shared" si="0"/>
        <v>45658</v>
      </c>
      <c r="E44" s="703">
        <v>1177514</v>
      </c>
      <c r="F44" s="704">
        <v>768206</v>
      </c>
      <c r="G44" s="704">
        <v>76012</v>
      </c>
      <c r="H44" s="704">
        <v>5655</v>
      </c>
      <c r="I44" s="704">
        <v>976</v>
      </c>
      <c r="J44" s="704">
        <v>2028363</v>
      </c>
      <c r="K44" s="704">
        <v>171597</v>
      </c>
      <c r="L44" s="704">
        <v>2199960</v>
      </c>
      <c r="M44" s="704">
        <v>2243</v>
      </c>
      <c r="N44" s="704">
        <v>190</v>
      </c>
      <c r="O44" s="705">
        <f t="shared" si="1"/>
        <v>2202393</v>
      </c>
    </row>
    <row r="45" spans="1:15" x14ac:dyDescent="0.35">
      <c r="A45" s="66">
        <f t="shared" si="2"/>
        <v>2025</v>
      </c>
      <c r="B45" s="66">
        <f t="shared" si="3"/>
        <v>2</v>
      </c>
      <c r="C45" s="580">
        <f t="shared" si="0"/>
        <v>45689</v>
      </c>
      <c r="E45" s="703">
        <v>1024302</v>
      </c>
      <c r="F45" s="704">
        <v>710248</v>
      </c>
      <c r="G45" s="704">
        <v>75691</v>
      </c>
      <c r="H45" s="704">
        <v>5262</v>
      </c>
      <c r="I45" s="704">
        <v>863</v>
      </c>
      <c r="J45" s="704">
        <v>1816366</v>
      </c>
      <c r="K45" s="704">
        <v>153662</v>
      </c>
      <c r="L45" s="704">
        <v>1970028</v>
      </c>
      <c r="M45" s="704">
        <v>2355</v>
      </c>
      <c r="N45" s="704">
        <v>199</v>
      </c>
      <c r="O45" s="705">
        <f t="shared" si="1"/>
        <v>1972582</v>
      </c>
    </row>
    <row r="46" spans="1:15" x14ac:dyDescent="0.35">
      <c r="A46" s="66">
        <f t="shared" si="2"/>
        <v>2025</v>
      </c>
      <c r="B46" s="66">
        <f t="shared" si="3"/>
        <v>3</v>
      </c>
      <c r="C46" s="580">
        <f t="shared" si="0"/>
        <v>45717</v>
      </c>
      <c r="E46" s="703">
        <v>1015821</v>
      </c>
      <c r="F46" s="704">
        <v>749033</v>
      </c>
      <c r="G46" s="704">
        <v>83496</v>
      </c>
      <c r="H46" s="704">
        <v>4817</v>
      </c>
      <c r="I46" s="704">
        <v>767</v>
      </c>
      <c r="J46" s="704">
        <v>1853934</v>
      </c>
      <c r="K46" s="704">
        <v>156840</v>
      </c>
      <c r="L46" s="704">
        <v>2010774</v>
      </c>
      <c r="M46" s="704">
        <v>2263</v>
      </c>
      <c r="N46" s="704">
        <v>191</v>
      </c>
      <c r="O46" s="705">
        <f t="shared" si="1"/>
        <v>2013228</v>
      </c>
    </row>
    <row r="47" spans="1:15" x14ac:dyDescent="0.35">
      <c r="A47" s="66">
        <f t="shared" si="2"/>
        <v>2025</v>
      </c>
      <c r="B47" s="66">
        <f t="shared" si="3"/>
        <v>4</v>
      </c>
      <c r="C47" s="580">
        <f t="shared" si="0"/>
        <v>45748</v>
      </c>
      <c r="E47" s="703">
        <v>917409</v>
      </c>
      <c r="F47" s="704">
        <v>735625</v>
      </c>
      <c r="G47" s="704">
        <v>84612</v>
      </c>
      <c r="H47" s="704">
        <v>5152</v>
      </c>
      <c r="I47" s="704">
        <v>635</v>
      </c>
      <c r="J47" s="704">
        <v>1743433</v>
      </c>
      <c r="K47" s="704">
        <v>147492</v>
      </c>
      <c r="L47" s="704">
        <v>1890925</v>
      </c>
      <c r="M47" s="704">
        <v>2101</v>
      </c>
      <c r="N47" s="704">
        <v>178</v>
      </c>
      <c r="O47" s="705">
        <f t="shared" si="1"/>
        <v>1893204</v>
      </c>
    </row>
    <row r="48" spans="1:15" x14ac:dyDescent="0.35">
      <c r="A48" s="66">
        <f t="shared" si="2"/>
        <v>2025</v>
      </c>
      <c r="B48" s="66">
        <f t="shared" si="3"/>
        <v>5</v>
      </c>
      <c r="C48" s="580">
        <f t="shared" si="0"/>
        <v>45778</v>
      </c>
      <c r="E48" s="703">
        <v>770887</v>
      </c>
      <c r="F48" s="704">
        <v>688943</v>
      </c>
      <c r="G48" s="704">
        <v>79391</v>
      </c>
      <c r="H48" s="704">
        <v>4937</v>
      </c>
      <c r="I48" s="704">
        <v>438</v>
      </c>
      <c r="J48" s="704">
        <v>1544596</v>
      </c>
      <c r="K48" s="704">
        <v>130671</v>
      </c>
      <c r="L48" s="704">
        <v>1675267</v>
      </c>
      <c r="M48" s="704">
        <v>2097</v>
      </c>
      <c r="N48" s="704">
        <v>177</v>
      </c>
      <c r="O48" s="705">
        <f t="shared" si="1"/>
        <v>1677541</v>
      </c>
    </row>
    <row r="49" spans="1:15" x14ac:dyDescent="0.35">
      <c r="A49" s="66">
        <f t="shared" si="2"/>
        <v>2025</v>
      </c>
      <c r="B49" s="66">
        <f t="shared" si="3"/>
        <v>6</v>
      </c>
      <c r="C49" s="580">
        <f t="shared" si="0"/>
        <v>45809</v>
      </c>
      <c r="E49" s="703">
        <v>712980</v>
      </c>
      <c r="F49" s="704">
        <v>707254</v>
      </c>
      <c r="G49" s="704">
        <v>80704</v>
      </c>
      <c r="H49" s="704">
        <v>4789</v>
      </c>
      <c r="I49" s="704">
        <v>317</v>
      </c>
      <c r="J49" s="704">
        <v>1506044</v>
      </c>
      <c r="K49" s="704">
        <v>127409</v>
      </c>
      <c r="L49" s="704">
        <v>1633453</v>
      </c>
      <c r="M49" s="704">
        <v>1727</v>
      </c>
      <c r="N49" s="704">
        <v>146</v>
      </c>
      <c r="O49" s="705">
        <f t="shared" ref="O49:O55" si="4">SUM(L49:N49)</f>
        <v>1635326</v>
      </c>
    </row>
    <row r="50" spans="1:15" x14ac:dyDescent="0.35">
      <c r="A50" s="66">
        <f t="shared" si="2"/>
        <v>2025</v>
      </c>
      <c r="B50" s="66">
        <f t="shared" si="3"/>
        <v>7</v>
      </c>
      <c r="C50" s="580">
        <f t="shared" si="0"/>
        <v>45839</v>
      </c>
      <c r="E50" s="703">
        <v>739746</v>
      </c>
      <c r="F50" s="704">
        <v>736937</v>
      </c>
      <c r="G50" s="704">
        <v>87961</v>
      </c>
      <c r="H50" s="704">
        <v>4579</v>
      </c>
      <c r="I50" s="704">
        <v>288</v>
      </c>
      <c r="J50" s="704">
        <v>1569511</v>
      </c>
      <c r="K50" s="704">
        <v>132779</v>
      </c>
      <c r="L50" s="704">
        <v>1702290</v>
      </c>
      <c r="M50" s="704">
        <v>2779</v>
      </c>
      <c r="N50" s="704">
        <v>235</v>
      </c>
      <c r="O50" s="705">
        <f t="shared" si="4"/>
        <v>1705304</v>
      </c>
    </row>
    <row r="51" spans="1:15" x14ac:dyDescent="0.35">
      <c r="A51" s="66">
        <f t="shared" si="2"/>
        <v>2025</v>
      </c>
      <c r="B51" s="66">
        <f t="shared" si="3"/>
        <v>8</v>
      </c>
      <c r="C51" s="580">
        <f t="shared" si="0"/>
        <v>45870</v>
      </c>
      <c r="E51" s="703">
        <v>754498</v>
      </c>
      <c r="F51" s="704">
        <v>738968</v>
      </c>
      <c r="G51" s="704">
        <v>88981</v>
      </c>
      <c r="H51" s="704">
        <v>4875</v>
      </c>
      <c r="I51" s="704">
        <v>280</v>
      </c>
      <c r="J51" s="704">
        <v>1587602</v>
      </c>
      <c r="K51" s="704">
        <v>134309</v>
      </c>
      <c r="L51" s="704">
        <v>1721911</v>
      </c>
      <c r="M51" s="704">
        <v>1579</v>
      </c>
      <c r="N51" s="704">
        <v>134</v>
      </c>
      <c r="O51" s="705">
        <f t="shared" si="4"/>
        <v>1723624</v>
      </c>
    </row>
    <row r="52" spans="1:15" x14ac:dyDescent="0.35">
      <c r="A52" s="66">
        <f t="shared" si="2"/>
        <v>2025</v>
      </c>
      <c r="B52" s="66">
        <f t="shared" si="3"/>
        <v>9</v>
      </c>
      <c r="C52" s="580">
        <f t="shared" si="0"/>
        <v>45901</v>
      </c>
      <c r="E52" s="703">
        <v>711196</v>
      </c>
      <c r="F52" s="704">
        <v>698395</v>
      </c>
      <c r="G52" s="704">
        <v>85417</v>
      </c>
      <c r="H52" s="704">
        <v>5119</v>
      </c>
      <c r="I52" s="704">
        <v>355</v>
      </c>
      <c r="J52" s="704">
        <v>1500482</v>
      </c>
      <c r="K52" s="704">
        <v>126939</v>
      </c>
      <c r="L52" s="704">
        <v>1627421</v>
      </c>
      <c r="M52" s="704">
        <v>1377</v>
      </c>
      <c r="N52" s="704">
        <v>116</v>
      </c>
      <c r="O52" s="705">
        <f t="shared" si="4"/>
        <v>1628914</v>
      </c>
    </row>
    <row r="53" spans="1:15" x14ac:dyDescent="0.35">
      <c r="A53" s="66">
        <f t="shared" si="2"/>
        <v>2025</v>
      </c>
      <c r="B53" s="66">
        <f t="shared" si="3"/>
        <v>10</v>
      </c>
      <c r="C53" s="580">
        <f t="shared" si="0"/>
        <v>45931</v>
      </c>
      <c r="E53" s="703">
        <v>833245</v>
      </c>
      <c r="F53" s="704">
        <v>705564</v>
      </c>
      <c r="G53" s="704">
        <v>81317</v>
      </c>
      <c r="H53" s="704">
        <v>4974</v>
      </c>
      <c r="I53" s="704">
        <v>472</v>
      </c>
      <c r="J53" s="704">
        <v>1625572</v>
      </c>
      <c r="K53" s="704">
        <v>137521</v>
      </c>
      <c r="L53" s="704">
        <v>1763093</v>
      </c>
      <c r="M53" s="704">
        <v>1767</v>
      </c>
      <c r="N53" s="704">
        <v>149</v>
      </c>
      <c r="O53" s="705">
        <f t="shared" si="4"/>
        <v>1765009</v>
      </c>
    </row>
    <row r="54" spans="1:15" x14ac:dyDescent="0.35">
      <c r="A54" s="66">
        <f t="shared" si="2"/>
        <v>2025</v>
      </c>
      <c r="B54" s="66">
        <f t="shared" si="3"/>
        <v>11</v>
      </c>
      <c r="C54" s="580">
        <f t="shared" si="0"/>
        <v>45962</v>
      </c>
      <c r="E54" s="703">
        <v>1058944</v>
      </c>
      <c r="F54" s="704">
        <v>732672</v>
      </c>
      <c r="G54" s="704">
        <v>85401</v>
      </c>
      <c r="H54" s="704">
        <v>5510</v>
      </c>
      <c r="I54" s="704">
        <v>787</v>
      </c>
      <c r="J54" s="704">
        <v>1883314</v>
      </c>
      <c r="K54" s="704">
        <v>159326</v>
      </c>
      <c r="L54" s="704">
        <v>2042640</v>
      </c>
      <c r="M54" s="704">
        <v>1763</v>
      </c>
      <c r="N54" s="704">
        <v>149</v>
      </c>
      <c r="O54" s="705">
        <f t="shared" si="4"/>
        <v>2044552</v>
      </c>
    </row>
    <row r="55" spans="1:15" x14ac:dyDescent="0.35">
      <c r="A55" s="66">
        <f t="shared" si="2"/>
        <v>2025</v>
      </c>
      <c r="B55" s="66">
        <f t="shared" si="3"/>
        <v>12</v>
      </c>
      <c r="C55" s="580">
        <f t="shared" si="0"/>
        <v>45992</v>
      </c>
      <c r="E55" s="703">
        <v>1170369</v>
      </c>
      <c r="F55" s="704">
        <v>760091</v>
      </c>
      <c r="G55" s="704">
        <v>78010</v>
      </c>
      <c r="H55" s="704">
        <v>5101</v>
      </c>
      <c r="I55" s="704">
        <v>847</v>
      </c>
      <c r="J55" s="704">
        <v>2014418</v>
      </c>
      <c r="K55" s="704">
        <v>170417</v>
      </c>
      <c r="L55" s="704">
        <v>2184835</v>
      </c>
      <c r="M55" s="704">
        <v>1649</v>
      </c>
      <c r="N55" s="704">
        <v>140</v>
      </c>
      <c r="O55" s="705">
        <f t="shared" si="4"/>
        <v>2186624</v>
      </c>
    </row>
  </sheetData>
  <mergeCells count="1">
    <mergeCell ref="E4:O4"/>
  </mergeCells>
  <pageMargins left="0.7" right="0.7" top="0.75" bottom="0.75" header="0.3" footer="0.3"/>
  <pageSetup orientation="portrait" r:id="rId1"/>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customProperties>
    <customPr name="_pios_id" r:id="rId1"/>
  </customPropertie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1A0C7"/>
  </sheetPr>
  <dimension ref="A1:Y39"/>
  <sheetViews>
    <sheetView zoomScale="80" zoomScaleNormal="80" workbookViewId="0">
      <pane xSplit="1" ySplit="8" topLeftCell="B9" activePane="bottomRight" state="frozen"/>
      <selection activeCell="I24" sqref="I24"/>
      <selection pane="topRight" activeCell="I24" sqref="I24"/>
      <selection pane="bottomLeft" activeCell="I24" sqref="I24"/>
      <selection pane="bottomRight" activeCell="M28" sqref="M28"/>
    </sheetView>
  </sheetViews>
  <sheetFormatPr defaultColWidth="9.1796875" defaultRowHeight="14" x14ac:dyDescent="0.3"/>
  <cols>
    <col min="1" max="1" width="10.54296875" style="583" bestFit="1" customWidth="1"/>
    <col min="2" max="2" width="25.81640625" style="583" bestFit="1" customWidth="1"/>
    <col min="3" max="3" width="13.453125" style="583" bestFit="1" customWidth="1"/>
    <col min="4" max="4" width="13.54296875" style="583" bestFit="1" customWidth="1"/>
    <col min="5" max="5" width="13.453125" style="583" bestFit="1" customWidth="1"/>
    <col min="6" max="6" width="15" style="583" customWidth="1"/>
    <col min="7" max="7" width="12.453125" style="583" bestFit="1" customWidth="1"/>
    <col min="8" max="8" width="13.453125" style="583" bestFit="1" customWidth="1"/>
    <col min="9" max="9" width="13.54296875" style="583" bestFit="1" customWidth="1"/>
    <col min="10" max="10" width="13.453125" style="583" bestFit="1" customWidth="1"/>
    <col min="11" max="13" width="12.453125" style="583" bestFit="1" customWidth="1"/>
    <col min="14" max="14" width="15" style="583" bestFit="1" customWidth="1"/>
    <col min="15" max="15" width="33.453125" style="583" customWidth="1"/>
    <col min="16" max="16384" width="9.1796875" style="583"/>
  </cols>
  <sheetData>
    <row r="1" spans="1:25" ht="14.5" x14ac:dyDescent="0.35">
      <c r="A1" s="916" t="s">
        <v>35</v>
      </c>
      <c r="B1" s="916"/>
      <c r="C1" s="916"/>
      <c r="D1" s="916"/>
      <c r="E1" s="916"/>
      <c r="F1" s="916"/>
      <c r="G1" s="916"/>
      <c r="H1" s="916"/>
      <c r="I1" s="916"/>
      <c r="J1" s="916"/>
      <c r="K1" s="916"/>
      <c r="L1" s="582"/>
      <c r="M1" s="582"/>
      <c r="N1" s="582"/>
      <c r="O1" s="582"/>
    </row>
    <row r="2" spans="1:25" ht="14.5" x14ac:dyDescent="0.35">
      <c r="A2" s="582"/>
      <c r="B2" s="582"/>
      <c r="C2" s="582"/>
      <c r="D2" s="582"/>
      <c r="E2" s="582"/>
      <c r="F2" s="582"/>
      <c r="G2" s="582"/>
      <c r="H2" s="582"/>
      <c r="I2" s="582"/>
      <c r="J2" s="582"/>
      <c r="K2" s="582"/>
      <c r="L2" s="582"/>
      <c r="M2" s="582"/>
      <c r="N2" s="582"/>
      <c r="O2" s="582"/>
    </row>
    <row r="3" spans="1:25" ht="14.5" x14ac:dyDescent="0.35">
      <c r="A3" s="582"/>
      <c r="B3" s="582"/>
      <c r="C3" s="582"/>
      <c r="D3" s="582"/>
      <c r="E3" s="582"/>
      <c r="F3" s="582"/>
      <c r="G3" s="582"/>
      <c r="H3" s="582"/>
      <c r="I3" s="582"/>
      <c r="J3" s="582"/>
      <c r="K3" s="582"/>
      <c r="L3" s="582"/>
      <c r="M3" s="582"/>
      <c r="N3" s="582"/>
      <c r="O3" s="582"/>
    </row>
    <row r="4" spans="1:25" ht="14.5" x14ac:dyDescent="0.35">
      <c r="A4" s="584"/>
      <c r="B4" s="584" t="s">
        <v>36</v>
      </c>
      <c r="C4" s="582"/>
      <c r="D4" s="582"/>
      <c r="E4" s="582"/>
      <c r="F4" s="582"/>
      <c r="G4" s="582"/>
      <c r="H4" s="582"/>
      <c r="I4" s="582"/>
      <c r="J4" s="582"/>
      <c r="K4" s="582"/>
      <c r="L4" s="582"/>
      <c r="M4" s="582"/>
      <c r="N4" s="582"/>
      <c r="O4" s="582"/>
    </row>
    <row r="5" spans="1:25" ht="14.5" x14ac:dyDescent="0.35">
      <c r="A5" s="582"/>
      <c r="B5" s="582"/>
      <c r="C5" s="582"/>
      <c r="D5" s="582"/>
      <c r="E5" s="582"/>
      <c r="F5" s="582"/>
      <c r="G5" s="582"/>
      <c r="H5" s="582"/>
      <c r="I5" s="582"/>
      <c r="J5" s="582"/>
      <c r="K5" s="582"/>
      <c r="L5" s="582"/>
      <c r="M5" s="582"/>
      <c r="N5" s="582"/>
      <c r="O5" s="582"/>
    </row>
    <row r="6" spans="1:25" ht="14.5" x14ac:dyDescent="0.35">
      <c r="A6" s="585"/>
      <c r="B6" s="585" t="s">
        <v>37</v>
      </c>
      <c r="C6" s="586"/>
      <c r="D6" s="586"/>
      <c r="E6" s="586"/>
      <c r="F6" s="586"/>
      <c r="G6" s="586"/>
      <c r="H6" s="586"/>
      <c r="I6" s="586"/>
      <c r="J6" s="586"/>
      <c r="K6" s="586"/>
      <c r="L6" s="586"/>
      <c r="M6" s="586"/>
      <c r="N6" s="587"/>
      <c r="O6" s="582"/>
    </row>
    <row r="7" spans="1:25" ht="14.5" x14ac:dyDescent="0.35">
      <c r="A7" s="588" t="s">
        <v>38</v>
      </c>
      <c r="B7" s="870">
        <v>44562</v>
      </c>
      <c r="C7" s="870">
        <v>44593</v>
      </c>
      <c r="D7" s="870">
        <v>44621</v>
      </c>
      <c r="E7" s="870">
        <v>44652</v>
      </c>
      <c r="F7" s="870">
        <v>44682</v>
      </c>
      <c r="G7" s="870">
        <v>44713</v>
      </c>
      <c r="H7" s="870">
        <v>44743</v>
      </c>
      <c r="I7" s="870">
        <v>44774</v>
      </c>
      <c r="J7" s="870">
        <v>44805</v>
      </c>
      <c r="K7" s="870">
        <v>44835</v>
      </c>
      <c r="L7" s="870">
        <v>44866</v>
      </c>
      <c r="M7" s="870">
        <v>44896</v>
      </c>
      <c r="N7" s="870">
        <v>44927</v>
      </c>
      <c r="O7" s="589"/>
    </row>
    <row r="8" spans="1:25" ht="14.5" x14ac:dyDescent="0.35">
      <c r="A8" s="590"/>
      <c r="B8" s="591"/>
      <c r="C8" s="591"/>
      <c r="D8" s="591"/>
      <c r="E8" s="591"/>
      <c r="F8" s="591"/>
      <c r="G8" s="591"/>
      <c r="H8" s="591"/>
      <c r="I8" s="591"/>
      <c r="J8" s="591"/>
      <c r="K8" s="591"/>
      <c r="L8" s="591"/>
      <c r="M8" s="591"/>
      <c r="N8" s="591"/>
      <c r="O8" s="582"/>
    </row>
    <row r="9" spans="1:25" ht="14.5" x14ac:dyDescent="0.35">
      <c r="A9" s="871">
        <v>46</v>
      </c>
      <c r="B9" s="591">
        <v>22619.52</v>
      </c>
      <c r="C9" s="591">
        <v>41652.61</v>
      </c>
      <c r="D9" s="591">
        <v>3791.18</v>
      </c>
      <c r="E9" s="591">
        <v>26440.63</v>
      </c>
      <c r="F9" s="591">
        <v>22337.46</v>
      </c>
      <c r="G9" s="591">
        <v>25311.02</v>
      </c>
      <c r="H9" s="591">
        <v>27695.800000000003</v>
      </c>
      <c r="I9" s="591">
        <v>34271.199999999997</v>
      </c>
      <c r="J9" s="591">
        <v>32090.129999999997</v>
      </c>
      <c r="K9" s="591">
        <v>26878.35</v>
      </c>
      <c r="L9" s="591">
        <v>36320.76</v>
      </c>
      <c r="M9" s="591">
        <v>3921.2</v>
      </c>
      <c r="N9" s="591">
        <v>21399.05</v>
      </c>
      <c r="O9" s="582"/>
    </row>
    <row r="10" spans="1:25" ht="14.5" x14ac:dyDescent="0.35">
      <c r="A10" s="871">
        <v>49</v>
      </c>
      <c r="B10" s="600">
        <v>157470.48000000001</v>
      </c>
      <c r="C10" s="600">
        <v>191000.08000000002</v>
      </c>
      <c r="D10" s="600">
        <v>98835.700000000012</v>
      </c>
      <c r="E10" s="600">
        <v>140243.41</v>
      </c>
      <c r="F10" s="600">
        <v>167771.71000000002</v>
      </c>
      <c r="G10" s="600">
        <v>223098.49</v>
      </c>
      <c r="H10" s="600">
        <v>191527.80000000002</v>
      </c>
      <c r="I10" s="600">
        <v>205954.72</v>
      </c>
      <c r="J10" s="600">
        <v>211426.91999999998</v>
      </c>
      <c r="K10" s="600">
        <v>194830.78</v>
      </c>
      <c r="L10" s="600">
        <v>244870.33000000002</v>
      </c>
      <c r="M10" s="600">
        <v>157605.94</v>
      </c>
      <c r="N10" s="600">
        <v>207724.81</v>
      </c>
      <c r="O10" s="582"/>
    </row>
    <row r="11" spans="1:25" ht="14.5" x14ac:dyDescent="0.35">
      <c r="A11" s="871">
        <v>449</v>
      </c>
      <c r="B11" s="600">
        <v>146878.47</v>
      </c>
      <c r="C11" s="600">
        <v>143890.19999999998</v>
      </c>
      <c r="D11" s="600">
        <v>134956.87</v>
      </c>
      <c r="E11" s="600">
        <v>148207.12</v>
      </c>
      <c r="F11" s="600">
        <v>75753.849999999991</v>
      </c>
      <c r="G11" s="600">
        <v>232322.75</v>
      </c>
      <c r="H11" s="600">
        <v>195189.65</v>
      </c>
      <c r="I11" s="600">
        <v>201061.13999999998</v>
      </c>
      <c r="J11" s="600">
        <v>203212.31</v>
      </c>
      <c r="K11" s="600">
        <v>191612.66</v>
      </c>
      <c r="L11" s="600">
        <v>194151.84</v>
      </c>
      <c r="M11" s="600">
        <v>190478.63</v>
      </c>
      <c r="N11" s="600">
        <v>192335.56999999998</v>
      </c>
      <c r="O11" s="582"/>
    </row>
    <row r="12" spans="1:25" ht="14.5" x14ac:dyDescent="0.35">
      <c r="A12" s="872">
        <v>459</v>
      </c>
      <c r="B12" s="600">
        <v>26071.16</v>
      </c>
      <c r="C12" s="600">
        <v>27125.39</v>
      </c>
      <c r="D12" s="600">
        <v>24702.06</v>
      </c>
      <c r="E12" s="600">
        <v>27921.65</v>
      </c>
      <c r="F12" s="600">
        <v>26405.119999999999</v>
      </c>
      <c r="G12" s="600">
        <v>35797.629999999997</v>
      </c>
      <c r="H12" s="600">
        <v>35702.32</v>
      </c>
      <c r="I12" s="600">
        <v>37613.71</v>
      </c>
      <c r="J12" s="600">
        <v>38955.03</v>
      </c>
      <c r="K12" s="600">
        <v>37068.9</v>
      </c>
      <c r="L12" s="600">
        <v>36661.360000000001</v>
      </c>
      <c r="M12" s="600">
        <v>34960.06</v>
      </c>
      <c r="N12" s="600">
        <v>33937.79</v>
      </c>
      <c r="O12" s="582"/>
    </row>
    <row r="13" spans="1:25" ht="14.5" x14ac:dyDescent="0.35">
      <c r="A13" s="873" t="s">
        <v>314</v>
      </c>
      <c r="B13" s="600">
        <v>62542.78</v>
      </c>
      <c r="C13" s="600">
        <v>101918.08</v>
      </c>
      <c r="D13" s="600">
        <v>11944.38</v>
      </c>
      <c r="E13" s="600">
        <v>56818.65</v>
      </c>
      <c r="F13" s="600">
        <v>54280.480000000003</v>
      </c>
      <c r="G13" s="600">
        <v>123369.53</v>
      </c>
      <c r="H13" s="600">
        <v>124324.18</v>
      </c>
      <c r="I13" s="600">
        <v>141881.14000000001</v>
      </c>
      <c r="J13" s="600">
        <v>142052.9</v>
      </c>
      <c r="K13" s="600">
        <v>127725.3</v>
      </c>
      <c r="L13" s="600">
        <v>238988.79999999999</v>
      </c>
      <c r="M13" s="600">
        <v>32688.66</v>
      </c>
      <c r="N13" s="600">
        <v>149405.25</v>
      </c>
      <c r="O13" s="582"/>
    </row>
    <row r="14" spans="1:25" ht="14.5" x14ac:dyDescent="0.35">
      <c r="A14" s="592" t="s">
        <v>39</v>
      </c>
      <c r="B14" s="593">
        <f>SUM(B8:B13)</f>
        <v>415582.40999999992</v>
      </c>
      <c r="C14" s="593">
        <f t="shared" ref="C14:N14" si="0">SUM(C8:C13)</f>
        <v>505586.36000000004</v>
      </c>
      <c r="D14" s="593">
        <f t="shared" si="0"/>
        <v>274230.19</v>
      </c>
      <c r="E14" s="593">
        <f t="shared" si="0"/>
        <v>399631.46000000008</v>
      </c>
      <c r="F14" s="593">
        <f t="shared" si="0"/>
        <v>346548.62</v>
      </c>
      <c r="G14" s="593">
        <f t="shared" si="0"/>
        <v>639899.42000000004</v>
      </c>
      <c r="H14" s="593">
        <f t="shared" si="0"/>
        <v>574439.75</v>
      </c>
      <c r="I14" s="593">
        <f t="shared" si="0"/>
        <v>620781.90999999992</v>
      </c>
      <c r="J14" s="593">
        <f t="shared" si="0"/>
        <v>627737.29</v>
      </c>
      <c r="K14" s="593">
        <f t="shared" si="0"/>
        <v>578115.99000000011</v>
      </c>
      <c r="L14" s="593">
        <f t="shared" si="0"/>
        <v>750993.09000000008</v>
      </c>
      <c r="M14" s="593">
        <f t="shared" si="0"/>
        <v>419654.49</v>
      </c>
      <c r="N14" s="593">
        <f t="shared" si="0"/>
        <v>604802.47</v>
      </c>
      <c r="O14" s="582"/>
    </row>
    <row r="15" spans="1:25" ht="14.5" x14ac:dyDescent="0.35">
      <c r="A15" s="582"/>
      <c r="B15" s="594"/>
      <c r="C15" s="186">
        <f>C11+C12</f>
        <v>171015.58999999997</v>
      </c>
      <c r="D15" s="186">
        <f>D11+D12</f>
        <v>159658.93</v>
      </c>
      <c r="E15" s="186">
        <f>E11+E12</f>
        <v>176128.77</v>
      </c>
      <c r="F15" s="582"/>
      <c r="G15" s="582"/>
      <c r="H15" s="582"/>
      <c r="I15" s="582"/>
      <c r="J15" s="582"/>
      <c r="K15" s="582"/>
      <c r="L15" s="582"/>
      <c r="M15" s="582"/>
      <c r="N15" s="582"/>
      <c r="O15" s="582"/>
    </row>
    <row r="16" spans="1:25" ht="14.5" x14ac:dyDescent="0.35">
      <c r="C16" s="595">
        <f>C15*N20</f>
        <v>162655.49288284997</v>
      </c>
      <c r="D16" s="595">
        <f>D15*N20</f>
        <v>151854.00320695</v>
      </c>
      <c r="E16" s="595">
        <f>E15*N20</f>
        <v>167518.71507854998</v>
      </c>
      <c r="F16" s="582"/>
      <c r="G16" s="582"/>
      <c r="H16" s="582"/>
      <c r="I16" s="582"/>
      <c r="J16" s="582"/>
      <c r="K16" s="582"/>
      <c r="L16" s="582"/>
      <c r="M16" s="591"/>
      <c r="N16" s="591"/>
      <c r="O16" s="591"/>
      <c r="P16" s="591"/>
      <c r="Q16" s="591"/>
      <c r="R16" s="591"/>
      <c r="S16" s="591"/>
      <c r="T16" s="591"/>
      <c r="U16" s="591"/>
      <c r="V16" s="591"/>
      <c r="W16" s="591"/>
      <c r="X16" s="591"/>
      <c r="Y16" s="591"/>
    </row>
    <row r="17" spans="1:25" ht="15" thickBot="1" x14ac:dyDescent="0.4">
      <c r="A17" s="582"/>
      <c r="B17" s="582"/>
      <c r="C17" s="582"/>
      <c r="D17" s="582"/>
      <c r="E17" s="582"/>
      <c r="F17" s="582"/>
      <c r="G17" s="582"/>
      <c r="H17" s="582"/>
      <c r="I17" s="582"/>
      <c r="J17" s="582"/>
      <c r="K17" s="582"/>
      <c r="L17" s="582"/>
      <c r="M17" s="600"/>
      <c r="N17" s="600"/>
      <c r="O17" s="600"/>
      <c r="P17" s="600"/>
      <c r="Q17" s="600"/>
      <c r="R17" s="600"/>
      <c r="S17" s="600"/>
      <c r="T17" s="600"/>
      <c r="U17" s="600"/>
      <c r="V17" s="600"/>
      <c r="W17" s="600"/>
      <c r="X17" s="600"/>
      <c r="Y17" s="600"/>
    </row>
    <row r="18" spans="1:25" ht="14.5" x14ac:dyDescent="0.35">
      <c r="A18" s="917" t="s">
        <v>508</v>
      </c>
      <c r="B18" s="917"/>
      <c r="C18" s="917"/>
      <c r="D18" s="917"/>
      <c r="E18" s="917"/>
      <c r="F18" s="594"/>
      <c r="G18" s="594"/>
      <c r="H18" s="582"/>
      <c r="I18" s="582"/>
      <c r="J18" s="582"/>
      <c r="K18" s="582"/>
      <c r="L18" s="582"/>
      <c r="M18" s="600"/>
      <c r="N18" s="624" t="s">
        <v>509</v>
      </c>
      <c r="O18" s="699"/>
      <c r="P18" s="600"/>
      <c r="Q18" s="600"/>
      <c r="R18" s="600"/>
      <c r="S18" s="600"/>
      <c r="T18" s="600"/>
      <c r="U18" s="600"/>
      <c r="V18" s="600"/>
      <c r="W18" s="600"/>
      <c r="X18" s="600"/>
      <c r="Y18" s="600"/>
    </row>
    <row r="19" spans="1:25" ht="15" thickBot="1" x14ac:dyDescent="0.4">
      <c r="A19" s="594"/>
      <c r="B19" s="594"/>
      <c r="C19" s="594"/>
      <c r="D19" s="594"/>
      <c r="E19" s="594"/>
      <c r="F19" s="594"/>
      <c r="G19" s="626" t="s">
        <v>513</v>
      </c>
      <c r="H19" s="582"/>
      <c r="I19" s="582"/>
      <c r="J19" s="582"/>
      <c r="K19" s="582"/>
      <c r="L19" s="582"/>
      <c r="M19" s="600"/>
      <c r="N19" s="700">
        <f>SUM(F11:N12)</f>
        <v>1993220.3200000003</v>
      </c>
      <c r="O19" s="626" t="s">
        <v>40</v>
      </c>
      <c r="P19" s="600"/>
      <c r="Q19" s="600"/>
      <c r="R19" s="600"/>
      <c r="S19" s="600"/>
      <c r="T19" s="600"/>
      <c r="U19" s="600"/>
      <c r="V19" s="600"/>
      <c r="W19" s="600"/>
      <c r="X19" s="600"/>
      <c r="Y19" s="600"/>
    </row>
    <row r="20" spans="1:25" ht="14.5" x14ac:dyDescent="0.35">
      <c r="A20" s="594"/>
      <c r="B20" s="594"/>
      <c r="C20" s="594"/>
      <c r="D20" s="594"/>
      <c r="E20" s="594"/>
      <c r="F20" s="594"/>
      <c r="G20" s="699" t="s">
        <v>41</v>
      </c>
      <c r="H20" s="582"/>
      <c r="I20" s="582"/>
      <c r="J20" s="582"/>
      <c r="K20" s="582"/>
      <c r="L20" s="582"/>
      <c r="M20" s="600"/>
      <c r="N20" s="625">
        <f>'CY Conv Fctr '!E18</f>
        <v>0.95111500000000004</v>
      </c>
      <c r="O20" s="874" t="s">
        <v>514</v>
      </c>
      <c r="P20" s="600"/>
      <c r="Q20" s="600"/>
      <c r="R20" s="600"/>
      <c r="S20" s="600"/>
      <c r="T20" s="600"/>
      <c r="U20" s="600"/>
      <c r="V20" s="600"/>
      <c r="W20" s="600"/>
      <c r="X20" s="600"/>
      <c r="Y20" s="600"/>
    </row>
    <row r="21" spans="1:25" ht="14.5" x14ac:dyDescent="0.35">
      <c r="A21" s="582"/>
      <c r="B21" s="596"/>
      <c r="C21" s="596" t="s">
        <v>42</v>
      </c>
      <c r="D21" s="596"/>
      <c r="E21" s="596"/>
      <c r="F21" s="582"/>
      <c r="G21" s="582"/>
      <c r="H21" s="582"/>
      <c r="I21" s="582"/>
      <c r="J21" s="582"/>
      <c r="K21" s="582"/>
      <c r="L21" s="582"/>
      <c r="M21" s="582"/>
      <c r="N21" s="701">
        <f>N19*N20</f>
        <v>1895781.7446568003</v>
      </c>
      <c r="O21" s="699"/>
    </row>
    <row r="22" spans="1:25" ht="14.5" x14ac:dyDescent="0.35">
      <c r="A22" s="582"/>
      <c r="B22" s="597" t="s">
        <v>38</v>
      </c>
      <c r="C22" s="627" t="s">
        <v>510</v>
      </c>
      <c r="D22" s="627" t="s">
        <v>511</v>
      </c>
      <c r="E22" s="627" t="s">
        <v>512</v>
      </c>
      <c r="F22" s="699"/>
      <c r="G22" s="699"/>
      <c r="H22" s="627" t="str">
        <f>+C22</f>
        <v>Sum of Feb-23</v>
      </c>
      <c r="I22" s="627" t="str">
        <f>+D22</f>
        <v>Sum of Mar-23</v>
      </c>
      <c r="J22" s="627" t="str">
        <f>+E22</f>
        <v>Sum of Apr-23</v>
      </c>
      <c r="K22" s="628" t="s">
        <v>43</v>
      </c>
      <c r="L22" s="582"/>
      <c r="M22" s="582"/>
      <c r="N22" s="582"/>
      <c r="O22" s="582"/>
    </row>
    <row r="23" spans="1:25" ht="14.5" x14ac:dyDescent="0.35">
      <c r="A23" s="582"/>
      <c r="B23" s="599" t="s">
        <v>44</v>
      </c>
      <c r="C23" s="695">
        <v>153509494.85394913</v>
      </c>
      <c r="D23" s="695">
        <v>168633002.0967561</v>
      </c>
      <c r="E23" s="695">
        <v>138985854.09612793</v>
      </c>
      <c r="F23" s="594"/>
      <c r="G23" s="696">
        <v>1.351E-3</v>
      </c>
      <c r="H23" s="698">
        <v>207391.32754768527</v>
      </c>
      <c r="I23" s="698">
        <v>227823.18583271749</v>
      </c>
      <c r="J23" s="698">
        <v>187769.88888386881</v>
      </c>
      <c r="K23" s="186">
        <f>SUM(H23:J23)</f>
        <v>622984.40226427163</v>
      </c>
      <c r="L23" s="582"/>
      <c r="M23" s="582"/>
      <c r="N23" s="582"/>
      <c r="O23" s="582"/>
    </row>
    <row r="24" spans="1:25" ht="14.5" x14ac:dyDescent="0.35">
      <c r="A24" s="582"/>
      <c r="B24" s="599" t="s">
        <v>45</v>
      </c>
      <c r="C24" s="702">
        <v>26042263.364</v>
      </c>
      <c r="D24" s="702">
        <v>25984209.386999998</v>
      </c>
      <c r="E24" s="702">
        <v>22498471.697000001</v>
      </c>
      <c r="F24" s="594"/>
      <c r="G24" s="696">
        <v>1.351E-3</v>
      </c>
      <c r="H24" s="698">
        <v>35183.097804764002</v>
      </c>
      <c r="I24" s="698">
        <v>35104.666881836994</v>
      </c>
      <c r="J24" s="698">
        <v>30395.435262646999</v>
      </c>
      <c r="K24" s="186">
        <f>SUM(H24:J24)</f>
        <v>100683.199949248</v>
      </c>
      <c r="L24" s="582"/>
      <c r="M24" s="582"/>
      <c r="N24" s="582"/>
      <c r="O24" s="582"/>
    </row>
    <row r="25" spans="1:25" ht="14.5" x14ac:dyDescent="0.35">
      <c r="A25" s="582"/>
      <c r="B25" s="592" t="s">
        <v>39</v>
      </c>
      <c r="C25" s="694">
        <f>SUM(C23:C24)</f>
        <v>179551758.21794912</v>
      </c>
      <c r="D25" s="694">
        <f>SUM(D23:D24)</f>
        <v>194617211.4837561</v>
      </c>
      <c r="E25" s="694">
        <f>SUM(E23:E24)</f>
        <v>161484325.79312792</v>
      </c>
      <c r="F25" s="582"/>
      <c r="G25" s="603"/>
      <c r="H25" s="697">
        <f>SUM(H23:H24)</f>
        <v>242574.42535244927</v>
      </c>
      <c r="I25" s="697">
        <f t="shared" ref="I25:J25" si="1">SUM(I23:I24)</f>
        <v>262927.85271455446</v>
      </c>
      <c r="J25" s="697">
        <f t="shared" si="1"/>
        <v>218165.32414651581</v>
      </c>
      <c r="K25" s="697">
        <f>SUM(K23:K24)</f>
        <v>723667.60221351963</v>
      </c>
      <c r="L25" s="582"/>
      <c r="M25" s="582"/>
      <c r="N25" s="582"/>
      <c r="O25" s="582"/>
    </row>
    <row r="26" spans="1:25" ht="14.5" x14ac:dyDescent="0.35">
      <c r="A26" s="582"/>
      <c r="B26" s="582"/>
      <c r="C26" s="582"/>
      <c r="D26" s="582"/>
      <c r="E26" s="582"/>
      <c r="F26" s="582"/>
      <c r="G26" s="604"/>
      <c r="H26" s="875">
        <f>$N$20</f>
        <v>0.95111500000000004</v>
      </c>
      <c r="I26" s="875">
        <f t="shared" ref="I26:K26" si="2">$N$20</f>
        <v>0.95111500000000004</v>
      </c>
      <c r="J26" s="875">
        <f t="shared" si="2"/>
        <v>0.95111500000000004</v>
      </c>
      <c r="K26" s="875">
        <f t="shared" si="2"/>
        <v>0.95111500000000004</v>
      </c>
      <c r="L26" s="582"/>
      <c r="M26" s="582"/>
      <c r="N26" s="582"/>
      <c r="O26" s="582"/>
    </row>
    <row r="27" spans="1:25" ht="14.5" x14ac:dyDescent="0.35">
      <c r="A27" s="582"/>
      <c r="B27" s="582"/>
      <c r="C27" s="582"/>
      <c r="D27" s="582"/>
      <c r="E27" s="582"/>
      <c r="F27" s="582"/>
      <c r="G27" s="582"/>
      <c r="H27" s="605">
        <f>H25*H26</f>
        <v>230716.17456909479</v>
      </c>
      <c r="I27" s="605">
        <f>I25*I26</f>
        <v>250074.62463460347</v>
      </c>
      <c r="J27" s="605">
        <f>J25*J26</f>
        <v>207500.3122756134</v>
      </c>
      <c r="K27" s="605">
        <f>K25*K26</f>
        <v>688291.11147931172</v>
      </c>
      <c r="L27" s="582"/>
      <c r="M27" s="582"/>
      <c r="N27" s="582"/>
      <c r="O27" s="582"/>
    </row>
    <row r="28" spans="1:25" ht="14.5" x14ac:dyDescent="0.35">
      <c r="A28" s="582"/>
      <c r="B28" s="582"/>
      <c r="C28" s="582"/>
      <c r="D28" s="582"/>
      <c r="E28" s="582"/>
      <c r="F28" s="582"/>
      <c r="G28" s="582"/>
      <c r="H28" s="582"/>
      <c r="I28" s="582"/>
      <c r="J28" s="582"/>
      <c r="K28" s="582"/>
      <c r="L28" s="582"/>
      <c r="M28" s="582"/>
      <c r="N28" s="582"/>
      <c r="O28" s="582"/>
    </row>
    <row r="29" spans="1:25" ht="14.5" x14ac:dyDescent="0.35">
      <c r="A29" s="917" t="s">
        <v>348</v>
      </c>
      <c r="B29" s="917"/>
      <c r="C29" s="917"/>
      <c r="D29" s="917"/>
      <c r="E29" s="917"/>
      <c r="F29" s="582"/>
      <c r="G29" s="582"/>
      <c r="H29" s="582"/>
      <c r="I29" s="582"/>
      <c r="J29" s="582"/>
      <c r="K29" s="582"/>
      <c r="L29" s="582"/>
      <c r="M29" s="582"/>
      <c r="N29" s="582"/>
      <c r="O29" s="582"/>
    </row>
    <row r="30" spans="1:25" ht="14.5" x14ac:dyDescent="0.35">
      <c r="A30" s="582"/>
      <c r="B30" s="918"/>
      <c r="C30" s="918"/>
      <c r="D30" s="918"/>
      <c r="E30" s="918"/>
      <c r="F30" s="582"/>
      <c r="G30" s="582"/>
      <c r="H30" s="582"/>
      <c r="I30" s="582"/>
      <c r="J30" s="582"/>
      <c r="K30" s="582"/>
      <c r="L30" s="582"/>
      <c r="M30" s="582"/>
      <c r="N30" s="582"/>
      <c r="O30" s="582"/>
    </row>
    <row r="31" spans="1:25" ht="14.5" x14ac:dyDescent="0.35">
      <c r="A31" s="582"/>
      <c r="B31" s="582"/>
      <c r="C31" s="582"/>
      <c r="D31" s="582"/>
      <c r="E31" s="582"/>
      <c r="F31" s="582"/>
      <c r="G31" s="582"/>
      <c r="H31" s="582"/>
      <c r="I31" s="582"/>
      <c r="J31" s="582"/>
      <c r="K31" s="582"/>
      <c r="L31" s="582"/>
      <c r="M31" s="582"/>
      <c r="N31" s="582"/>
      <c r="O31" s="582"/>
    </row>
    <row r="32" spans="1:25" ht="14.5" x14ac:dyDescent="0.35">
      <c r="A32" s="582"/>
      <c r="B32" s="582"/>
      <c r="C32" s="582"/>
      <c r="D32" s="582"/>
      <c r="E32" s="582"/>
      <c r="F32" s="582"/>
      <c r="G32" s="626" t="s">
        <v>513</v>
      </c>
      <c r="H32" s="582"/>
      <c r="I32" s="582"/>
      <c r="J32" s="582"/>
      <c r="K32" s="582"/>
      <c r="L32" s="582"/>
      <c r="M32" s="582"/>
      <c r="N32" s="582"/>
      <c r="O32" s="582"/>
    </row>
    <row r="33" spans="1:15" ht="14.5" x14ac:dyDescent="0.35">
      <c r="A33" s="582"/>
      <c r="B33" s="596"/>
      <c r="C33" s="596" t="s">
        <v>42</v>
      </c>
      <c r="D33" s="596"/>
      <c r="E33" s="596"/>
      <c r="F33" s="582"/>
      <c r="G33" s="699" t="s">
        <v>41</v>
      </c>
      <c r="H33" s="582"/>
      <c r="I33" s="582"/>
      <c r="J33" s="582"/>
      <c r="K33" s="582"/>
      <c r="L33" s="582"/>
      <c r="M33" s="582"/>
      <c r="N33" s="582"/>
      <c r="O33" s="582"/>
    </row>
    <row r="34" spans="1:15" ht="14.5" x14ac:dyDescent="0.35">
      <c r="A34" s="582"/>
      <c r="B34" s="597" t="s">
        <v>38</v>
      </c>
      <c r="C34" s="598" t="str">
        <f>+C22</f>
        <v>Sum of Feb-23</v>
      </c>
      <c r="D34" s="598" t="str">
        <f>+D22</f>
        <v>Sum of Mar-23</v>
      </c>
      <c r="E34" s="598" t="str">
        <f>+E22</f>
        <v>Sum of Apr-23</v>
      </c>
      <c r="F34" s="594"/>
      <c r="G34" s="594"/>
      <c r="H34" s="598" t="str">
        <f>+H22</f>
        <v>Sum of Feb-23</v>
      </c>
      <c r="I34" s="598" t="str">
        <f>+I22</f>
        <v>Sum of Mar-23</v>
      </c>
      <c r="J34" s="598" t="str">
        <f>+J22</f>
        <v>Sum of Apr-23</v>
      </c>
      <c r="K34" s="590" t="s">
        <v>43</v>
      </c>
      <c r="L34" s="582"/>
      <c r="M34" s="582"/>
      <c r="N34" s="582"/>
      <c r="O34" s="582"/>
    </row>
    <row r="35" spans="1:15" ht="14.5" x14ac:dyDescent="0.35">
      <c r="A35" s="582"/>
      <c r="B35" s="606">
        <v>46</v>
      </c>
      <c r="C35" s="695">
        <v>6048256.8158539804</v>
      </c>
      <c r="D35" s="695">
        <v>7511225.7734321496</v>
      </c>
      <c r="E35" s="695">
        <v>6795702.6530762911</v>
      </c>
      <c r="F35" s="594"/>
      <c r="G35" s="696">
        <v>2.9849999999999998E-3</v>
      </c>
      <c r="H35" s="601">
        <f>+$G35*SUM(C35)</f>
        <v>18054.046595324129</v>
      </c>
      <c r="I35" s="601">
        <f>+$G35*SUM(D35)</f>
        <v>22421.008933694964</v>
      </c>
      <c r="J35" s="601">
        <f t="shared" ref="I35:J37" si="3">+$G35*SUM(E35)</f>
        <v>20285.172419432729</v>
      </c>
      <c r="K35" s="186">
        <f>SUM(H35:J35)</f>
        <v>60760.227948451822</v>
      </c>
      <c r="L35" s="582"/>
      <c r="M35" s="582"/>
      <c r="N35" s="582"/>
      <c r="O35" s="582"/>
    </row>
    <row r="36" spans="1:15" ht="14.5" x14ac:dyDescent="0.35">
      <c r="A36" s="582"/>
      <c r="B36" s="606">
        <v>49</v>
      </c>
      <c r="C36" s="695">
        <v>36099487.39363087</v>
      </c>
      <c r="D36" s="695">
        <v>42003895.455436319</v>
      </c>
      <c r="E36" s="695">
        <v>43935369.22216139</v>
      </c>
      <c r="F36" s="594"/>
      <c r="G36" s="696">
        <v>4.496E-3</v>
      </c>
      <c r="H36" s="601">
        <f>+$G36*SUM(C36)</f>
        <v>162303.2953217644</v>
      </c>
      <c r="I36" s="601">
        <f t="shared" si="3"/>
        <v>188849.51396764169</v>
      </c>
      <c r="J36" s="601">
        <f t="shared" si="3"/>
        <v>197533.42002283761</v>
      </c>
      <c r="K36" s="186">
        <f>SUM(H36:J36)</f>
        <v>548686.22931224364</v>
      </c>
      <c r="L36" s="582"/>
      <c r="M36" s="582"/>
      <c r="N36" s="582"/>
      <c r="O36" s="582"/>
    </row>
    <row r="37" spans="1:15" ht="14.5" x14ac:dyDescent="0.35">
      <c r="A37" s="582"/>
      <c r="B37" s="607" t="s">
        <v>314</v>
      </c>
      <c r="C37" s="695">
        <v>26042263.364</v>
      </c>
      <c r="D37" s="695">
        <v>25984209.386999998</v>
      </c>
      <c r="E37" s="695">
        <v>22498471.697000001</v>
      </c>
      <c r="F37" s="594"/>
      <c r="G37" s="696">
        <v>5.2480000000000001E-3</v>
      </c>
      <c r="H37" s="601">
        <f>+$G37*SUM(C37)</f>
        <v>136669.79813427202</v>
      </c>
      <c r="I37" s="601">
        <f t="shared" si="3"/>
        <v>136365.13086297599</v>
      </c>
      <c r="J37" s="601">
        <f>+$G37*SUM(E37)</f>
        <v>118071.979465856</v>
      </c>
      <c r="K37" s="186">
        <f>SUM(H37:J37)</f>
        <v>391106.90846310399</v>
      </c>
      <c r="L37" s="582"/>
      <c r="M37" s="582"/>
      <c r="N37" s="582"/>
      <c r="O37" s="582"/>
    </row>
    <row r="38" spans="1:15" ht="14.5" x14ac:dyDescent="0.35">
      <c r="A38" s="582"/>
      <c r="B38" s="592" t="s">
        <v>39</v>
      </c>
      <c r="C38" s="694">
        <f>SUM(C35:C37)</f>
        <v>68190007.573484853</v>
      </c>
      <c r="D38" s="694">
        <f>SUM(D35:D37)</f>
        <v>75499330.615868464</v>
      </c>
      <c r="E38" s="694">
        <f>SUM(E35:E37)</f>
        <v>73229543.572237685</v>
      </c>
      <c r="F38" s="582"/>
      <c r="G38" s="604"/>
      <c r="H38" s="602">
        <f>SUM(H35:H37)</f>
        <v>317027.14005136053</v>
      </c>
      <c r="I38" s="602">
        <f>SUM(I35:I37)</f>
        <v>347635.65376431262</v>
      </c>
      <c r="J38" s="602">
        <f>SUM(J35:J37)</f>
        <v>335890.57190812635</v>
      </c>
      <c r="K38" s="602">
        <f>SUM(K35:K37)</f>
        <v>1000553.3657237994</v>
      </c>
      <c r="L38" s="582"/>
      <c r="M38" s="582"/>
      <c r="N38" s="582"/>
      <c r="O38" s="582"/>
    </row>
    <row r="39" spans="1:15" ht="14.5" x14ac:dyDescent="0.35">
      <c r="A39" s="582"/>
      <c r="B39" s="582"/>
      <c r="C39" s="582"/>
      <c r="D39" s="582"/>
      <c r="E39" s="582"/>
      <c r="F39" s="582"/>
      <c r="G39" s="582"/>
      <c r="H39" s="582"/>
      <c r="I39" s="582"/>
      <c r="J39" s="582"/>
      <c r="K39" s="582"/>
      <c r="L39" s="582"/>
      <c r="M39" s="582"/>
      <c r="N39" s="582"/>
      <c r="O39" s="582"/>
    </row>
  </sheetData>
  <mergeCells count="4">
    <mergeCell ref="A1:K1"/>
    <mergeCell ref="A18:E18"/>
    <mergeCell ref="A29:E29"/>
    <mergeCell ref="B30:E30"/>
  </mergeCells>
  <pageMargins left="0.7" right="0.7" top="0.75" bottom="0.75" header="0.3" footer="0.3"/>
  <pageSetup orientation="portrait" r:id="rId1"/>
  <customProperties>
    <customPr name="_pios_id" r:id="rId2"/>
  </customPropertie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G63" sqref="G63"/>
    </sheetView>
  </sheetViews>
  <sheetFormatPr defaultRowHeight="14.5" x14ac:dyDescent="0.35"/>
  <sheetData/>
  <pageMargins left="0.7" right="0.7" top="0.75" bottom="0.75" header="0.3" footer="0.3"/>
  <customProperties>
    <customPr name="_pios_id" r:id="rId1"/>
  </customPropertie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B1A0C7"/>
  </sheetPr>
  <dimension ref="B1:I85"/>
  <sheetViews>
    <sheetView workbookViewId="0">
      <pane ySplit="16" topLeftCell="A78" activePane="bottomLeft" state="frozen"/>
      <selection activeCell="D10" sqref="D10"/>
      <selection pane="bottomLeft" activeCell="J13" sqref="J13"/>
    </sheetView>
  </sheetViews>
  <sheetFormatPr defaultColWidth="8.81640625" defaultRowHeight="14.5" x14ac:dyDescent="0.35"/>
  <cols>
    <col min="1" max="2" width="8.81640625" style="182"/>
    <col min="3" max="3" width="43.81640625" style="182" bestFit="1" customWidth="1"/>
    <col min="4" max="4" width="13.453125" style="182" bestFit="1" customWidth="1"/>
    <col min="5" max="5" width="12" style="182" bestFit="1" customWidth="1"/>
    <col min="6" max="7" width="8.81640625" style="182"/>
    <col min="9" max="16384" width="8.81640625" style="182"/>
  </cols>
  <sheetData>
    <row r="1" spans="2:9" x14ac:dyDescent="0.35">
      <c r="B1" s="232" t="s">
        <v>416</v>
      </c>
      <c r="H1" s="182"/>
      <c r="I1"/>
    </row>
    <row r="2" spans="2:9" ht="15" thickBot="1" x14ac:dyDescent="0.4">
      <c r="B2" s="71"/>
      <c r="C2" s="886"/>
      <c r="D2" s="71"/>
      <c r="E2" s="71"/>
      <c r="F2" s="182" t="s">
        <v>324</v>
      </c>
      <c r="I2"/>
    </row>
    <row r="3" spans="2:9" x14ac:dyDescent="0.35">
      <c r="B3" s="230"/>
      <c r="C3" s="2"/>
      <c r="D3" s="233"/>
      <c r="F3" s="182" t="s">
        <v>325</v>
      </c>
      <c r="H3" s="182"/>
      <c r="I3"/>
    </row>
    <row r="4" spans="2:9" x14ac:dyDescent="0.35">
      <c r="B4" s="234" t="s">
        <v>417</v>
      </c>
      <c r="C4" s="63"/>
      <c r="D4" s="235">
        <f>E82</f>
        <v>99157280.910000011</v>
      </c>
      <c r="H4" s="182"/>
      <c r="I4"/>
    </row>
    <row r="5" spans="2:9" x14ac:dyDescent="0.35">
      <c r="B5" s="234" t="s">
        <v>418</v>
      </c>
      <c r="C5" s="63"/>
      <c r="D5" s="236">
        <f>E57</f>
        <v>4750039.7300000004</v>
      </c>
      <c r="H5" s="182"/>
      <c r="I5"/>
    </row>
    <row r="6" spans="2:9" ht="15" thickBot="1" x14ac:dyDescent="0.4">
      <c r="B6" s="234" t="s">
        <v>419</v>
      </c>
      <c r="C6" s="63"/>
      <c r="D6" s="237">
        <f>D4-D5</f>
        <v>94407241.180000007</v>
      </c>
      <c r="H6" s="182"/>
      <c r="I6"/>
    </row>
    <row r="7" spans="2:9" ht="15" thickTop="1" x14ac:dyDescent="0.35">
      <c r="B7" s="234"/>
      <c r="C7" s="63"/>
      <c r="D7" s="235"/>
      <c r="F7" s="71"/>
      <c r="G7" s="71"/>
      <c r="H7" s="182"/>
      <c r="I7"/>
    </row>
    <row r="8" spans="2:9" x14ac:dyDescent="0.35">
      <c r="B8" s="234" t="s">
        <v>251</v>
      </c>
      <c r="C8" s="63"/>
      <c r="D8" s="235"/>
      <c r="F8" s="71"/>
      <c r="G8" s="71"/>
      <c r="H8" s="182"/>
      <c r="I8"/>
    </row>
    <row r="9" spans="2:9" x14ac:dyDescent="0.35">
      <c r="B9" s="238" t="s">
        <v>252</v>
      </c>
      <c r="C9" s="63"/>
      <c r="D9" s="235">
        <f>E58</f>
        <v>2723963.96</v>
      </c>
      <c r="H9" s="182"/>
      <c r="I9"/>
    </row>
    <row r="10" spans="2:9" x14ac:dyDescent="0.35">
      <c r="B10" s="238" t="s">
        <v>253</v>
      </c>
      <c r="C10" s="63"/>
      <c r="D10" s="236">
        <f>D6-D9</f>
        <v>91683277.220000014</v>
      </c>
    </row>
    <row r="11" spans="2:9" ht="15" thickBot="1" x14ac:dyDescent="0.4">
      <c r="B11" s="239" t="s">
        <v>419</v>
      </c>
      <c r="C11" s="63"/>
      <c r="D11" s="237">
        <f>SUM(D9:D10)</f>
        <v>94407241.180000007</v>
      </c>
    </row>
    <row r="12" spans="2:9" ht="15.5" thickTop="1" thickBot="1" x14ac:dyDescent="0.4">
      <c r="B12" s="240"/>
      <c r="C12" s="231"/>
      <c r="D12" s="241"/>
    </row>
    <row r="13" spans="2:9" x14ac:dyDescent="0.35">
      <c r="B13" s="232"/>
      <c r="C13" s="242"/>
      <c r="D13" s="243">
        <f>D11-E84</f>
        <v>0</v>
      </c>
      <c r="E13" s="244" t="s">
        <v>254</v>
      </c>
    </row>
    <row r="15" spans="2:9" ht="15" thickBot="1" x14ac:dyDescent="0.4"/>
    <row r="16" spans="2:9" x14ac:dyDescent="0.35">
      <c r="B16" s="291" t="s">
        <v>225</v>
      </c>
      <c r="C16" s="188" t="s">
        <v>226</v>
      </c>
      <c r="D16" s="188" t="s">
        <v>227</v>
      </c>
      <c r="E16" s="189" t="s">
        <v>479</v>
      </c>
    </row>
    <row r="17" spans="2:5" x14ac:dyDescent="0.35">
      <c r="B17" s="744" t="s">
        <v>146</v>
      </c>
      <c r="C17" s="745" t="s">
        <v>420</v>
      </c>
      <c r="D17" s="741">
        <v>18230023</v>
      </c>
      <c r="E17" s="292">
        <v>998491.89</v>
      </c>
    </row>
    <row r="18" spans="2:5" x14ac:dyDescent="0.35">
      <c r="B18" s="190"/>
      <c r="C18" s="743" t="s">
        <v>421</v>
      </c>
      <c r="D18" s="741">
        <v>18230013</v>
      </c>
      <c r="E18" s="292">
        <v>123755.83000000002</v>
      </c>
    </row>
    <row r="19" spans="2:5" x14ac:dyDescent="0.35">
      <c r="B19" s="190"/>
      <c r="C19" s="743" t="s">
        <v>422</v>
      </c>
      <c r="D19" s="741">
        <v>18230014</v>
      </c>
      <c r="E19" s="292">
        <v>1652761.5200000003</v>
      </c>
    </row>
    <row r="20" spans="2:5" x14ac:dyDescent="0.35">
      <c r="B20" s="744"/>
      <c r="C20" s="745" t="s">
        <v>423</v>
      </c>
      <c r="D20" s="741">
        <v>18230015</v>
      </c>
      <c r="E20" s="292">
        <v>601111.25</v>
      </c>
    </row>
    <row r="21" spans="2:5" x14ac:dyDescent="0.35">
      <c r="B21" s="190"/>
      <c r="C21" s="743" t="s">
        <v>424</v>
      </c>
      <c r="D21" s="741">
        <v>18230071</v>
      </c>
      <c r="E21" s="292">
        <v>165040.69999999998</v>
      </c>
    </row>
    <row r="22" spans="2:5" x14ac:dyDescent="0.35">
      <c r="B22" s="190"/>
      <c r="C22" s="743" t="s">
        <v>425</v>
      </c>
      <c r="D22" s="741">
        <v>18230133</v>
      </c>
      <c r="E22" s="292">
        <v>47317.63</v>
      </c>
    </row>
    <row r="23" spans="2:5" x14ac:dyDescent="0.35">
      <c r="B23" s="744" t="s">
        <v>144</v>
      </c>
      <c r="C23" s="745" t="s">
        <v>115</v>
      </c>
      <c r="D23" s="741">
        <v>18230128</v>
      </c>
      <c r="E23" s="292">
        <v>3646448.9900000007</v>
      </c>
    </row>
    <row r="24" spans="2:5" x14ac:dyDescent="0.35">
      <c r="B24" s="190"/>
      <c r="C24" s="743" t="s">
        <v>426</v>
      </c>
      <c r="D24" s="741">
        <v>18230134</v>
      </c>
      <c r="E24" s="292">
        <v>243127.72</v>
      </c>
    </row>
    <row r="25" spans="2:5" x14ac:dyDescent="0.35">
      <c r="B25" s="190"/>
      <c r="C25" s="743" t="s">
        <v>427</v>
      </c>
      <c r="D25" s="741">
        <v>18230140</v>
      </c>
      <c r="E25" s="292">
        <v>1452.72</v>
      </c>
    </row>
    <row r="26" spans="2:5" x14ac:dyDescent="0.35">
      <c r="B26" s="744"/>
      <c r="C26" s="745" t="s">
        <v>428</v>
      </c>
      <c r="D26" s="741">
        <v>18230400</v>
      </c>
      <c r="E26" s="292">
        <v>57463.41</v>
      </c>
    </row>
    <row r="27" spans="2:5" x14ac:dyDescent="0.35">
      <c r="B27" s="190"/>
      <c r="C27" s="743" t="s">
        <v>429</v>
      </c>
      <c r="D27" s="741">
        <v>18230405</v>
      </c>
      <c r="E27" s="292">
        <v>139153.93</v>
      </c>
    </row>
    <row r="28" spans="2:5" x14ac:dyDescent="0.35">
      <c r="B28" s="190"/>
      <c r="C28" s="743" t="s">
        <v>430</v>
      </c>
      <c r="D28" s="741">
        <v>18230407</v>
      </c>
      <c r="E28" s="292">
        <v>5334529.1999999993</v>
      </c>
    </row>
    <row r="29" spans="2:5" x14ac:dyDescent="0.35">
      <c r="B29" s="744"/>
      <c r="C29" s="745" t="s">
        <v>431</v>
      </c>
      <c r="D29" s="741">
        <v>18230408</v>
      </c>
      <c r="E29" s="292">
        <v>474572.80999999994</v>
      </c>
    </row>
    <row r="30" spans="2:5" x14ac:dyDescent="0.35">
      <c r="B30" s="190"/>
      <c r="C30" s="743" t="s">
        <v>432</v>
      </c>
      <c r="D30" s="741">
        <v>18230411</v>
      </c>
      <c r="E30" s="292">
        <v>3344401.7900000005</v>
      </c>
    </row>
    <row r="31" spans="2:5" x14ac:dyDescent="0.35">
      <c r="B31" s="190"/>
      <c r="C31" s="743" t="s">
        <v>433</v>
      </c>
      <c r="D31" s="741">
        <v>18230413</v>
      </c>
      <c r="E31" s="292">
        <v>161034.83000000002</v>
      </c>
    </row>
    <row r="32" spans="2:5" x14ac:dyDescent="0.35">
      <c r="B32" s="744"/>
      <c r="C32" s="745" t="s">
        <v>434</v>
      </c>
      <c r="D32" s="741">
        <v>18230418</v>
      </c>
      <c r="E32" s="292">
        <v>552934.44999999995</v>
      </c>
    </row>
    <row r="33" spans="2:5" x14ac:dyDescent="0.35">
      <c r="B33" s="190" t="s">
        <v>145</v>
      </c>
      <c r="C33" s="743" t="s">
        <v>435</v>
      </c>
      <c r="D33" s="741">
        <v>18230421</v>
      </c>
      <c r="E33" s="292">
        <v>4276053.1999999993</v>
      </c>
    </row>
    <row r="34" spans="2:5" x14ac:dyDescent="0.35">
      <c r="B34" s="190" t="s">
        <v>146</v>
      </c>
      <c r="C34" s="743" t="s">
        <v>436</v>
      </c>
      <c r="D34" s="741">
        <v>18230434</v>
      </c>
      <c r="E34" s="292">
        <v>548275.3899999999</v>
      </c>
    </row>
    <row r="35" spans="2:5" x14ac:dyDescent="0.35">
      <c r="B35" s="744" t="s">
        <v>146</v>
      </c>
      <c r="C35" s="745" t="s">
        <v>437</v>
      </c>
      <c r="D35" s="741">
        <v>18230435</v>
      </c>
      <c r="E35" s="292">
        <v>3330.97</v>
      </c>
    </row>
    <row r="36" spans="2:5" x14ac:dyDescent="0.35">
      <c r="B36" s="190" t="s">
        <v>146</v>
      </c>
      <c r="C36" s="743" t="s">
        <v>438</v>
      </c>
      <c r="D36" s="741">
        <v>18230440</v>
      </c>
      <c r="E36" s="292">
        <v>1149355.93</v>
      </c>
    </row>
    <row r="37" spans="2:5" x14ac:dyDescent="0.35">
      <c r="B37" s="190" t="s">
        <v>146</v>
      </c>
      <c r="C37" s="743" t="s">
        <v>439</v>
      </c>
      <c r="D37" s="741">
        <v>18230461</v>
      </c>
      <c r="E37" s="292">
        <v>1577453.42</v>
      </c>
    </row>
    <row r="38" spans="2:5" x14ac:dyDescent="0.35">
      <c r="B38" s="744"/>
      <c r="C38" s="745" t="s">
        <v>440</v>
      </c>
      <c r="D38" s="741">
        <v>18230466</v>
      </c>
      <c r="E38" s="292">
        <v>1303856.1399999999</v>
      </c>
    </row>
    <row r="39" spans="2:5" x14ac:dyDescent="0.35">
      <c r="B39" s="190"/>
      <c r="C39" s="743" t="s">
        <v>441</v>
      </c>
      <c r="D39" s="741">
        <v>18230469</v>
      </c>
      <c r="E39" s="292">
        <v>472099.08000000007</v>
      </c>
    </row>
    <row r="40" spans="2:5" x14ac:dyDescent="0.35">
      <c r="B40" s="190" t="s">
        <v>148</v>
      </c>
      <c r="C40" s="743" t="s">
        <v>442</v>
      </c>
      <c r="D40" s="741">
        <v>18230486</v>
      </c>
      <c r="E40" s="292">
        <v>1431622.11</v>
      </c>
    </row>
    <row r="41" spans="2:5" x14ac:dyDescent="0.35">
      <c r="B41" s="744" t="s">
        <v>147</v>
      </c>
      <c r="C41" s="745" t="s">
        <v>443</v>
      </c>
      <c r="D41" s="741">
        <v>18230487</v>
      </c>
      <c r="E41" s="292">
        <v>621295.46</v>
      </c>
    </row>
    <row r="42" spans="2:5" x14ac:dyDescent="0.35">
      <c r="B42" s="190"/>
      <c r="C42" s="743" t="s">
        <v>444</v>
      </c>
      <c r="D42" s="741">
        <v>18230507</v>
      </c>
      <c r="E42" s="292">
        <v>837766.34</v>
      </c>
    </row>
    <row r="43" spans="2:5" x14ac:dyDescent="0.35">
      <c r="B43" s="190"/>
      <c r="C43" s="743" t="s">
        <v>445</v>
      </c>
      <c r="D43" s="741">
        <v>18230508</v>
      </c>
      <c r="E43" s="292">
        <v>750573.3899999999</v>
      </c>
    </row>
    <row r="44" spans="2:5" x14ac:dyDescent="0.35">
      <c r="B44" s="744"/>
      <c r="C44" s="745" t="s">
        <v>446</v>
      </c>
      <c r="D44" s="741">
        <v>18230509</v>
      </c>
      <c r="E44" s="292">
        <v>214664.57</v>
      </c>
    </row>
    <row r="45" spans="2:5" x14ac:dyDescent="0.35">
      <c r="B45" s="190"/>
      <c r="C45" s="743" t="s">
        <v>447</v>
      </c>
      <c r="D45" s="741">
        <v>18230524</v>
      </c>
      <c r="E45" s="292">
        <v>591541.21</v>
      </c>
    </row>
    <row r="46" spans="2:5" x14ac:dyDescent="0.35">
      <c r="B46" s="190" t="s">
        <v>147</v>
      </c>
      <c r="C46" s="743" t="s">
        <v>448</v>
      </c>
      <c r="D46" s="741">
        <v>18230610</v>
      </c>
      <c r="E46" s="292">
        <v>1062064.47</v>
      </c>
    </row>
    <row r="47" spans="2:5" x14ac:dyDescent="0.35">
      <c r="B47" s="744" t="s">
        <v>150</v>
      </c>
      <c r="C47" s="745" t="s">
        <v>449</v>
      </c>
      <c r="D47" s="741">
        <v>18230611</v>
      </c>
      <c r="E47" s="292">
        <v>4686624.8400000008</v>
      </c>
    </row>
    <row r="48" spans="2:5" x14ac:dyDescent="0.35">
      <c r="B48" s="190"/>
      <c r="C48" s="743" t="s">
        <v>450</v>
      </c>
      <c r="D48" s="741">
        <v>18230624</v>
      </c>
      <c r="E48" s="292">
        <v>64162</v>
      </c>
    </row>
    <row r="49" spans="2:5" x14ac:dyDescent="0.35">
      <c r="B49" s="190" t="s">
        <v>146</v>
      </c>
      <c r="C49" s="743" t="s">
        <v>451</v>
      </c>
      <c r="D49" s="741">
        <v>18230626</v>
      </c>
      <c r="E49" s="292">
        <v>705775.27</v>
      </c>
    </row>
    <row r="50" spans="2:5" x14ac:dyDescent="0.35">
      <c r="B50" s="744" t="s">
        <v>146</v>
      </c>
      <c r="C50" s="745" t="s">
        <v>452</v>
      </c>
      <c r="D50" s="741">
        <v>18230627</v>
      </c>
      <c r="E50" s="292">
        <v>1176597.5299999998</v>
      </c>
    </row>
    <row r="51" spans="2:5" x14ac:dyDescent="0.35">
      <c r="B51" s="190" t="s">
        <v>146</v>
      </c>
      <c r="C51" s="743" t="s">
        <v>453</v>
      </c>
      <c r="D51" s="741">
        <v>18230628</v>
      </c>
      <c r="E51" s="292">
        <v>3843297.4600000004</v>
      </c>
    </row>
    <row r="52" spans="2:5" x14ac:dyDescent="0.35">
      <c r="B52" s="190" t="s">
        <v>151</v>
      </c>
      <c r="C52" s="743" t="s">
        <v>454</v>
      </c>
      <c r="D52" s="741">
        <v>18230711</v>
      </c>
      <c r="E52" s="292">
        <v>5448126.9900000002</v>
      </c>
    </row>
    <row r="53" spans="2:5" x14ac:dyDescent="0.35">
      <c r="B53" s="744" t="s">
        <v>152</v>
      </c>
      <c r="C53" s="745" t="s">
        <v>455</v>
      </c>
      <c r="D53" s="741">
        <v>18230714</v>
      </c>
      <c r="E53" s="292">
        <v>2896512.1999999997</v>
      </c>
    </row>
    <row r="54" spans="2:5" x14ac:dyDescent="0.35">
      <c r="B54" s="190" t="s">
        <v>114</v>
      </c>
      <c r="C54" s="743" t="s">
        <v>456</v>
      </c>
      <c r="D54" s="741">
        <v>18230715</v>
      </c>
      <c r="E54" s="292">
        <v>3200318.9299999997</v>
      </c>
    </row>
    <row r="55" spans="2:5" x14ac:dyDescent="0.35">
      <c r="B55" s="190" t="s">
        <v>152</v>
      </c>
      <c r="C55" s="743" t="s">
        <v>457</v>
      </c>
      <c r="D55" s="741">
        <v>18230716</v>
      </c>
      <c r="E55" s="292">
        <v>509446.64999999997</v>
      </c>
    </row>
    <row r="56" spans="2:5" x14ac:dyDescent="0.35">
      <c r="B56" s="744" t="s">
        <v>152</v>
      </c>
      <c r="C56" s="745" t="s">
        <v>458</v>
      </c>
      <c r="D56" s="741">
        <v>18230718</v>
      </c>
      <c r="E56" s="292">
        <v>232898.08000000002</v>
      </c>
    </row>
    <row r="57" spans="2:5" x14ac:dyDescent="0.35">
      <c r="B57" s="749" t="s">
        <v>153</v>
      </c>
      <c r="C57" s="750" t="s">
        <v>215</v>
      </c>
      <c r="D57" s="751">
        <v>18230720</v>
      </c>
      <c r="E57" s="752">
        <v>4750039.7300000004</v>
      </c>
    </row>
    <row r="58" spans="2:5" x14ac:dyDescent="0.35">
      <c r="B58" s="753" t="s">
        <v>153</v>
      </c>
      <c r="C58" s="754" t="s">
        <v>216</v>
      </c>
      <c r="D58" s="742">
        <v>18230721</v>
      </c>
      <c r="E58" s="755">
        <v>2723963.96</v>
      </c>
    </row>
    <row r="59" spans="2:5" x14ac:dyDescent="0.35">
      <c r="B59" s="190" t="s">
        <v>149</v>
      </c>
      <c r="C59" s="743" t="s">
        <v>459</v>
      </c>
      <c r="D59" s="741">
        <v>18230723</v>
      </c>
      <c r="E59" s="292">
        <v>1575204.4</v>
      </c>
    </row>
    <row r="60" spans="2:5" x14ac:dyDescent="0.35">
      <c r="B60" s="190" t="s">
        <v>151</v>
      </c>
      <c r="C60" s="743" t="s">
        <v>460</v>
      </c>
      <c r="D60" s="741">
        <v>18230724</v>
      </c>
      <c r="E60" s="292">
        <v>11481257.83</v>
      </c>
    </row>
    <row r="61" spans="2:5" x14ac:dyDescent="0.35">
      <c r="B61" s="744" t="s">
        <v>154</v>
      </c>
      <c r="C61" s="745" t="s">
        <v>461</v>
      </c>
      <c r="D61" s="741">
        <v>18230730</v>
      </c>
      <c r="E61" s="292">
        <v>233933.38</v>
      </c>
    </row>
    <row r="62" spans="2:5" x14ac:dyDescent="0.35">
      <c r="B62" s="190"/>
      <c r="C62" s="743" t="s">
        <v>462</v>
      </c>
      <c r="D62" s="741">
        <v>18230745</v>
      </c>
      <c r="E62" s="292">
        <v>977319.69</v>
      </c>
    </row>
    <row r="63" spans="2:5" x14ac:dyDescent="0.35">
      <c r="B63" s="190"/>
      <c r="C63" s="743" t="s">
        <v>463</v>
      </c>
      <c r="D63" s="741">
        <v>18230746</v>
      </c>
      <c r="E63" s="292">
        <v>-99065.25999999998</v>
      </c>
    </row>
    <row r="64" spans="2:5" x14ac:dyDescent="0.35">
      <c r="B64" s="744"/>
      <c r="C64" s="745" t="s">
        <v>464</v>
      </c>
      <c r="D64" s="741">
        <v>18230749</v>
      </c>
      <c r="E64" s="292">
        <v>247663.75999999998</v>
      </c>
    </row>
    <row r="65" spans="2:5" x14ac:dyDescent="0.35">
      <c r="B65" s="190"/>
      <c r="C65" s="743" t="s">
        <v>465</v>
      </c>
      <c r="D65" s="741">
        <v>18230750</v>
      </c>
      <c r="E65" s="292">
        <v>162458.5</v>
      </c>
    </row>
    <row r="66" spans="2:5" x14ac:dyDescent="0.35">
      <c r="B66" s="190"/>
      <c r="C66" s="743" t="s">
        <v>466</v>
      </c>
      <c r="D66" s="741">
        <v>18230751</v>
      </c>
      <c r="E66" s="292">
        <v>67647.7</v>
      </c>
    </row>
    <row r="67" spans="2:5" x14ac:dyDescent="0.35">
      <c r="B67" s="744"/>
      <c r="C67" s="745" t="s">
        <v>467</v>
      </c>
      <c r="D67" s="741">
        <v>18230802</v>
      </c>
      <c r="E67" s="292">
        <v>1526342.27</v>
      </c>
    </row>
    <row r="68" spans="2:5" x14ac:dyDescent="0.35">
      <c r="B68" s="190"/>
      <c r="C68" s="743" t="s">
        <v>468</v>
      </c>
      <c r="D68" s="741">
        <v>18230809</v>
      </c>
      <c r="E68" s="292">
        <v>673398.5199999999</v>
      </c>
    </row>
    <row r="69" spans="2:5" x14ac:dyDescent="0.35">
      <c r="B69" s="190"/>
      <c r="C69" s="743" t="s">
        <v>469</v>
      </c>
      <c r="D69" s="741">
        <v>18230810</v>
      </c>
      <c r="E69" s="292">
        <v>500099.98</v>
      </c>
    </row>
    <row r="70" spans="2:5" x14ac:dyDescent="0.35">
      <c r="B70" s="744"/>
      <c r="C70" s="745" t="s">
        <v>470</v>
      </c>
      <c r="D70" s="741">
        <v>18230811</v>
      </c>
      <c r="E70" s="292">
        <v>904421.01</v>
      </c>
    </row>
    <row r="71" spans="2:5" x14ac:dyDescent="0.35">
      <c r="B71" s="190"/>
      <c r="C71" s="743" t="s">
        <v>471</v>
      </c>
      <c r="D71" s="741">
        <v>18231128</v>
      </c>
      <c r="E71" s="292">
        <v>1014.4800000000396</v>
      </c>
    </row>
    <row r="72" spans="2:5" x14ac:dyDescent="0.35">
      <c r="B72" s="190" t="s">
        <v>151</v>
      </c>
      <c r="C72" s="743" t="s">
        <v>472</v>
      </c>
      <c r="D72" s="741">
        <v>18231133</v>
      </c>
      <c r="E72" s="292">
        <v>-42571.71</v>
      </c>
    </row>
    <row r="73" spans="2:5" x14ac:dyDescent="0.35">
      <c r="B73" s="744" t="s">
        <v>152</v>
      </c>
      <c r="C73" s="745" t="s">
        <v>473</v>
      </c>
      <c r="D73" s="741">
        <v>18231134</v>
      </c>
      <c r="E73" s="292">
        <v>7892532.5199999996</v>
      </c>
    </row>
    <row r="74" spans="2:5" x14ac:dyDescent="0.35">
      <c r="B74" s="190"/>
      <c r="C74" s="743" t="s">
        <v>474</v>
      </c>
      <c r="D74" s="741">
        <v>18231137</v>
      </c>
      <c r="E74" s="292">
        <v>1461659.9200000002</v>
      </c>
    </row>
    <row r="75" spans="2:5" x14ac:dyDescent="0.35">
      <c r="B75" s="190"/>
      <c r="C75" s="743" t="s">
        <v>475</v>
      </c>
      <c r="D75" s="741">
        <v>18236102</v>
      </c>
      <c r="E75" s="292">
        <v>307374.74</v>
      </c>
    </row>
    <row r="76" spans="2:5" x14ac:dyDescent="0.35">
      <c r="B76" s="744"/>
      <c r="C76" s="745" t="s">
        <v>476</v>
      </c>
      <c r="D76" s="741">
        <v>18230162</v>
      </c>
      <c r="E76" s="292">
        <v>8344184.5899999999</v>
      </c>
    </row>
    <row r="77" spans="2:5" x14ac:dyDescent="0.35">
      <c r="B77" s="190"/>
      <c r="C77" s="743" t="s">
        <v>477</v>
      </c>
      <c r="D77" s="741">
        <v>18239043</v>
      </c>
      <c r="E77" s="292">
        <v>307772.7</v>
      </c>
    </row>
    <row r="78" spans="2:5" x14ac:dyDescent="0.35">
      <c r="B78" s="190"/>
      <c r="C78" s="743" t="s">
        <v>478</v>
      </c>
      <c r="D78" s="741">
        <v>18230753</v>
      </c>
      <c r="E78" s="292">
        <v>13317.9</v>
      </c>
    </row>
    <row r="79" spans="2:5" x14ac:dyDescent="0.35">
      <c r="B79" s="190"/>
      <c r="C79" s="740"/>
      <c r="D79" s="741"/>
    </row>
    <row r="80" spans="2:5" x14ac:dyDescent="0.35">
      <c r="B80" s="190"/>
      <c r="C80" s="740"/>
      <c r="D80" s="741"/>
    </row>
    <row r="81" spans="2:5" x14ac:dyDescent="0.35">
      <c r="B81" s="746"/>
      <c r="C81" s="747"/>
      <c r="D81" s="748"/>
    </row>
    <row r="82" spans="2:5" ht="15" thickBot="1" x14ac:dyDescent="0.4">
      <c r="E82" s="293">
        <f>SUM(E17:E78)</f>
        <v>99157280.910000011</v>
      </c>
    </row>
    <row r="83" spans="2:5" ht="15" thickTop="1" x14ac:dyDescent="0.35">
      <c r="E83" s="292">
        <f>-E57</f>
        <v>-4750039.7300000004</v>
      </c>
    </row>
    <row r="84" spans="2:5" ht="15" thickBot="1" x14ac:dyDescent="0.4">
      <c r="E84" s="293">
        <f>E82+E83</f>
        <v>94407241.180000007</v>
      </c>
    </row>
    <row r="85" spans="2:5" ht="15" thickTop="1" x14ac:dyDescent="0.35"/>
  </sheetData>
  <pageMargins left="0.7" right="0.7" top="0.75" bottom="0.75" header="0.3" footer="0.3"/>
  <customProperties>
    <customPr name="_pios_id" r:id="rId1"/>
  </customPropertie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7" workbookViewId="0">
      <selection activeCell="G63" sqref="G63"/>
    </sheetView>
  </sheetViews>
  <sheetFormatPr defaultRowHeight="14.5" x14ac:dyDescent="0.35"/>
  <sheetData/>
  <pageMargins left="0.7" right="0.7" top="0.75" bottom="0.75" header="0.3" footer="0.3"/>
  <customProperties>
    <customPr name="_pios_id" r:id="rId1"/>
  </customPropertie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B1A0C7"/>
  </sheetPr>
  <dimension ref="A1:J15"/>
  <sheetViews>
    <sheetView workbookViewId="0">
      <selection activeCell="A11" sqref="A11"/>
    </sheetView>
  </sheetViews>
  <sheetFormatPr defaultColWidth="8.81640625" defaultRowHeight="14.5" x14ac:dyDescent="0.35"/>
  <cols>
    <col min="1" max="1" width="69.54296875" style="71" bestFit="1" customWidth="1"/>
    <col min="2" max="4" width="13.54296875" style="71" bestFit="1" customWidth="1"/>
    <col min="5" max="5" width="12.54296875" style="71" bestFit="1" customWidth="1"/>
    <col min="6" max="6" width="11.453125" style="71" bestFit="1" customWidth="1"/>
    <col min="7" max="7" width="12.54296875" style="71" bestFit="1" customWidth="1"/>
    <col min="8" max="8" width="13.453125" style="71" bestFit="1" customWidth="1"/>
    <col min="9" max="10" width="13.54296875" style="71" bestFit="1" customWidth="1"/>
    <col min="11" max="16384" width="8.81640625" style="71"/>
  </cols>
  <sheetData>
    <row r="1" spans="1:10" x14ac:dyDescent="0.35">
      <c r="A1" s="7" t="s">
        <v>141</v>
      </c>
      <c r="B1" s="7"/>
      <c r="C1" s="7"/>
      <c r="D1" s="7"/>
      <c r="E1" s="7"/>
      <c r="F1" s="7"/>
      <c r="G1" s="7"/>
      <c r="H1" s="7"/>
      <c r="I1" s="7"/>
      <c r="J1" s="7"/>
    </row>
    <row r="2" spans="1:10" x14ac:dyDescent="0.35">
      <c r="A2" s="7"/>
      <c r="B2" s="7"/>
      <c r="C2" s="7"/>
      <c r="D2" s="53"/>
      <c r="E2" s="53"/>
      <c r="F2" s="53"/>
      <c r="G2" s="7"/>
      <c r="H2" s="7"/>
      <c r="I2" s="7"/>
      <c r="J2" s="7"/>
    </row>
    <row r="3" spans="1:10" x14ac:dyDescent="0.35">
      <c r="A3" s="7"/>
      <c r="B3" s="7"/>
      <c r="C3" s="7"/>
      <c r="D3" s="7"/>
      <c r="E3" s="7"/>
      <c r="F3" s="7"/>
      <c r="G3" s="7"/>
      <c r="H3" s="7"/>
      <c r="I3" s="7"/>
      <c r="J3" s="7"/>
    </row>
    <row r="4" spans="1:10" x14ac:dyDescent="0.35">
      <c r="A4" s="7"/>
      <c r="B4" s="74" t="s">
        <v>20</v>
      </c>
      <c r="C4" s="75"/>
      <c r="D4" s="76"/>
      <c r="E4" s="74">
        <v>449</v>
      </c>
      <c r="F4" s="75"/>
      <c r="G4" s="76"/>
      <c r="H4" s="74" t="s">
        <v>73</v>
      </c>
      <c r="I4" s="75"/>
      <c r="J4" s="76"/>
    </row>
    <row r="5" spans="1:10" x14ac:dyDescent="0.35">
      <c r="A5" s="7"/>
      <c r="B5" s="77" t="s">
        <v>224</v>
      </c>
      <c r="C5" s="77" t="s">
        <v>142</v>
      </c>
      <c r="D5" s="77" t="s">
        <v>143</v>
      </c>
      <c r="E5" s="77" t="s">
        <v>224</v>
      </c>
      <c r="F5" s="77" t="s">
        <v>142</v>
      </c>
      <c r="G5" s="77" t="s">
        <v>143</v>
      </c>
      <c r="H5" s="77" t="s">
        <v>224</v>
      </c>
      <c r="I5" s="77" t="s">
        <v>142</v>
      </c>
      <c r="J5" s="77" t="s">
        <v>143</v>
      </c>
    </row>
    <row r="6" spans="1:10" x14ac:dyDescent="0.35">
      <c r="A6" s="7" t="s">
        <v>491</v>
      </c>
      <c r="B6" s="1"/>
      <c r="C6" s="78"/>
      <c r="D6" s="79"/>
      <c r="E6" s="1"/>
      <c r="F6" s="78"/>
      <c r="G6" s="79"/>
      <c r="H6" s="1"/>
      <c r="I6" s="78"/>
      <c r="J6" s="79"/>
    </row>
    <row r="7" spans="1:10" x14ac:dyDescent="0.35">
      <c r="A7" s="80" t="s">
        <v>488</v>
      </c>
      <c r="B7" s="573">
        <f>H7-E7</f>
        <v>6048541.8081425894</v>
      </c>
      <c r="C7" s="574">
        <f>I7-F7</f>
        <v>7162619.2919798009</v>
      </c>
      <c r="D7" s="575">
        <f>B7-C7</f>
        <v>-1114077.4838372115</v>
      </c>
      <c r="E7" s="573">
        <f>-'Estimate Used in PY Filing'!D28</f>
        <v>147244.36268341096</v>
      </c>
      <c r="F7" s="573">
        <f>'258 Cons Tbl 20-21'!C16</f>
        <v>162655.49288284997</v>
      </c>
      <c r="G7" s="575">
        <f>E7-F7</f>
        <v>-15411.130199439009</v>
      </c>
      <c r="H7" s="573">
        <f>-'Estimate Used in PY Filing'!E28</f>
        <v>6195786.1708260002</v>
      </c>
      <c r="I7" s="574">
        <f>'Act Sch 120 Collctns Feb-Apr 22'!B5</f>
        <v>7325274.7848626506</v>
      </c>
      <c r="J7" s="575">
        <f>H7-I7</f>
        <v>-1129488.6140366504</v>
      </c>
    </row>
    <row r="8" spans="1:10" x14ac:dyDescent="0.35">
      <c r="A8" s="80" t="s">
        <v>489</v>
      </c>
      <c r="B8" s="576">
        <f t="shared" ref="B8:C9" si="0">H8-E8</f>
        <v>6317241.5741213644</v>
      </c>
      <c r="C8" s="574">
        <f t="shared" si="0"/>
        <v>6734590.7395591</v>
      </c>
      <c r="D8" s="577">
        <f>B8-C8</f>
        <v>-417349.16543773562</v>
      </c>
      <c r="E8" s="576">
        <f>-'Estimate Used in PY Filing'!D30</f>
        <v>150814.61115663548</v>
      </c>
      <c r="F8" s="576">
        <f>'258 Cons Tbl 20-21'!D16</f>
        <v>151854.00320695</v>
      </c>
      <c r="G8" s="577">
        <f>E8-F8</f>
        <v>-1039.39205031452</v>
      </c>
      <c r="H8" s="576">
        <f>-'Estimate Used in PY Filing'!E30</f>
        <v>6468056.1852780003</v>
      </c>
      <c r="I8" s="578">
        <f>'Act Sch 120 Collctns Feb-Apr 22'!C5</f>
        <v>6886444.7427660497</v>
      </c>
      <c r="J8" s="577">
        <f>H8-I8</f>
        <v>-418388.55748804938</v>
      </c>
    </row>
    <row r="9" spans="1:10" x14ac:dyDescent="0.35">
      <c r="A9" s="80" t="s">
        <v>490</v>
      </c>
      <c r="B9" s="576">
        <f t="shared" si="0"/>
        <v>5360682.8579918528</v>
      </c>
      <c r="C9" s="578">
        <f t="shared" si="0"/>
        <v>6715056.6350664496</v>
      </c>
      <c r="D9" s="577">
        <f>B9-C9</f>
        <v>-1354373.7770745968</v>
      </c>
      <c r="E9" s="576">
        <f>-'Estimate Used in PY Filing'!D32</f>
        <v>142800.59603014714</v>
      </c>
      <c r="F9" s="576">
        <f>'258 Cons Tbl 20-21'!E16</f>
        <v>167518.71507854998</v>
      </c>
      <c r="G9" s="577">
        <f>E9-F9</f>
        <v>-24718.119048402848</v>
      </c>
      <c r="H9" s="576">
        <f>-'Estimate Used in PY Filing'!E32</f>
        <v>5503483.4540219996</v>
      </c>
      <c r="I9" s="578">
        <f>'Act Sch 120 Collctns Feb-Apr 22'!D5</f>
        <v>6882575.350145</v>
      </c>
      <c r="J9" s="577">
        <f>H9-I9</f>
        <v>-1379091.8961230004</v>
      </c>
    </row>
    <row r="10" spans="1:10" ht="15" thickBot="1" x14ac:dyDescent="0.4">
      <c r="A10" s="7" t="s">
        <v>533</v>
      </c>
      <c r="B10" s="81">
        <f t="shared" ref="B10:J10" si="1">SUM(B7:B9)</f>
        <v>17726466.240255807</v>
      </c>
      <c r="C10" s="58">
        <f t="shared" si="1"/>
        <v>20612266.66660535</v>
      </c>
      <c r="D10" s="82">
        <f t="shared" si="1"/>
        <v>-2885800.426349544</v>
      </c>
      <c r="E10" s="81">
        <f t="shared" si="1"/>
        <v>440859.56987019361</v>
      </c>
      <c r="F10" s="58">
        <f t="shared" si="1"/>
        <v>482028.21116834995</v>
      </c>
      <c r="G10" s="82">
        <f t="shared" si="1"/>
        <v>-41168.641298156377</v>
      </c>
      <c r="H10" s="81">
        <f t="shared" si="1"/>
        <v>18167325.810125999</v>
      </c>
      <c r="I10" s="58">
        <f t="shared" si="1"/>
        <v>21094294.877773702</v>
      </c>
      <c r="J10" s="82">
        <f t="shared" si="1"/>
        <v>-2926969.0676477002</v>
      </c>
    </row>
    <row r="11" spans="1:10" ht="15" thickTop="1" x14ac:dyDescent="0.35"/>
    <row r="12" spans="1:10" x14ac:dyDescent="0.35">
      <c r="B12" s="66"/>
      <c r="E12" s="66"/>
      <c r="H12" s="66"/>
    </row>
    <row r="15" spans="1:10" x14ac:dyDescent="0.35">
      <c r="A15" s="579" t="s">
        <v>223</v>
      </c>
    </row>
  </sheetData>
  <pageMargins left="0.7" right="0.7" top="0.75" bottom="0.75" header="0.3" footer="0.3"/>
  <customProperties>
    <customPr name="_pios_id" r:id="rId1"/>
  </customPropertie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8" tint="0.39997558519241921"/>
  </sheetPr>
  <dimension ref="A1:E40"/>
  <sheetViews>
    <sheetView workbookViewId="0">
      <pane xSplit="2" ySplit="1" topLeftCell="C2" activePane="bottomRight" state="frozen"/>
      <selection activeCell="G63" sqref="G63"/>
      <selection pane="topRight" activeCell="G63" sqref="G63"/>
      <selection pane="bottomLeft" activeCell="G63" sqref="G63"/>
      <selection pane="bottomRight" activeCell="B2" sqref="B2:E2"/>
    </sheetView>
  </sheetViews>
  <sheetFormatPr defaultColWidth="8.81640625" defaultRowHeight="14.5" x14ac:dyDescent="0.35"/>
  <cols>
    <col min="1" max="1" width="3" style="71" bestFit="1" customWidth="1"/>
    <col min="2" max="2" width="66.1796875" style="71" customWidth="1"/>
    <col min="3" max="3" width="16.81640625" style="71" bestFit="1" customWidth="1"/>
    <col min="4" max="4" width="21.453125" style="71" bestFit="1" customWidth="1"/>
    <col min="5" max="5" width="16.81640625" style="71" bestFit="1" customWidth="1"/>
    <col min="6" max="6" width="14.453125" style="71" bestFit="1" customWidth="1"/>
    <col min="7" max="7" width="13.54296875" style="71" bestFit="1" customWidth="1"/>
    <col min="8" max="8" width="14" style="71" bestFit="1" customWidth="1"/>
    <col min="9" max="9" width="11.54296875" style="71" bestFit="1" customWidth="1"/>
    <col min="10" max="10" width="8.81640625" style="71"/>
    <col min="11" max="11" width="11" style="71" bestFit="1" customWidth="1"/>
    <col min="12" max="12" width="8.81640625" style="71"/>
    <col min="13" max="13" width="12" style="71" bestFit="1" customWidth="1"/>
    <col min="14" max="16384" width="8.81640625" style="71"/>
  </cols>
  <sheetData>
    <row r="1" spans="1:5" x14ac:dyDescent="0.35">
      <c r="A1" s="7"/>
      <c r="B1" s="7"/>
      <c r="C1" s="52" t="s">
        <v>71</v>
      </c>
      <c r="D1" s="52" t="s">
        <v>72</v>
      </c>
      <c r="E1" s="52" t="s">
        <v>73</v>
      </c>
    </row>
    <row r="2" spans="1:5" x14ac:dyDescent="0.35">
      <c r="A2" s="7"/>
      <c r="B2" s="887" t="s">
        <v>515</v>
      </c>
      <c r="C2" s="38"/>
      <c r="D2" s="38"/>
      <c r="E2" s="38"/>
    </row>
    <row r="3" spans="1:5" x14ac:dyDescent="0.35">
      <c r="A3" s="7">
        <v>1</v>
      </c>
      <c r="B3" s="53" t="s">
        <v>386</v>
      </c>
      <c r="C3" s="7"/>
      <c r="D3" s="7"/>
      <c r="E3" s="7"/>
    </row>
    <row r="4" spans="1:5" x14ac:dyDescent="0.35">
      <c r="A4" s="7">
        <v>2</v>
      </c>
      <c r="B4" s="6" t="s">
        <v>387</v>
      </c>
      <c r="C4" s="60">
        <f>C21</f>
        <v>-58253573.659281813</v>
      </c>
      <c r="D4" s="60">
        <f>D21</f>
        <v>-1545606.41071818</v>
      </c>
      <c r="E4" s="60">
        <f>E21</f>
        <v>-59799180.069999993</v>
      </c>
    </row>
    <row r="5" spans="1:5" x14ac:dyDescent="0.35">
      <c r="A5" s="7">
        <v>3</v>
      </c>
      <c r="B5" s="6" t="s">
        <v>388</v>
      </c>
      <c r="C5" s="56">
        <f>C33</f>
        <v>-17726466.240255807</v>
      </c>
      <c r="D5" s="56">
        <f>D33</f>
        <v>-440859.56987019361</v>
      </c>
      <c r="E5" s="56">
        <f>E33</f>
        <v>-18167325.810125999</v>
      </c>
    </row>
    <row r="6" spans="1:5" ht="15" thickBot="1" x14ac:dyDescent="0.4">
      <c r="A6" s="7">
        <v>4</v>
      </c>
      <c r="B6" s="7" t="s">
        <v>74</v>
      </c>
      <c r="C6" s="58">
        <f>SUM(C4:C5)</f>
        <v>-75980039.899537623</v>
      </c>
      <c r="D6" s="58">
        <f>SUM(D4:D5)</f>
        <v>-1986465.9805883737</v>
      </c>
      <c r="E6" s="58">
        <f>SUM(E4:E5)</f>
        <v>-77966505.880125999</v>
      </c>
    </row>
    <row r="7" spans="1:5" ht="15" thickTop="1" x14ac:dyDescent="0.35">
      <c r="A7" s="7">
        <v>5</v>
      </c>
      <c r="B7" s="7"/>
      <c r="C7" s="7"/>
      <c r="D7" s="7"/>
      <c r="E7" s="7"/>
    </row>
    <row r="8" spans="1:5" ht="18" x14ac:dyDescent="0.4">
      <c r="A8" s="7">
        <v>6</v>
      </c>
      <c r="B8" s="226"/>
      <c r="C8" s="7"/>
      <c r="D8" s="7"/>
      <c r="E8" s="7"/>
    </row>
    <row r="9" spans="1:5" x14ac:dyDescent="0.35">
      <c r="A9" s="7">
        <v>7</v>
      </c>
      <c r="B9" s="7"/>
      <c r="C9" s="7"/>
      <c r="D9" s="7"/>
      <c r="E9" s="7"/>
    </row>
    <row r="10" spans="1:5" x14ac:dyDescent="0.35">
      <c r="A10" s="7">
        <v>8</v>
      </c>
      <c r="B10" s="7"/>
      <c r="C10" s="7"/>
      <c r="D10" s="7"/>
      <c r="E10" s="7"/>
    </row>
    <row r="11" spans="1:5" x14ac:dyDescent="0.35">
      <c r="A11" s="7">
        <v>9</v>
      </c>
      <c r="B11" s="54" t="s">
        <v>75</v>
      </c>
      <c r="C11" s="7"/>
      <c r="D11" s="7"/>
      <c r="E11" s="7"/>
    </row>
    <row r="12" spans="1:5" x14ac:dyDescent="0.35">
      <c r="A12" s="7">
        <v>10</v>
      </c>
      <c r="B12" s="55">
        <v>44347</v>
      </c>
      <c r="C12" s="56"/>
      <c r="D12" s="56"/>
      <c r="E12" s="56">
        <v>-5629456.4799999967</v>
      </c>
    </row>
    <row r="13" spans="1:5" x14ac:dyDescent="0.35">
      <c r="A13" s="7">
        <v>11</v>
      </c>
      <c r="B13" s="55">
        <v>44377</v>
      </c>
      <c r="C13" s="56"/>
      <c r="D13" s="56"/>
      <c r="E13" s="56">
        <v>-6243835.4100000011</v>
      </c>
    </row>
    <row r="14" spans="1:5" x14ac:dyDescent="0.35">
      <c r="A14" s="7">
        <v>12</v>
      </c>
      <c r="B14" s="55">
        <v>44408</v>
      </c>
      <c r="C14" s="56"/>
      <c r="D14" s="56"/>
      <c r="E14" s="56">
        <v>-5935017.4899999993</v>
      </c>
    </row>
    <row r="15" spans="1:5" x14ac:dyDescent="0.35">
      <c r="A15" s="7">
        <v>13</v>
      </c>
      <c r="B15" s="55">
        <v>44439</v>
      </c>
      <c r="C15" s="56"/>
      <c r="D15" s="56"/>
      <c r="E15" s="56">
        <v>-6138728.9499999993</v>
      </c>
    </row>
    <row r="16" spans="1:5" x14ac:dyDescent="0.35">
      <c r="A16" s="7">
        <v>14</v>
      </c>
      <c r="B16" s="55">
        <v>44469</v>
      </c>
      <c r="C16" s="56"/>
      <c r="D16" s="56"/>
      <c r="E16" s="56">
        <v>-5505887.2799999993</v>
      </c>
    </row>
    <row r="17" spans="1:5" x14ac:dyDescent="0.35">
      <c r="A17" s="7">
        <v>15</v>
      </c>
      <c r="B17" s="55">
        <v>44500</v>
      </c>
      <c r="C17" s="56"/>
      <c r="D17" s="56"/>
      <c r="E17" s="56">
        <v>-6477179.8300000001</v>
      </c>
    </row>
    <row r="18" spans="1:5" x14ac:dyDescent="0.35">
      <c r="A18" s="7">
        <v>16</v>
      </c>
      <c r="B18" s="55">
        <v>44530</v>
      </c>
      <c r="C18" s="56"/>
      <c r="D18" s="56"/>
      <c r="E18" s="56">
        <v>-6892941.9100000001</v>
      </c>
    </row>
    <row r="19" spans="1:5" x14ac:dyDescent="0.35">
      <c r="A19" s="7">
        <v>17</v>
      </c>
      <c r="B19" s="55">
        <v>44561</v>
      </c>
      <c r="C19" s="56"/>
      <c r="D19" s="56"/>
      <c r="E19" s="56">
        <v>-8378875.8299999991</v>
      </c>
    </row>
    <row r="20" spans="1:5" x14ac:dyDescent="0.35">
      <c r="A20" s="7">
        <v>18</v>
      </c>
      <c r="B20" s="55">
        <v>44592</v>
      </c>
      <c r="C20" s="56"/>
      <c r="D20" s="83"/>
      <c r="E20" s="56">
        <v>-8597256.8900000006</v>
      </c>
    </row>
    <row r="21" spans="1:5" ht="15" thickBot="1" x14ac:dyDescent="0.4">
      <c r="A21" s="7">
        <v>19</v>
      </c>
      <c r="B21" s="57"/>
      <c r="C21" s="58">
        <f>E21-D21</f>
        <v>-58253573.659281813</v>
      </c>
      <c r="D21" s="58">
        <v>-1545606.41071818</v>
      </c>
      <c r="E21" s="58">
        <f>SUM(E12:E20)</f>
        <v>-59799180.069999993</v>
      </c>
    </row>
    <row r="22" spans="1:5" ht="15" thickTop="1" x14ac:dyDescent="0.35">
      <c r="A22" s="7">
        <v>20</v>
      </c>
      <c r="B22" s="54" t="s">
        <v>76</v>
      </c>
      <c r="C22" s="56"/>
      <c r="D22" s="59" t="s">
        <v>77</v>
      </c>
      <c r="E22" s="56"/>
    </row>
    <row r="23" spans="1:5" x14ac:dyDescent="0.35">
      <c r="A23" s="7">
        <v>21</v>
      </c>
      <c r="B23" s="57" t="s">
        <v>527</v>
      </c>
      <c r="C23" s="56"/>
      <c r="D23" s="56"/>
      <c r="E23" s="56"/>
    </row>
    <row r="24" spans="1:5" x14ac:dyDescent="0.35">
      <c r="A24" s="7">
        <v>22</v>
      </c>
      <c r="B24" s="57" t="s">
        <v>528</v>
      </c>
      <c r="C24" s="56"/>
      <c r="D24" s="56"/>
      <c r="E24" s="56"/>
    </row>
    <row r="25" spans="1:5" x14ac:dyDescent="0.35">
      <c r="A25" s="7">
        <v>23</v>
      </c>
      <c r="B25" s="57" t="s">
        <v>389</v>
      </c>
      <c r="C25" s="56"/>
      <c r="D25" s="56"/>
      <c r="E25" s="56"/>
    </row>
    <row r="26" spans="1:5" x14ac:dyDescent="0.35">
      <c r="A26" s="7">
        <v>24</v>
      </c>
      <c r="B26" s="559">
        <v>3.45239925E-3</v>
      </c>
      <c r="C26" s="7"/>
      <c r="D26" s="7"/>
      <c r="E26" s="7"/>
    </row>
    <row r="27" spans="1:5" x14ac:dyDescent="0.35">
      <c r="A27" s="7">
        <v>25</v>
      </c>
      <c r="B27" s="560">
        <v>44255</v>
      </c>
      <c r="C27" s="60"/>
      <c r="D27" s="60"/>
      <c r="E27" s="7"/>
    </row>
    <row r="28" spans="1:5" x14ac:dyDescent="0.35">
      <c r="A28" s="7">
        <v>26</v>
      </c>
      <c r="B28" s="756">
        <v>1794632</v>
      </c>
      <c r="C28" s="56">
        <v>-6048541.8081425894</v>
      </c>
      <c r="D28" s="56">
        <v>-147244.36268341096</v>
      </c>
      <c r="E28" s="60">
        <f>-B28*B$26*1000</f>
        <v>-6195786.1708260002</v>
      </c>
    </row>
    <row r="29" spans="1:5" x14ac:dyDescent="0.35">
      <c r="A29" s="7">
        <v>27</v>
      </c>
      <c r="B29" s="560">
        <v>44286</v>
      </c>
      <c r="C29" s="60"/>
      <c r="D29" s="60"/>
      <c r="E29" s="60"/>
    </row>
    <row r="30" spans="1:5" x14ac:dyDescent="0.35">
      <c r="A30" s="7">
        <v>28</v>
      </c>
      <c r="B30" s="61">
        <v>1873496</v>
      </c>
      <c r="C30" s="56">
        <v>-6317241.5741213644</v>
      </c>
      <c r="D30" s="56">
        <v>-150814.61115663548</v>
      </c>
      <c r="E30" s="56">
        <f>-B30*B$26*1000</f>
        <v>-6468056.1852780003</v>
      </c>
    </row>
    <row r="31" spans="1:5" x14ac:dyDescent="0.35">
      <c r="A31" s="7">
        <v>29</v>
      </c>
      <c r="B31" s="560">
        <v>44316</v>
      </c>
      <c r="C31" s="56"/>
      <c r="D31" s="56"/>
      <c r="E31" s="56"/>
    </row>
    <row r="32" spans="1:5" x14ac:dyDescent="0.35">
      <c r="A32" s="7">
        <v>30</v>
      </c>
      <c r="B32" s="61">
        <v>1594104</v>
      </c>
      <c r="C32" s="56">
        <v>-5360682.8579918528</v>
      </c>
      <c r="D32" s="56">
        <v>-142800.59603014714</v>
      </c>
      <c r="E32" s="56">
        <f>-B32*B$26*1000</f>
        <v>-5503483.4540219996</v>
      </c>
    </row>
    <row r="33" spans="1:5" ht="15" thickBot="1" x14ac:dyDescent="0.4">
      <c r="A33" s="7">
        <v>31</v>
      </c>
      <c r="B33" s="7"/>
      <c r="C33" s="58">
        <f>E33-D33</f>
        <v>-17726466.240255807</v>
      </c>
      <c r="D33" s="58">
        <f>SUM(D28:D32)</f>
        <v>-440859.56987019361</v>
      </c>
      <c r="E33" s="58">
        <f>SUM(E27:E32)</f>
        <v>-18167325.810125999</v>
      </c>
    </row>
    <row r="34" spans="1:5" ht="15" thickTop="1" x14ac:dyDescent="0.35">
      <c r="A34" s="7">
        <v>32</v>
      </c>
      <c r="B34" s="61">
        <f>B28+B30+B32</f>
        <v>5262232</v>
      </c>
      <c r="C34" s="56"/>
      <c r="D34" s="62" t="s">
        <v>77</v>
      </c>
      <c r="E34" s="7"/>
    </row>
    <row r="35" spans="1:5" x14ac:dyDescent="0.35">
      <c r="A35" s="7">
        <v>33</v>
      </c>
      <c r="B35" s="7"/>
      <c r="C35" s="56"/>
      <c r="D35" s="56"/>
      <c r="E35" s="56"/>
    </row>
    <row r="36" spans="1:5" x14ac:dyDescent="0.35">
      <c r="A36" s="7">
        <v>34</v>
      </c>
      <c r="B36" s="7" t="s">
        <v>78</v>
      </c>
    </row>
    <row r="39" spans="1:5" x14ac:dyDescent="0.35">
      <c r="B39" s="51"/>
    </row>
    <row r="40" spans="1:5" x14ac:dyDescent="0.35">
      <c r="B40" s="51"/>
    </row>
  </sheetData>
  <pageMargins left="0.7" right="0.7" top="0.75" bottom="0.75" header="0.3" footer="0.3"/>
  <pageSetup orientation="portrait" r:id="rId1"/>
  <customProperties>
    <customPr name="_pios_id" r:id="rId2"/>
  </customPropertie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1A0C7"/>
  </sheetPr>
  <dimension ref="A1:J61"/>
  <sheetViews>
    <sheetView workbookViewId="0">
      <selection activeCell="F7" sqref="F7"/>
    </sheetView>
  </sheetViews>
  <sheetFormatPr defaultColWidth="9.1796875" defaultRowHeight="12.5" x14ac:dyDescent="0.25"/>
  <cols>
    <col min="1" max="1" width="41.81640625" style="192" customWidth="1"/>
    <col min="2" max="4" width="17" style="192" bestFit="1" customWidth="1"/>
    <col min="5" max="16384" width="9.1796875" style="192"/>
  </cols>
  <sheetData>
    <row r="1" spans="1:7" ht="14.15" customHeight="1" x14ac:dyDescent="0.3">
      <c r="A1" s="191" t="s">
        <v>46</v>
      </c>
      <c r="B1" s="191"/>
      <c r="C1" s="191"/>
      <c r="D1" s="191"/>
    </row>
    <row r="2" spans="1:7" ht="14.15" customHeight="1" x14ac:dyDescent="0.3">
      <c r="A2" s="191" t="s">
        <v>264</v>
      </c>
      <c r="B2" s="191"/>
      <c r="C2" s="191"/>
      <c r="D2" s="191"/>
      <c r="F2" s="883"/>
      <c r="G2" s="883"/>
    </row>
    <row r="3" spans="1:7" ht="14.15" customHeight="1" x14ac:dyDescent="0.3">
      <c r="A3" s="191"/>
      <c r="B3" s="757"/>
      <c r="C3" s="757"/>
      <c r="D3" s="757"/>
    </row>
    <row r="4" spans="1:7" ht="13.4" customHeight="1" x14ac:dyDescent="0.3">
      <c r="A4" s="782" t="s">
        <v>367</v>
      </c>
      <c r="B4" s="781">
        <f>'CY Conv Fctr '!E18</f>
        <v>0.95111500000000004</v>
      </c>
      <c r="C4" s="781">
        <f>+B4</f>
        <v>0.95111500000000004</v>
      </c>
      <c r="D4" s="781">
        <f>+C4</f>
        <v>0.95111500000000004</v>
      </c>
    </row>
    <row r="5" spans="1:7" ht="13.4" customHeight="1" x14ac:dyDescent="0.3">
      <c r="A5" s="256" t="s">
        <v>270</v>
      </c>
      <c r="B5" s="257">
        <f>B33*B4</f>
        <v>7325274.7848626506</v>
      </c>
      <c r="C5" s="257">
        <f>C33*C4</f>
        <v>6886444.7427660497</v>
      </c>
      <c r="D5" s="257">
        <f>D33*D4</f>
        <v>6882575.350145</v>
      </c>
    </row>
    <row r="6" spans="1:7" ht="13.4" customHeight="1" x14ac:dyDescent="0.3">
      <c r="A6" s="193" t="s">
        <v>47</v>
      </c>
      <c r="B6" s="194"/>
      <c r="C6" s="194"/>
      <c r="D6" s="194"/>
    </row>
    <row r="7" spans="1:7" ht="13.4" customHeight="1" x14ac:dyDescent="0.25">
      <c r="A7" s="195"/>
      <c r="B7" s="196" t="s">
        <v>272</v>
      </c>
      <c r="C7" s="196" t="s">
        <v>273</v>
      </c>
      <c r="D7" s="196" t="s">
        <v>274</v>
      </c>
    </row>
    <row r="8" spans="1:7" ht="13.5" customHeight="1" x14ac:dyDescent="0.3">
      <c r="A8" s="197" t="s">
        <v>49</v>
      </c>
      <c r="B8" s="884">
        <v>2022</v>
      </c>
      <c r="C8" s="884">
        <f>+B8</f>
        <v>2022</v>
      </c>
      <c r="D8" s="884">
        <f>+C8</f>
        <v>2022</v>
      </c>
    </row>
    <row r="9" spans="1:7" ht="6.65" customHeight="1" x14ac:dyDescent="0.25">
      <c r="A9" s="198"/>
      <c r="B9" s="199"/>
      <c r="C9" s="199"/>
      <c r="D9" s="199"/>
    </row>
    <row r="10" spans="1:7" ht="13.4" customHeight="1" x14ac:dyDescent="0.25">
      <c r="A10" s="201" t="s">
        <v>50</v>
      </c>
      <c r="B10" s="772">
        <v>132305465.16</v>
      </c>
      <c r="C10" s="772">
        <v>126110743.08</v>
      </c>
      <c r="D10" s="772">
        <v>117897267.51000001</v>
      </c>
    </row>
    <row r="11" spans="1:7" ht="13.4" customHeight="1" x14ac:dyDescent="0.25">
      <c r="A11" s="201" t="s">
        <v>51</v>
      </c>
      <c r="B11" s="773">
        <v>84085448.230000004</v>
      </c>
      <c r="C11" s="773">
        <v>77437905.950000003</v>
      </c>
      <c r="D11" s="773">
        <v>76582401.420000002</v>
      </c>
    </row>
    <row r="12" spans="1:7" ht="13.4" customHeight="1" x14ac:dyDescent="0.25">
      <c r="A12" s="201" t="s">
        <v>52</v>
      </c>
      <c r="B12" s="773">
        <v>9824270.9900000002</v>
      </c>
      <c r="C12" s="773">
        <v>9828290.9199999999</v>
      </c>
      <c r="D12" s="773">
        <v>9015498.8399999999</v>
      </c>
    </row>
    <row r="13" spans="1:7" ht="14.5" customHeight="1" x14ac:dyDescent="0.25">
      <c r="A13" s="201" t="s">
        <v>53</v>
      </c>
      <c r="B13" s="773">
        <v>1613169</v>
      </c>
      <c r="C13" s="773">
        <v>1514512.25</v>
      </c>
      <c r="D13" s="773">
        <v>1638517.32</v>
      </c>
    </row>
    <row r="14" spans="1:7" ht="13.4" customHeight="1" x14ac:dyDescent="0.25">
      <c r="A14" s="201" t="s">
        <v>54</v>
      </c>
      <c r="B14" s="773">
        <v>41507.58</v>
      </c>
      <c r="C14" s="773">
        <v>37677.93</v>
      </c>
      <c r="D14" s="773">
        <v>31462.17</v>
      </c>
    </row>
    <row r="15" spans="1:7" ht="8.5" customHeight="1" x14ac:dyDescent="0.25">
      <c r="A15" s="198"/>
      <c r="B15" s="774"/>
      <c r="C15" s="774"/>
      <c r="D15" s="774"/>
    </row>
    <row r="16" spans="1:7" ht="13.4" customHeight="1" x14ac:dyDescent="0.25">
      <c r="A16" s="202" t="s">
        <v>55</v>
      </c>
      <c r="B16" s="775">
        <f>SUM(B10:B15)</f>
        <v>227869860.96000001</v>
      </c>
      <c r="C16" s="775">
        <f>SUM(C10:C15)</f>
        <v>214929130.13</v>
      </c>
      <c r="D16" s="775">
        <f>SUM(D10:D15)</f>
        <v>205165147.25999999</v>
      </c>
    </row>
    <row r="17" spans="1:10" ht="13.4" customHeight="1" x14ac:dyDescent="0.25">
      <c r="A17" s="201" t="s">
        <v>56</v>
      </c>
      <c r="B17" s="773">
        <v>1744336.58</v>
      </c>
      <c r="C17" s="773">
        <v>1737104.73</v>
      </c>
      <c r="D17" s="773">
        <v>1713515.92</v>
      </c>
    </row>
    <row r="18" spans="1:10" ht="12.75" customHeight="1" x14ac:dyDescent="0.25">
      <c r="A18" s="201" t="s">
        <v>57</v>
      </c>
      <c r="B18" s="773">
        <v>5860741.3099999996</v>
      </c>
      <c r="C18" s="773">
        <v>5104194.76</v>
      </c>
      <c r="D18" s="773">
        <v>7854544.2999999998</v>
      </c>
    </row>
    <row r="19" spans="1:10" ht="6" customHeight="1" x14ac:dyDescent="0.25">
      <c r="A19" s="200"/>
      <c r="B19" s="776"/>
      <c r="C19" s="776"/>
      <c r="D19" s="776"/>
    </row>
    <row r="20" spans="1:10" ht="13.4" customHeight="1" x14ac:dyDescent="0.25">
      <c r="A20" s="203" t="s">
        <v>58</v>
      </c>
      <c r="B20" s="773">
        <f>SUM(B16:B18)</f>
        <v>235474938.85000002</v>
      </c>
      <c r="C20" s="773">
        <f>SUM(C16:C18)</f>
        <v>221770429.61999997</v>
      </c>
      <c r="D20" s="773">
        <f>SUM(D16:D18)</f>
        <v>214733207.47999999</v>
      </c>
    </row>
    <row r="21" spans="1:10" ht="6.65" customHeight="1" x14ac:dyDescent="0.25">
      <c r="A21" s="204"/>
      <c r="B21" s="777"/>
      <c r="C21" s="777"/>
      <c r="D21" s="777"/>
    </row>
    <row r="22" spans="1:10" ht="13.4" customHeight="1" x14ac:dyDescent="0.25">
      <c r="A22" s="201" t="s">
        <v>59</v>
      </c>
      <c r="B22" s="773">
        <v>5190299.76</v>
      </c>
      <c r="C22" s="773">
        <v>4952902.6500000004</v>
      </c>
      <c r="D22" s="773">
        <v>3704161.45</v>
      </c>
    </row>
    <row r="23" spans="1:10" ht="13.4" customHeight="1" x14ac:dyDescent="0.25">
      <c r="A23" s="201" t="s">
        <v>60</v>
      </c>
      <c r="B23" s="773">
        <v>1988128.28</v>
      </c>
      <c r="C23" s="773">
        <v>1946630.1</v>
      </c>
      <c r="D23" s="773">
        <v>1905435.69</v>
      </c>
    </row>
    <row r="24" spans="1:10" ht="13.4" customHeight="1" x14ac:dyDescent="0.25">
      <c r="A24" s="201" t="s">
        <v>61</v>
      </c>
      <c r="B24" s="773">
        <v>-1592290.07</v>
      </c>
      <c r="C24" s="773">
        <v>1867824.84</v>
      </c>
      <c r="D24" s="773">
        <v>-11864781.539999999</v>
      </c>
    </row>
    <row r="25" spans="1:10" ht="13.4" customHeight="1" x14ac:dyDescent="0.25">
      <c r="A25" s="201" t="s">
        <v>62</v>
      </c>
      <c r="B25" s="775">
        <v>1496652.21</v>
      </c>
      <c r="C25" s="775">
        <v>2245505.6800000002</v>
      </c>
      <c r="D25" s="775">
        <v>1316235.94</v>
      </c>
    </row>
    <row r="26" spans="1:10" ht="12.75" customHeight="1" x14ac:dyDescent="0.25">
      <c r="A26" s="201" t="s">
        <v>63</v>
      </c>
      <c r="B26" s="775">
        <f>SUM(B22:B25)</f>
        <v>7082790.1799999997</v>
      </c>
      <c r="C26" s="775">
        <f>SUM(C22:C25)</f>
        <v>11012863.27</v>
      </c>
      <c r="D26" s="775">
        <f>SUM(D22:D25)</f>
        <v>-4938948.459999999</v>
      </c>
    </row>
    <row r="27" spans="1:10" ht="6.65" customHeight="1" x14ac:dyDescent="0.25">
      <c r="A27" s="204"/>
      <c r="B27" s="778"/>
      <c r="C27" s="778"/>
      <c r="D27" s="778"/>
    </row>
    <row r="28" spans="1:10" ht="14.15" customHeight="1" thickBot="1" x14ac:dyDescent="0.3">
      <c r="A28" s="205" t="s">
        <v>64</v>
      </c>
      <c r="B28" s="779">
        <f>+B26+B20</f>
        <v>242557729.03000003</v>
      </c>
      <c r="C28" s="779">
        <f>+C26+C20</f>
        <v>232783292.88999999</v>
      </c>
      <c r="D28" s="779">
        <f>+D26+D20</f>
        <v>209794259.01999998</v>
      </c>
    </row>
    <row r="29" spans="1:10" ht="4.4000000000000004" customHeight="1" thickTop="1" x14ac:dyDescent="0.25">
      <c r="A29" s="206"/>
      <c r="B29" s="778"/>
      <c r="C29" s="778"/>
      <c r="D29" s="778"/>
    </row>
    <row r="30" spans="1:10" ht="12.75" customHeight="1" x14ac:dyDescent="0.25">
      <c r="A30" s="200"/>
      <c r="B30" s="780"/>
      <c r="C30" s="780"/>
      <c r="D30" s="780"/>
    </row>
    <row r="31" spans="1:10" x14ac:dyDescent="0.25">
      <c r="A31" s="206" t="s">
        <v>480</v>
      </c>
      <c r="B31" s="772">
        <v>9170194.6500000004</v>
      </c>
      <c r="C31" s="772">
        <v>8790898.1899999995</v>
      </c>
      <c r="D31" s="772">
        <v>8161485.9800000004</v>
      </c>
      <c r="J31" s="758"/>
    </row>
    <row r="32" spans="1:10" x14ac:dyDescent="0.25">
      <c r="A32" s="206" t="s">
        <v>65</v>
      </c>
      <c r="B32" s="773">
        <v>-7701399.5499999998</v>
      </c>
      <c r="C32" s="773">
        <v>-7350315.4299999997</v>
      </c>
      <c r="D32" s="773">
        <v>-6944181.6500000004</v>
      </c>
      <c r="J32" s="758"/>
    </row>
    <row r="33" spans="1:10" x14ac:dyDescent="0.25">
      <c r="A33" s="206" t="s">
        <v>66</v>
      </c>
      <c r="B33" s="773">
        <v>7701776.1100000003</v>
      </c>
      <c r="C33" s="773">
        <v>7240391.2699999996</v>
      </c>
      <c r="D33" s="773">
        <v>7236323</v>
      </c>
      <c r="J33" s="758"/>
    </row>
    <row r="34" spans="1:10" ht="13.4" customHeight="1" x14ac:dyDescent="0.25">
      <c r="A34" s="206" t="s">
        <v>481</v>
      </c>
      <c r="B34" s="773">
        <v>-2701994.88</v>
      </c>
      <c r="C34" s="773">
        <v>-2530566.09</v>
      </c>
      <c r="D34" s="773">
        <v>-2520279.08</v>
      </c>
      <c r="J34" s="758"/>
    </row>
    <row r="35" spans="1:10" ht="13.4" customHeight="1" x14ac:dyDescent="0.25">
      <c r="A35" s="206" t="s">
        <v>482</v>
      </c>
      <c r="B35" s="773">
        <v>4169835.13</v>
      </c>
      <c r="C35" s="773">
        <v>3916424.38</v>
      </c>
      <c r="D35" s="773">
        <v>3904410.07</v>
      </c>
      <c r="J35" s="758"/>
    </row>
    <row r="36" spans="1:10" ht="13.4" customHeight="1" x14ac:dyDescent="0.25">
      <c r="A36" s="206" t="s">
        <v>483</v>
      </c>
      <c r="B36" s="773">
        <v>6391797.6500000004</v>
      </c>
      <c r="C36" s="773">
        <v>6018193.71</v>
      </c>
      <c r="D36" s="773">
        <v>5986335.9699999997</v>
      </c>
      <c r="J36" s="758"/>
    </row>
    <row r="37" spans="1:10" ht="13.4" customHeight="1" x14ac:dyDescent="0.25">
      <c r="A37" s="206" t="s">
        <v>67</v>
      </c>
      <c r="B37" s="773">
        <v>2499102.35</v>
      </c>
      <c r="C37" s="773">
        <v>2368450.39</v>
      </c>
      <c r="D37" s="773">
        <v>2342108.6</v>
      </c>
      <c r="J37" s="758"/>
    </row>
    <row r="38" spans="1:10" ht="13.4" customHeight="1" x14ac:dyDescent="0.25">
      <c r="A38" s="206" t="s">
        <v>68</v>
      </c>
      <c r="B38" s="773">
        <v>0</v>
      </c>
      <c r="C38" s="773">
        <v>0</v>
      </c>
      <c r="D38" s="773">
        <v>0</v>
      </c>
      <c r="J38" s="758"/>
    </row>
    <row r="39" spans="1:10" ht="13.4" customHeight="1" x14ac:dyDescent="0.25">
      <c r="A39" s="206" t="s">
        <v>484</v>
      </c>
      <c r="B39" s="773">
        <v>-43223.66</v>
      </c>
      <c r="C39" s="773">
        <v>-38522.53</v>
      </c>
      <c r="D39" s="773">
        <v>-37983.99</v>
      </c>
      <c r="J39" s="758"/>
    </row>
    <row r="40" spans="1:10" ht="13.4" customHeight="1" x14ac:dyDescent="0.25">
      <c r="A40" s="206" t="s">
        <v>69</v>
      </c>
      <c r="B40" s="773">
        <v>5426210.6100000003</v>
      </c>
      <c r="C40" s="773">
        <v>5145100.5599999996</v>
      </c>
      <c r="D40" s="773">
        <v>5066941.28</v>
      </c>
      <c r="J40" s="758"/>
    </row>
    <row r="41" spans="1:10" x14ac:dyDescent="0.25">
      <c r="A41" s="206" t="s">
        <v>485</v>
      </c>
      <c r="B41" s="773">
        <v>0</v>
      </c>
      <c r="C41" s="773">
        <v>0</v>
      </c>
      <c r="D41" s="773">
        <v>0</v>
      </c>
      <c r="J41" s="758"/>
    </row>
    <row r="42" spans="1:10" x14ac:dyDescent="0.25">
      <c r="A42" s="207" t="s">
        <v>486</v>
      </c>
      <c r="B42" s="773">
        <v>1522673.61</v>
      </c>
      <c r="C42" s="773">
        <v>1439759.48</v>
      </c>
      <c r="D42" s="773">
        <v>1421633.7</v>
      </c>
      <c r="J42" s="758"/>
    </row>
    <row r="43" spans="1:10" ht="12.75" customHeight="1" x14ac:dyDescent="0.25">
      <c r="A43" s="759" t="s">
        <v>487</v>
      </c>
      <c r="B43" s="773">
        <v>-1525723.11</v>
      </c>
      <c r="C43" s="773">
        <v>-1444480.43</v>
      </c>
      <c r="D43" s="773">
        <v>-1421069.97</v>
      </c>
      <c r="J43" s="758"/>
    </row>
    <row r="44" spans="1:10" ht="12.75" customHeight="1" x14ac:dyDescent="0.25">
      <c r="A44" s="195"/>
      <c r="J44" s="758"/>
    </row>
    <row r="45" spans="1:10" x14ac:dyDescent="0.25">
      <c r="A45" s="194"/>
      <c r="B45" s="764" t="s">
        <v>48</v>
      </c>
      <c r="C45" s="764" t="s">
        <v>48</v>
      </c>
      <c r="D45" s="764" t="s">
        <v>48</v>
      </c>
    </row>
    <row r="46" spans="1:10" ht="13" x14ac:dyDescent="0.3">
      <c r="A46" s="760" t="s">
        <v>70</v>
      </c>
      <c r="B46" s="765">
        <v>2022</v>
      </c>
      <c r="C46" s="765">
        <v>2022</v>
      </c>
      <c r="D46" s="765">
        <v>2022</v>
      </c>
    </row>
    <row r="47" spans="1:10" ht="15" customHeight="1" x14ac:dyDescent="0.25">
      <c r="A47" s="761"/>
      <c r="B47" s="766"/>
      <c r="C47" s="766"/>
      <c r="D47" s="766"/>
    </row>
    <row r="48" spans="1:10" ht="12.75" customHeight="1" x14ac:dyDescent="0.25">
      <c r="A48" s="758" t="s">
        <v>50</v>
      </c>
      <c r="B48" s="767">
        <v>1111816669.74</v>
      </c>
      <c r="C48" s="767">
        <v>1056936391.77</v>
      </c>
      <c r="D48" s="767">
        <v>996028081.85000002</v>
      </c>
    </row>
    <row r="49" spans="1:4" x14ac:dyDescent="0.25">
      <c r="A49" s="758" t="s">
        <v>51</v>
      </c>
      <c r="B49" s="767">
        <v>732324190.76999998</v>
      </c>
      <c r="C49" s="767">
        <v>659984851.40999997</v>
      </c>
      <c r="D49" s="767">
        <v>714965485.23000002</v>
      </c>
    </row>
    <row r="50" spans="1:4" ht="12.75" customHeight="1" x14ac:dyDescent="0.25">
      <c r="A50" s="758" t="s">
        <v>52</v>
      </c>
      <c r="B50" s="767">
        <v>90011889.810000002</v>
      </c>
      <c r="C50" s="767">
        <v>90618411.969999999</v>
      </c>
      <c r="D50" s="767">
        <v>92787434.819999993</v>
      </c>
    </row>
    <row r="51" spans="1:4" x14ac:dyDescent="0.25">
      <c r="A51" s="758" t="s">
        <v>53</v>
      </c>
      <c r="B51" s="767">
        <v>5897194.2400000002</v>
      </c>
      <c r="C51" s="767">
        <v>5870813.4800000004</v>
      </c>
      <c r="D51" s="767">
        <v>6229952.4199999999</v>
      </c>
    </row>
    <row r="52" spans="1:4" x14ac:dyDescent="0.25">
      <c r="A52" s="758" t="s">
        <v>54</v>
      </c>
      <c r="B52" s="767">
        <v>824850</v>
      </c>
      <c r="C52" s="767">
        <v>793640</v>
      </c>
      <c r="D52" s="767">
        <v>638080</v>
      </c>
    </row>
    <row r="53" spans="1:4" ht="6" customHeight="1" x14ac:dyDescent="0.25">
      <c r="A53" s="761"/>
      <c r="B53" s="768"/>
      <c r="C53" s="768">
        <v>0</v>
      </c>
      <c r="D53" s="768"/>
    </row>
    <row r="54" spans="1:4" ht="12.75" customHeight="1" x14ac:dyDescent="0.25">
      <c r="A54" s="762" t="s">
        <v>55</v>
      </c>
      <c r="B54" s="769">
        <f>SUM(B48:B53)</f>
        <v>1940874794.5599999</v>
      </c>
      <c r="C54" s="769">
        <f>SUM(C48:C53)</f>
        <v>1814204108.6299999</v>
      </c>
      <c r="D54" s="769">
        <f>SUM(D48:D53)</f>
        <v>1810649034.3199999</v>
      </c>
    </row>
    <row r="55" spans="1:4" ht="12.75" customHeight="1" x14ac:dyDescent="0.25">
      <c r="A55" s="758" t="s">
        <v>56</v>
      </c>
      <c r="B55" s="767">
        <v>173266216.13999999</v>
      </c>
      <c r="C55" s="767">
        <v>192376730.40000001</v>
      </c>
      <c r="D55" s="767">
        <v>238963453.25999999</v>
      </c>
    </row>
    <row r="56" spans="1:4" x14ac:dyDescent="0.25">
      <c r="A56" s="758" t="s">
        <v>57</v>
      </c>
      <c r="B56" s="767">
        <v>164534391</v>
      </c>
      <c r="C56" s="767">
        <v>160215716</v>
      </c>
      <c r="D56" s="767">
        <v>129066823</v>
      </c>
    </row>
    <row r="57" spans="1:4" ht="6" customHeight="1" x14ac:dyDescent="0.25">
      <c r="A57" s="763"/>
      <c r="B57" s="770"/>
      <c r="C57" s="770">
        <v>0</v>
      </c>
      <c r="D57" s="770"/>
    </row>
    <row r="58" spans="1:4" ht="13" thickBot="1" x14ac:dyDescent="0.3">
      <c r="A58" s="762" t="s">
        <v>218</v>
      </c>
      <c r="B58" s="771">
        <f>SUM(B54:B56)</f>
        <v>2278675401.6999998</v>
      </c>
      <c r="C58" s="771">
        <f>SUM(C54:C56)</f>
        <v>2166796555.0299997</v>
      </c>
      <c r="D58" s="771">
        <f>SUM(D54:D56)</f>
        <v>2178679310.5799999</v>
      </c>
    </row>
    <row r="59" spans="1:4" ht="12.75" customHeight="1" thickTop="1" thickBot="1" x14ac:dyDescent="0.3">
      <c r="A59" s="194"/>
      <c r="B59" s="608"/>
      <c r="C59" s="608"/>
      <c r="D59" s="608"/>
    </row>
    <row r="60" spans="1:4" ht="13" thickTop="1" x14ac:dyDescent="0.25">
      <c r="A60" s="919"/>
      <c r="B60" s="919"/>
    </row>
    <row r="61" spans="1:4" ht="12.75" customHeight="1" x14ac:dyDescent="0.25">
      <c r="A61" s="919" t="s">
        <v>219</v>
      </c>
      <c r="B61" s="919"/>
    </row>
  </sheetData>
  <mergeCells count="2">
    <mergeCell ref="A60:B60"/>
    <mergeCell ref="A61:B61"/>
  </mergeCells>
  <pageMargins left="0.7" right="0.7" top="0.75" bottom="0.75" header="0.3" footer="0.3"/>
  <pageSetup orientation="portrait" r:id="rId1"/>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7" tint="0.39997558519241921"/>
  </sheetPr>
  <dimension ref="A1:F31"/>
  <sheetViews>
    <sheetView workbookViewId="0">
      <pane ySplit="5" topLeftCell="A18" activePane="bottomLeft" state="frozen"/>
      <selection activeCell="C19" sqref="C19"/>
      <selection pane="bottomLeft" activeCell="C26" sqref="C26"/>
    </sheetView>
  </sheetViews>
  <sheetFormatPr defaultColWidth="9.1796875" defaultRowHeight="14.5" x14ac:dyDescent="0.35"/>
  <cols>
    <col min="1" max="1" width="44.453125" style="84" bestFit="1" customWidth="1"/>
    <col min="2" max="2" width="13.54296875" style="84" bestFit="1" customWidth="1"/>
    <col min="3" max="3" width="14.453125" style="84" bestFit="1" customWidth="1"/>
    <col min="4" max="4" width="12" style="84" bestFit="1" customWidth="1"/>
    <col min="5" max="5" width="12.54296875" style="84" bestFit="1" customWidth="1"/>
    <col min="6" max="6" width="13.7265625" style="84" bestFit="1" customWidth="1"/>
    <col min="7" max="16384" width="9.1796875" style="84"/>
  </cols>
  <sheetData>
    <row r="1" spans="1:6" x14ac:dyDescent="0.35">
      <c r="A1" s="247" t="s">
        <v>250</v>
      </c>
      <c r="B1" s="247"/>
      <c r="C1" s="248"/>
    </row>
    <row r="2" spans="1:6" x14ac:dyDescent="0.35">
      <c r="A2" s="247" t="s">
        <v>155</v>
      </c>
      <c r="B2" s="247"/>
      <c r="C2" s="248"/>
      <c r="F2" s="43"/>
    </row>
    <row r="3" spans="1:6" x14ac:dyDescent="0.35">
      <c r="A3" s="247" t="s">
        <v>499</v>
      </c>
      <c r="B3" s="247"/>
      <c r="C3" s="248"/>
    </row>
    <row r="4" spans="1:6" x14ac:dyDescent="0.35">
      <c r="A4" s="225"/>
      <c r="B4" s="247"/>
      <c r="C4" s="248"/>
    </row>
    <row r="5" spans="1:6" x14ac:dyDescent="0.35">
      <c r="A5" s="249" t="s">
        <v>2</v>
      </c>
      <c r="B5" s="250" t="s">
        <v>16</v>
      </c>
      <c r="C5" s="250"/>
    </row>
    <row r="7" spans="1:6" x14ac:dyDescent="0.35">
      <c r="A7" s="84" t="s">
        <v>156</v>
      </c>
      <c r="C7" s="186">
        <f>'PY Rev Req Non-449 (UE-220137)'!E12</f>
        <v>100619985.49219336</v>
      </c>
      <c r="E7" s="86"/>
      <c r="F7" s="879"/>
    </row>
    <row r="8" spans="1:6" x14ac:dyDescent="0.35">
      <c r="A8" s="84" t="s">
        <v>157</v>
      </c>
      <c r="E8" s="86"/>
      <c r="F8" s="86"/>
    </row>
    <row r="9" spans="1:6" x14ac:dyDescent="0.35">
      <c r="A9" s="87" t="s">
        <v>296</v>
      </c>
      <c r="B9" s="187">
        <f>'CY True-Up'!F10+'CY True-Up'!F23</f>
        <v>-5910796.9200446382</v>
      </c>
      <c r="E9" s="880"/>
      <c r="F9" s="86"/>
    </row>
    <row r="10" spans="1:6" x14ac:dyDescent="0.35">
      <c r="A10" s="87" t="s">
        <v>297</v>
      </c>
      <c r="B10" s="187">
        <f>'PY True-up '!F10+'PY True-up '!F23</f>
        <v>-2862006.136087779</v>
      </c>
      <c r="D10" s="568"/>
      <c r="E10" s="880"/>
      <c r="F10" s="86"/>
    </row>
    <row r="11" spans="1:6" x14ac:dyDescent="0.35">
      <c r="A11" s="87" t="s">
        <v>302</v>
      </c>
      <c r="B11" s="187"/>
      <c r="C11" s="89">
        <f>B9-B10</f>
        <v>-3048790.7839568593</v>
      </c>
      <c r="D11" s="568"/>
      <c r="E11" s="880"/>
      <c r="F11" s="88"/>
    </row>
    <row r="12" spans="1:6" x14ac:dyDescent="0.35">
      <c r="A12" s="84" t="s">
        <v>158</v>
      </c>
      <c r="D12" s="568"/>
      <c r="E12" s="86"/>
      <c r="F12" s="86"/>
    </row>
    <row r="13" spans="1:6" x14ac:dyDescent="0.35">
      <c r="A13" s="87" t="s">
        <v>298</v>
      </c>
      <c r="B13" s="89">
        <f>'CY Rev Req Non-449'!C8</f>
        <v>121557883.55955744</v>
      </c>
      <c r="D13" s="568"/>
      <c r="E13" s="88"/>
      <c r="F13" s="86"/>
    </row>
    <row r="14" spans="1:6" x14ac:dyDescent="0.35">
      <c r="A14" s="87" t="s">
        <v>299</v>
      </c>
      <c r="B14" s="89">
        <f>'PY Rev Req Non-449 (UE-220137)'!C8</f>
        <v>119809113.29389761</v>
      </c>
      <c r="D14" s="568"/>
      <c r="E14" s="88"/>
      <c r="F14" s="86"/>
    </row>
    <row r="15" spans="1:6" x14ac:dyDescent="0.35">
      <c r="A15" s="87" t="s">
        <v>302</v>
      </c>
      <c r="B15" s="89"/>
      <c r="C15" s="89">
        <f>B13-B14</f>
        <v>1748770.265659824</v>
      </c>
      <c r="D15" s="568"/>
      <c r="E15" s="88"/>
      <c r="F15" s="88"/>
    </row>
    <row r="16" spans="1:6" x14ac:dyDescent="0.35">
      <c r="A16" s="569" t="s">
        <v>159</v>
      </c>
      <c r="B16" s="89"/>
      <c r="E16" s="88"/>
      <c r="F16" s="86"/>
    </row>
    <row r="17" spans="1:6" x14ac:dyDescent="0.35">
      <c r="A17" s="87" t="s">
        <v>300</v>
      </c>
      <c r="B17" s="187">
        <f>'CY True-Up'!F15</f>
        <v>-25401872.113897599</v>
      </c>
      <c r="E17" s="880"/>
      <c r="F17" s="86"/>
    </row>
    <row r="18" spans="1:6" x14ac:dyDescent="0.35">
      <c r="A18" s="87" t="s">
        <v>301</v>
      </c>
      <c r="B18" s="187">
        <f>'PY True-up '!F15</f>
        <v>-21245929.656402349</v>
      </c>
      <c r="E18" s="880"/>
      <c r="F18" s="86"/>
    </row>
    <row r="19" spans="1:6" x14ac:dyDescent="0.35">
      <c r="A19" s="87" t="s">
        <v>302</v>
      </c>
      <c r="B19" s="187"/>
      <c r="C19" s="89">
        <f>B17-B18</f>
        <v>-4155942.4574952498</v>
      </c>
      <c r="E19" s="880"/>
      <c r="F19" s="88"/>
    </row>
    <row r="20" spans="1:6" x14ac:dyDescent="0.35">
      <c r="A20" s="87"/>
      <c r="B20" s="187"/>
      <c r="C20" s="89"/>
      <c r="E20" s="880"/>
      <c r="F20" s="88"/>
    </row>
    <row r="21" spans="1:6" x14ac:dyDescent="0.35">
      <c r="A21" s="569" t="s">
        <v>162</v>
      </c>
      <c r="B21" s="187">
        <f>('CY Rev Req Non-449'!E12-'CY Rev Req Non-449'!C12)-('PY Rev Req Non-449 (UE-220137)'!E12-'PY Rev Req Non-449 (UE-220137)'!C12)</f>
        <v>-203845.27015526593</v>
      </c>
      <c r="C21" s="89">
        <f>B21</f>
        <v>-203845.27015526593</v>
      </c>
      <c r="E21" s="880"/>
      <c r="F21" s="88"/>
    </row>
    <row r="22" spans="1:6" x14ac:dyDescent="0.35">
      <c r="A22" s="87"/>
      <c r="B22" s="187"/>
      <c r="C22" s="90"/>
      <c r="E22" s="880"/>
      <c r="F22" s="88"/>
    </row>
    <row r="23" spans="1:6" x14ac:dyDescent="0.35">
      <c r="A23" s="569" t="s">
        <v>160</v>
      </c>
      <c r="B23" s="187"/>
      <c r="C23" s="89">
        <f>SUM(C11:C22)</f>
        <v>-5659808.245947551</v>
      </c>
      <c r="E23" s="880"/>
      <c r="F23" s="88"/>
    </row>
    <row r="24" spans="1:6" x14ac:dyDescent="0.35">
      <c r="C24" s="85"/>
      <c r="E24" s="86"/>
      <c r="F24" s="86"/>
    </row>
    <row r="25" spans="1:6" ht="15" thickBot="1" x14ac:dyDescent="0.4">
      <c r="A25" s="569" t="s">
        <v>161</v>
      </c>
      <c r="C25" s="91">
        <f>C7+C23</f>
        <v>94960177.246245801</v>
      </c>
      <c r="E25" s="86"/>
      <c r="F25" s="881"/>
    </row>
    <row r="26" spans="1:6" ht="15" thickTop="1" x14ac:dyDescent="0.35">
      <c r="C26" s="570">
        <f>'CY Rev Req Non-449'!E12-C25</f>
        <v>0</v>
      </c>
      <c r="E26" s="86"/>
      <c r="F26" s="86"/>
    </row>
    <row r="29" spans="1:6" x14ac:dyDescent="0.35">
      <c r="B29" s="89"/>
      <c r="C29" s="43"/>
    </row>
    <row r="31" spans="1:6" x14ac:dyDescent="0.35">
      <c r="B31" s="89"/>
    </row>
  </sheetData>
  <pageMargins left="0.7" right="0.7" top="0.75" bottom="0.75" header="0.3" footer="0.3"/>
  <customProperties>
    <customPr name="_pios_id" r:id="rId1"/>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CDDC"/>
  </sheetPr>
  <dimension ref="A1:F44"/>
  <sheetViews>
    <sheetView workbookViewId="0">
      <pane ySplit="5" topLeftCell="A6" activePane="bottomLeft" state="frozen"/>
      <selection activeCell="B34" sqref="B34:F35"/>
      <selection pane="bottomLeft" activeCell="C20" sqref="C20"/>
    </sheetView>
  </sheetViews>
  <sheetFormatPr defaultColWidth="9.1796875" defaultRowHeight="12.5" x14ac:dyDescent="0.25"/>
  <cols>
    <col min="1" max="1" width="4" style="7" bestFit="1" customWidth="1"/>
    <col min="2" max="2" width="50.1796875" style="7" customWidth="1"/>
    <col min="3" max="3" width="45.453125" style="7" bestFit="1" customWidth="1"/>
    <col min="4" max="4" width="17" style="7" bestFit="1" customWidth="1"/>
    <col min="5" max="5" width="15.453125" style="7" bestFit="1" customWidth="1"/>
    <col min="6" max="6" width="13.453125" style="7" bestFit="1" customWidth="1"/>
    <col min="7" max="16384" width="9.1796875" style="7"/>
  </cols>
  <sheetData>
    <row r="1" spans="1:6" ht="13" x14ac:dyDescent="0.3">
      <c r="A1" s="53" t="s">
        <v>375</v>
      </c>
      <c r="C1" s="564"/>
    </row>
    <row r="2" spans="1:6" ht="13.5" thickBot="1" x14ac:dyDescent="0.35">
      <c r="A2" s="53" t="s">
        <v>0</v>
      </c>
    </row>
    <row r="3" spans="1:6" ht="13.5" thickBot="1" x14ac:dyDescent="0.35">
      <c r="B3" s="888" t="s">
        <v>393</v>
      </c>
      <c r="C3" s="889"/>
      <c r="D3" s="889"/>
      <c r="E3" s="889"/>
      <c r="F3" s="890"/>
    </row>
    <row r="4" spans="1:6" ht="13.5" thickBot="1" x14ac:dyDescent="0.35">
      <c r="A4" s="53"/>
      <c r="F4" s="565" t="s">
        <v>5</v>
      </c>
    </row>
    <row r="5" spans="1:6" ht="13" x14ac:dyDescent="0.3">
      <c r="A5" s="101"/>
      <c r="D5" s="4"/>
      <c r="E5" s="4"/>
      <c r="F5" s="5" t="s">
        <v>265</v>
      </c>
    </row>
    <row r="6" spans="1:6" ht="13" x14ac:dyDescent="0.3">
      <c r="A6" s="3" t="s">
        <v>2</v>
      </c>
      <c r="B6" s="3"/>
      <c r="C6" s="3"/>
      <c r="D6" s="52" t="s">
        <v>3</v>
      </c>
      <c r="E6" s="52" t="s">
        <v>4</v>
      </c>
      <c r="F6" s="52" t="s">
        <v>266</v>
      </c>
    </row>
    <row r="7" spans="1:6" x14ac:dyDescent="0.25">
      <c r="D7" s="651" t="s">
        <v>6</v>
      </c>
      <c r="E7" s="651" t="s">
        <v>7</v>
      </c>
      <c r="F7" s="651" t="s">
        <v>8</v>
      </c>
    </row>
    <row r="8" spans="1:6" ht="13" x14ac:dyDescent="0.3">
      <c r="A8" s="7">
        <v>1</v>
      </c>
      <c r="B8" s="53" t="s">
        <v>376</v>
      </c>
      <c r="C8" s="53"/>
      <c r="D8" s="651"/>
      <c r="E8" s="651"/>
      <c r="F8" s="651"/>
    </row>
    <row r="9" spans="1:6" ht="13" x14ac:dyDescent="0.3">
      <c r="A9" s="7">
        <v>2</v>
      </c>
      <c r="B9" s="53"/>
      <c r="C9" s="53"/>
      <c r="D9" s="651"/>
      <c r="E9" s="651"/>
      <c r="F9" s="651"/>
    </row>
    <row r="10" spans="1:6" x14ac:dyDescent="0.25">
      <c r="A10" s="7">
        <v>3</v>
      </c>
      <c r="B10" s="7" t="s">
        <v>9</v>
      </c>
      <c r="C10" s="7" t="s">
        <v>377</v>
      </c>
      <c r="D10" s="23">
        <v>-75162843.337880969</v>
      </c>
      <c r="E10" s="23">
        <v>-76039718.641930699</v>
      </c>
      <c r="F10" s="93">
        <f>E10-D10</f>
        <v>-876875.3040497303</v>
      </c>
    </row>
    <row r="11" spans="1:6" x14ac:dyDescent="0.25">
      <c r="A11" s="7">
        <v>4</v>
      </c>
      <c r="D11" s="50"/>
      <c r="E11" s="50"/>
      <c r="F11" s="94"/>
    </row>
    <row r="12" spans="1:6" x14ac:dyDescent="0.25">
      <c r="A12" s="7">
        <v>5</v>
      </c>
      <c r="B12" s="7" t="s">
        <v>10</v>
      </c>
      <c r="D12" s="47"/>
      <c r="E12" s="47"/>
      <c r="F12" s="95"/>
    </row>
    <row r="13" spans="1:6" x14ac:dyDescent="0.25">
      <c r="A13" s="7">
        <v>6</v>
      </c>
      <c r="B13" s="6" t="s">
        <v>380</v>
      </c>
      <c r="D13" s="567">
        <v>97776931.660861611</v>
      </c>
      <c r="E13" s="567">
        <v>77348850.039999992</v>
      </c>
      <c r="F13" s="96">
        <f>E13-D13</f>
        <v>-20428081.62086162</v>
      </c>
    </row>
    <row r="14" spans="1:6" x14ac:dyDescent="0.25">
      <c r="A14" s="7">
        <v>7</v>
      </c>
      <c r="B14" s="6" t="s">
        <v>381</v>
      </c>
      <c r="D14" s="56">
        <v>2815939.5855407305</v>
      </c>
      <c r="E14" s="567">
        <v>1998091.55</v>
      </c>
      <c r="F14" s="96">
        <f>E14-D14</f>
        <v>-817848.03554073046</v>
      </c>
    </row>
    <row r="15" spans="1:6" x14ac:dyDescent="0.25">
      <c r="A15" s="7">
        <v>8</v>
      </c>
      <c r="B15" s="6" t="s">
        <v>11</v>
      </c>
      <c r="D15" s="78">
        <v>100592871.24640234</v>
      </c>
      <c r="E15" s="78">
        <v>79346941.589999989</v>
      </c>
      <c r="F15" s="78">
        <f>SUM(F13:F14)</f>
        <v>-21245929.656402349</v>
      </c>
    </row>
    <row r="16" spans="1:6" x14ac:dyDescent="0.25">
      <c r="A16" s="7">
        <v>9</v>
      </c>
      <c r="D16" s="92">
        <v>19216242.047495276</v>
      </c>
      <c r="E16" s="92">
        <v>0</v>
      </c>
      <c r="F16" s="97"/>
    </row>
    <row r="17" spans="1:6" x14ac:dyDescent="0.25">
      <c r="A17" s="7">
        <v>10</v>
      </c>
      <c r="B17" s="7" t="s">
        <v>376</v>
      </c>
      <c r="D17" s="96"/>
      <c r="E17" s="96"/>
      <c r="F17" s="92">
        <f>F10+F15</f>
        <v>-22122804.96045208</v>
      </c>
    </row>
    <row r="18" spans="1:6" x14ac:dyDescent="0.25">
      <c r="A18" s="7">
        <v>11</v>
      </c>
      <c r="D18" s="96"/>
      <c r="E18" s="96"/>
      <c r="F18" s="96"/>
    </row>
    <row r="19" spans="1:6" ht="13" x14ac:dyDescent="0.3">
      <c r="A19" s="7">
        <v>12</v>
      </c>
      <c r="B19" s="53" t="s">
        <v>382</v>
      </c>
      <c r="C19" s="53"/>
      <c r="D19" s="96"/>
      <c r="E19" s="96"/>
      <c r="F19" s="96"/>
    </row>
    <row r="20" spans="1:6" ht="13" x14ac:dyDescent="0.3">
      <c r="A20" s="7">
        <v>13</v>
      </c>
      <c r="B20" s="53"/>
      <c r="C20" s="53"/>
      <c r="D20" s="4"/>
      <c r="E20" s="4"/>
      <c r="F20" s="5" t="s">
        <v>1</v>
      </c>
    </row>
    <row r="21" spans="1:6" ht="13" x14ac:dyDescent="0.3">
      <c r="A21" s="7">
        <v>14</v>
      </c>
      <c r="B21" s="7" t="s">
        <v>222</v>
      </c>
      <c r="D21" s="52" t="s">
        <v>3</v>
      </c>
      <c r="E21" s="52" t="s">
        <v>4</v>
      </c>
      <c r="F21" s="52" t="s">
        <v>5</v>
      </c>
    </row>
    <row r="22" spans="1:6" x14ac:dyDescent="0.25">
      <c r="A22" s="7">
        <v>15</v>
      </c>
      <c r="B22" s="6" t="s">
        <v>378</v>
      </c>
      <c r="C22" s="6"/>
    </row>
    <row r="23" spans="1:6" x14ac:dyDescent="0.25">
      <c r="A23" s="7">
        <v>16</v>
      </c>
      <c r="B23" s="6" t="s">
        <v>379</v>
      </c>
      <c r="C23" s="6"/>
      <c r="D23" s="567">
        <v>-21831633.082258601</v>
      </c>
      <c r="E23" s="567">
        <v>-23816763.914296649</v>
      </c>
      <c r="F23" s="92">
        <f>E23-D23</f>
        <v>-1985130.8320380487</v>
      </c>
    </row>
    <row r="24" spans="1:6" x14ac:dyDescent="0.25">
      <c r="A24" s="7">
        <v>17</v>
      </c>
      <c r="B24" s="6"/>
      <c r="C24" s="6"/>
      <c r="D24" s="56"/>
      <c r="E24" s="56"/>
      <c r="F24" s="92"/>
    </row>
    <row r="25" spans="1:6" x14ac:dyDescent="0.25">
      <c r="A25" s="7">
        <v>18</v>
      </c>
      <c r="B25" s="6"/>
      <c r="C25" s="6"/>
      <c r="D25" s="56"/>
      <c r="E25" s="56"/>
      <c r="F25" s="92"/>
    </row>
    <row r="26" spans="1:6" x14ac:dyDescent="0.25">
      <c r="A26" s="7">
        <v>19</v>
      </c>
      <c r="D26" s="96"/>
      <c r="E26" s="96"/>
      <c r="F26" s="97"/>
    </row>
    <row r="27" spans="1:6" ht="13" thickBot="1" x14ac:dyDescent="0.3">
      <c r="A27" s="7">
        <v>20</v>
      </c>
      <c r="B27" s="7" t="s">
        <v>12</v>
      </c>
      <c r="D27" s="98"/>
      <c r="E27" s="96"/>
      <c r="F27" s="99">
        <f>SUM(F17:F26)</f>
        <v>-24107935.792490128</v>
      </c>
    </row>
    <row r="28" spans="1:6" ht="13" thickTop="1" x14ac:dyDescent="0.25"/>
    <row r="29" spans="1:6" x14ac:dyDescent="0.25">
      <c r="F29" s="96"/>
    </row>
    <row r="34" spans="4:5" x14ac:dyDescent="0.25">
      <c r="E34" s="56"/>
    </row>
    <row r="44" spans="4:5" x14ac:dyDescent="0.25">
      <c r="D44" s="7" t="s">
        <v>13</v>
      </c>
    </row>
  </sheetData>
  <mergeCells count="1">
    <mergeCell ref="B3:F3"/>
  </mergeCells>
  <pageMargins left="0.7" right="0.7" top="0.75" bottom="0.75" header="0.3" footer="0.3"/>
  <pageSetup orientation="portrait" r:id="rId1"/>
  <customProperties>
    <customPr name="_pios_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21" sqref="J21"/>
    </sheetView>
  </sheetViews>
  <sheetFormatPr defaultRowHeight="14.5" x14ac:dyDescent="0.35"/>
  <sheetData/>
  <pageMargins left="0.7" right="0.7" top="0.75" bottom="0.75" header="0.3" footer="0.3"/>
  <customProperties>
    <customPr name="_pios_id" r:id="rId1"/>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customProperties>
    <customPr name="_pios_id" r:id="rId1"/>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B1A0C7"/>
  </sheetPr>
  <dimension ref="A1:K19"/>
  <sheetViews>
    <sheetView workbookViewId="0">
      <selection activeCell="E12" sqref="E12"/>
    </sheetView>
  </sheetViews>
  <sheetFormatPr defaultColWidth="9.1796875" defaultRowHeight="12.5" x14ac:dyDescent="0.25"/>
  <cols>
    <col min="1" max="1" width="4.54296875" style="7" bestFit="1" customWidth="1"/>
    <col min="2" max="2" width="66.54296875" style="7" bestFit="1" customWidth="1"/>
    <col min="3" max="3" width="14.54296875" style="7" bestFit="1" customWidth="1"/>
    <col min="4" max="4" width="10.81640625" style="7" bestFit="1" customWidth="1"/>
    <col min="5" max="5" width="14.453125" style="7" bestFit="1" customWidth="1"/>
    <col min="6" max="6" width="2.453125" style="7" customWidth="1"/>
    <col min="7" max="7" width="3.54296875" style="7" customWidth="1"/>
    <col min="8" max="8" width="13.1796875" style="7" bestFit="1" customWidth="1"/>
    <col min="9" max="9" width="9.453125" style="7" bestFit="1" customWidth="1"/>
    <col min="10" max="10" width="13.54296875" style="7" bestFit="1" customWidth="1"/>
    <col min="11" max="11" width="13.453125" style="7" bestFit="1" customWidth="1"/>
    <col min="12" max="16384" width="9.1796875" style="7"/>
  </cols>
  <sheetData>
    <row r="1" spans="1:11" x14ac:dyDescent="0.25">
      <c r="A1" s="38" t="s">
        <v>30</v>
      </c>
      <c r="B1" s="38"/>
      <c r="C1" s="38"/>
      <c r="D1" s="38"/>
      <c r="E1" s="38"/>
    </row>
    <row r="2" spans="1:11" x14ac:dyDescent="0.25">
      <c r="A2" s="38" t="s">
        <v>31</v>
      </c>
      <c r="B2" s="38"/>
      <c r="C2" s="38"/>
      <c r="D2" s="38"/>
      <c r="E2" s="38"/>
    </row>
    <row r="3" spans="1:11" x14ac:dyDescent="0.25">
      <c r="A3" s="39" t="s">
        <v>401</v>
      </c>
      <c r="B3" s="38"/>
      <c r="C3" s="38"/>
      <c r="D3" s="38"/>
      <c r="E3" s="38"/>
    </row>
    <row r="4" spans="1:11" x14ac:dyDescent="0.25">
      <c r="A4" s="891"/>
      <c r="B4" s="891"/>
      <c r="C4" s="891"/>
      <c r="D4" s="891"/>
      <c r="E4" s="891"/>
    </row>
    <row r="5" spans="1:11" x14ac:dyDescent="0.25">
      <c r="A5" s="222"/>
      <c r="B5" s="222"/>
      <c r="C5" s="100"/>
      <c r="D5" s="100"/>
      <c r="E5" s="100"/>
    </row>
    <row r="6" spans="1:11" s="41" customFormat="1" ht="25" x14ac:dyDescent="0.25">
      <c r="A6" s="40" t="s">
        <v>17</v>
      </c>
      <c r="B6" s="40" t="s">
        <v>2</v>
      </c>
      <c r="C6" s="40" t="s">
        <v>32</v>
      </c>
      <c r="D6" s="40" t="s">
        <v>33</v>
      </c>
      <c r="E6" s="40" t="s">
        <v>16</v>
      </c>
      <c r="H6" s="7"/>
      <c r="I6" s="7"/>
      <c r="J6" s="7"/>
    </row>
    <row r="7" spans="1:11" x14ac:dyDescent="0.25">
      <c r="A7" s="42"/>
      <c r="B7" s="42"/>
      <c r="C7" s="42"/>
      <c r="D7" s="38"/>
    </row>
    <row r="8" spans="1:11" x14ac:dyDescent="0.25">
      <c r="A8" s="42">
        <v>1</v>
      </c>
      <c r="B8" s="17" t="s">
        <v>402</v>
      </c>
      <c r="C8" s="50">
        <f>'CY Rev Remove 449'!F11</f>
        <v>121557883.55955744</v>
      </c>
      <c r="D8" s="43">
        <f>'CY Conv Fctr '!K18</f>
        <v>0.95034799999999997</v>
      </c>
      <c r="E8" s="50">
        <f>+C8/D8</f>
        <v>127908811.88739014</v>
      </c>
      <c r="H8" s="613"/>
      <c r="I8" s="614"/>
      <c r="J8" s="613"/>
      <c r="K8" s="47"/>
    </row>
    <row r="9" spans="1:11" x14ac:dyDescent="0.25">
      <c r="A9" s="42"/>
      <c r="B9" s="17"/>
      <c r="C9" s="50"/>
      <c r="D9" s="43"/>
      <c r="H9" s="613"/>
      <c r="I9" s="614"/>
      <c r="J9" s="615"/>
    </row>
    <row r="10" spans="1:11" x14ac:dyDescent="0.25">
      <c r="A10" s="42">
        <v>2</v>
      </c>
      <c r="B10" s="17" t="s">
        <v>263</v>
      </c>
      <c r="C10" s="50">
        <f>'CY Rev Remove 449'!F13</f>
        <v>-31312669.033942237</v>
      </c>
      <c r="D10" s="43">
        <f>+$D$8</f>
        <v>0.95034799999999997</v>
      </c>
      <c r="E10" s="50">
        <f>+C10/D10</f>
        <v>-32948634.641144335</v>
      </c>
      <c r="H10" s="613"/>
      <c r="I10" s="614"/>
      <c r="J10" s="613"/>
      <c r="K10" s="47"/>
    </row>
    <row r="11" spans="1:11" x14ac:dyDescent="0.25">
      <c r="A11" s="42"/>
      <c r="B11" s="42"/>
      <c r="C11" s="44"/>
      <c r="D11" s="43"/>
      <c r="E11" s="45"/>
      <c r="H11" s="615"/>
      <c r="I11" s="614"/>
      <c r="J11" s="615"/>
    </row>
    <row r="12" spans="1:11" ht="13" thickBot="1" x14ac:dyDescent="0.3">
      <c r="A12" s="42">
        <v>3</v>
      </c>
      <c r="B12" s="19" t="s">
        <v>34</v>
      </c>
      <c r="C12" s="46">
        <f>SUM(C8:C11)</f>
        <v>90245214.5256152</v>
      </c>
      <c r="D12" s="43"/>
      <c r="E12" s="46">
        <f>SUM(E8:E11)</f>
        <v>94960177.246245801</v>
      </c>
      <c r="H12" s="613"/>
      <c r="I12" s="614"/>
      <c r="J12" s="613"/>
      <c r="K12" s="47"/>
    </row>
    <row r="13" spans="1:11" ht="13" thickTop="1" x14ac:dyDescent="0.25">
      <c r="A13" s="42"/>
      <c r="B13" s="42"/>
      <c r="C13" s="42"/>
      <c r="D13" s="43"/>
      <c r="E13" s="47"/>
      <c r="H13" s="47"/>
      <c r="J13" s="47"/>
      <c r="K13" s="47"/>
    </row>
    <row r="14" spans="1:11" ht="14.5" x14ac:dyDescent="0.35">
      <c r="B14" s="224"/>
      <c r="C14" s="49"/>
      <c r="D14" s="184"/>
      <c r="E14" s="287"/>
    </row>
    <row r="15" spans="1:11" x14ac:dyDescent="0.25">
      <c r="C15" s="47"/>
      <c r="F15" s="222"/>
    </row>
    <row r="19" spans="8:10" x14ac:dyDescent="0.25">
      <c r="H19" s="47"/>
      <c r="J19" s="47"/>
    </row>
  </sheetData>
  <mergeCells count="1">
    <mergeCell ref="A4:E4"/>
  </mergeCells>
  <pageMargins left="0.7" right="0.7" top="0.75" bottom="0.75" header="0.3" footer="0.3"/>
  <pageSetup orientation="portrait" r:id="rId1"/>
  <customProperties>
    <customPr name="_pios_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B1A0C7"/>
  </sheetPr>
  <dimension ref="A1:K41"/>
  <sheetViews>
    <sheetView topLeftCell="A16" workbookViewId="0">
      <selection activeCell="C18" sqref="C18"/>
    </sheetView>
  </sheetViews>
  <sheetFormatPr defaultColWidth="9.1796875" defaultRowHeight="12.5" x14ac:dyDescent="0.25"/>
  <cols>
    <col min="1" max="1" width="8.453125" style="7" bestFit="1" customWidth="1"/>
    <col min="2" max="2" width="8" style="294" bestFit="1" customWidth="1"/>
    <col min="3" max="3" width="58.1796875" style="7" customWidth="1"/>
    <col min="4" max="4" width="13.54296875" style="7" bestFit="1" customWidth="1"/>
    <col min="5" max="5" width="12.1796875" style="7" bestFit="1" customWidth="1"/>
    <col min="6" max="6" width="13.54296875" style="7" bestFit="1" customWidth="1"/>
    <col min="7" max="7" width="9.1796875" style="7"/>
    <col min="8" max="8" width="50" style="7" bestFit="1" customWidth="1"/>
    <col min="9" max="9" width="12.1796875" style="7" bestFit="1" customWidth="1"/>
    <col min="10" max="10" width="13.54296875" style="7" bestFit="1" customWidth="1"/>
    <col min="11" max="11" width="13.453125" style="7" bestFit="1" customWidth="1"/>
    <col min="12" max="16384" width="9.1796875" style="7"/>
  </cols>
  <sheetData>
    <row r="1" spans="1:11" x14ac:dyDescent="0.25">
      <c r="A1" s="893" t="s">
        <v>14</v>
      </c>
      <c r="B1" s="893"/>
      <c r="C1" s="893"/>
      <c r="D1" s="893"/>
      <c r="E1" s="893"/>
      <c r="F1" s="893"/>
    </row>
    <row r="2" spans="1:11" x14ac:dyDescent="0.25">
      <c r="A2" s="893" t="s">
        <v>15</v>
      </c>
      <c r="B2" s="893"/>
      <c r="C2" s="893"/>
      <c r="D2" s="893"/>
      <c r="E2" s="893"/>
      <c r="F2" s="893"/>
    </row>
    <row r="3" spans="1:11" x14ac:dyDescent="0.25">
      <c r="A3" s="893" t="s">
        <v>16</v>
      </c>
      <c r="B3" s="893"/>
      <c r="C3" s="893"/>
      <c r="D3" s="893"/>
      <c r="E3" s="893"/>
      <c r="F3" s="893"/>
    </row>
    <row r="4" spans="1:11" x14ac:dyDescent="0.25">
      <c r="A4" s="893" t="s">
        <v>401</v>
      </c>
      <c r="B4" s="893"/>
      <c r="C4" s="893"/>
      <c r="D4" s="893"/>
      <c r="E4" s="893"/>
      <c r="F4" s="893"/>
    </row>
    <row r="5" spans="1:11" x14ac:dyDescent="0.25">
      <c r="A5" s="100"/>
      <c r="B5" s="38"/>
      <c r="C5" s="38"/>
      <c r="D5" s="38"/>
      <c r="E5" s="38"/>
      <c r="F5" s="38"/>
    </row>
    <row r="6" spans="1:11" x14ac:dyDescent="0.25">
      <c r="A6" s="42" t="s">
        <v>17</v>
      </c>
      <c r="B6" s="42"/>
      <c r="C6" s="42" t="s">
        <v>2</v>
      </c>
      <c r="D6" s="42" t="s">
        <v>18</v>
      </c>
      <c r="E6" s="38" t="s">
        <v>19</v>
      </c>
      <c r="F6" s="42" t="s">
        <v>20</v>
      </c>
    </row>
    <row r="7" spans="1:11" x14ac:dyDescent="0.25">
      <c r="A7" s="42"/>
      <c r="B7" s="42"/>
      <c r="C7" s="42"/>
      <c r="D7" s="42" t="s">
        <v>6</v>
      </c>
      <c r="E7" s="38" t="s">
        <v>7</v>
      </c>
      <c r="F7" s="42" t="s">
        <v>21</v>
      </c>
    </row>
    <row r="8" spans="1:11" ht="13" thickBot="1" x14ac:dyDescent="0.3">
      <c r="A8" s="42"/>
      <c r="B8" s="42"/>
      <c r="C8" s="42"/>
      <c r="D8" s="42"/>
      <c r="E8" s="38"/>
      <c r="F8" s="42"/>
      <c r="J8" s="41"/>
    </row>
    <row r="9" spans="1:11" ht="13" x14ac:dyDescent="0.3">
      <c r="A9" s="8"/>
      <c r="B9" s="9"/>
      <c r="C9" s="10" t="s">
        <v>22</v>
      </c>
      <c r="D9" s="9"/>
      <c r="E9" s="11"/>
      <c r="F9" s="12"/>
    </row>
    <row r="10" spans="1:11" x14ac:dyDescent="0.25">
      <c r="A10" s="13"/>
      <c r="B10" s="42"/>
      <c r="C10" s="42"/>
      <c r="D10" s="42"/>
      <c r="E10" s="14"/>
      <c r="F10" s="15"/>
    </row>
    <row r="11" spans="1:11" x14ac:dyDescent="0.25">
      <c r="A11" s="16">
        <v>1</v>
      </c>
      <c r="B11" s="42"/>
      <c r="C11" s="17" t="s">
        <v>496</v>
      </c>
      <c r="D11" s="50">
        <f>'2023 Budget '!N79</f>
        <v>122793213.45817296</v>
      </c>
      <c r="E11" s="50">
        <f>'2023 Budget '!N80</f>
        <v>-1235329.8986155314</v>
      </c>
      <c r="F11" s="33">
        <f>+D11+E11</f>
        <v>121557883.55955744</v>
      </c>
    </row>
    <row r="12" spans="1:11" x14ac:dyDescent="0.25">
      <c r="A12" s="16"/>
      <c r="B12" s="42"/>
      <c r="C12" s="17"/>
      <c r="D12" s="50"/>
      <c r="E12" s="14"/>
      <c r="F12" s="15"/>
    </row>
    <row r="13" spans="1:11" x14ac:dyDescent="0.25">
      <c r="A13" s="16">
        <v>2</v>
      </c>
      <c r="B13" s="18"/>
      <c r="C13" s="19" t="s">
        <v>497</v>
      </c>
      <c r="D13" s="92">
        <f>SUM(E13:F13)</f>
        <v>-31312669.033942237</v>
      </c>
      <c r="E13" s="20" t="s">
        <v>23</v>
      </c>
      <c r="F13" s="21">
        <f>'CY True-Up'!F27</f>
        <v>-31312669.033942237</v>
      </c>
      <c r="H13" s="56"/>
      <c r="I13" s="56"/>
      <c r="J13" s="56"/>
      <c r="K13" s="47"/>
    </row>
    <row r="14" spans="1:11" ht="12.75" customHeight="1" x14ac:dyDescent="0.25">
      <c r="A14" s="16"/>
      <c r="B14" s="42"/>
      <c r="C14" s="48"/>
      <c r="D14" s="45"/>
      <c r="E14" s="45"/>
      <c r="F14" s="22"/>
    </row>
    <row r="15" spans="1:11" x14ac:dyDescent="0.25">
      <c r="A15" s="16">
        <v>3</v>
      </c>
      <c r="B15" s="18" t="s">
        <v>24</v>
      </c>
      <c r="C15" s="19" t="s">
        <v>25</v>
      </c>
      <c r="D15" s="23">
        <f>SUM(D13,D11)</f>
        <v>91480544.424230725</v>
      </c>
      <c r="E15" s="23">
        <f>SUM(E13,E11)</f>
        <v>-1235329.8986155314</v>
      </c>
      <c r="F15" s="24">
        <f>SUM(F11:F14)</f>
        <v>90245214.5256152</v>
      </c>
      <c r="H15" s="47"/>
      <c r="I15" s="47"/>
      <c r="J15" s="47"/>
      <c r="K15" s="47"/>
    </row>
    <row r="16" spans="1:11" x14ac:dyDescent="0.25">
      <c r="A16" s="16"/>
      <c r="B16" s="18"/>
      <c r="C16" s="19"/>
      <c r="D16" s="50"/>
      <c r="E16" s="50"/>
      <c r="F16" s="33"/>
      <c r="H16" s="47"/>
      <c r="I16" s="47"/>
      <c r="J16" s="47"/>
    </row>
    <row r="17" spans="1:11" ht="13" thickBot="1" x14ac:dyDescent="0.3">
      <c r="A17" s="25"/>
      <c r="B17" s="26"/>
      <c r="C17" s="27"/>
      <c r="D17" s="27"/>
      <c r="E17" s="27"/>
      <c r="F17" s="28"/>
    </row>
    <row r="18" spans="1:11" x14ac:dyDescent="0.25">
      <c r="A18" s="42"/>
    </row>
    <row r="19" spans="1:11" ht="13" thickBot="1" x14ac:dyDescent="0.3">
      <c r="A19" s="42"/>
    </row>
    <row r="20" spans="1:11" ht="13" x14ac:dyDescent="0.3">
      <c r="A20" s="29"/>
      <c r="B20" s="9"/>
      <c r="C20" s="10" t="s">
        <v>16</v>
      </c>
      <c r="D20" s="30"/>
      <c r="E20" s="30"/>
      <c r="F20" s="12"/>
    </row>
    <row r="21" spans="1:11" x14ac:dyDescent="0.25">
      <c r="A21" s="16"/>
      <c r="B21" s="42"/>
      <c r="C21" s="48"/>
      <c r="D21" s="48"/>
      <c r="E21" s="48"/>
      <c r="F21" s="15"/>
    </row>
    <row r="22" spans="1:11" x14ac:dyDescent="0.25">
      <c r="A22" s="16">
        <v>4</v>
      </c>
      <c r="B22" s="42"/>
      <c r="C22" s="48" t="s">
        <v>503</v>
      </c>
      <c r="D22" s="571">
        <f>'CY Conv Fctr '!K18</f>
        <v>0.95034799999999997</v>
      </c>
      <c r="E22" s="571">
        <f>D22</f>
        <v>0.95034799999999997</v>
      </c>
      <c r="F22" s="572">
        <f>E22</f>
        <v>0.95034799999999997</v>
      </c>
      <c r="H22" s="612"/>
      <c r="I22" s="612"/>
      <c r="J22" s="612"/>
    </row>
    <row r="23" spans="1:11" x14ac:dyDescent="0.25">
      <c r="A23" s="16"/>
      <c r="B23" s="42"/>
      <c r="C23" s="48"/>
      <c r="D23" s="48"/>
      <c r="E23" s="48"/>
      <c r="F23" s="15"/>
    </row>
    <row r="24" spans="1:11" x14ac:dyDescent="0.25">
      <c r="A24" s="16">
        <v>5</v>
      </c>
      <c r="B24" s="18" t="s">
        <v>26</v>
      </c>
      <c r="C24" s="17" t="s">
        <v>504</v>
      </c>
      <c r="D24" s="50">
        <f>D11/D22</f>
        <v>129208682.98578307</v>
      </c>
      <c r="E24" s="50">
        <f>+E11/E22</f>
        <v>-1299871.0983929376</v>
      </c>
      <c r="F24" s="33">
        <f>D24+E24</f>
        <v>127908811.88739014</v>
      </c>
      <c r="H24" s="47"/>
      <c r="I24" s="47"/>
      <c r="J24" s="47"/>
      <c r="K24" s="47"/>
    </row>
    <row r="25" spans="1:11" x14ac:dyDescent="0.25">
      <c r="A25" s="16"/>
      <c r="B25" s="18"/>
      <c r="C25" s="19"/>
      <c r="D25" s="31"/>
      <c r="E25" s="31"/>
      <c r="F25" s="21"/>
      <c r="H25" s="56"/>
      <c r="I25" s="56"/>
      <c r="J25" s="56"/>
    </row>
    <row r="26" spans="1:11" x14ac:dyDescent="0.25">
      <c r="A26" s="16">
        <v>6</v>
      </c>
      <c r="B26" s="18" t="s">
        <v>27</v>
      </c>
      <c r="C26" s="19" t="s">
        <v>374</v>
      </c>
      <c r="D26" s="92">
        <f>D13/D22</f>
        <v>-32948634.641144335</v>
      </c>
      <c r="E26" s="20" t="s">
        <v>23</v>
      </c>
      <c r="F26" s="21">
        <f>F13/F22</f>
        <v>-32948634.641144335</v>
      </c>
      <c r="H26" s="56"/>
      <c r="I26" s="56"/>
      <c r="J26" s="56"/>
      <c r="K26" s="47"/>
    </row>
    <row r="27" spans="1:11" ht="14.5" x14ac:dyDescent="0.35">
      <c r="A27" s="16"/>
      <c r="B27" s="18"/>
      <c r="C27" s="19"/>
      <c r="D27" s="227"/>
      <c r="E27" s="228"/>
      <c r="F27" s="229"/>
      <c r="H27" s="56"/>
      <c r="I27" s="56"/>
      <c r="J27" s="56"/>
    </row>
    <row r="28" spans="1:11" x14ac:dyDescent="0.25">
      <c r="A28" s="16">
        <v>7</v>
      </c>
      <c r="B28" s="18" t="s">
        <v>28</v>
      </c>
      <c r="C28" s="19" t="s">
        <v>29</v>
      </c>
      <c r="D28" s="23">
        <f>SUM(D24:D27)</f>
        <v>96260048.344638735</v>
      </c>
      <c r="E28" s="23">
        <f>SUM(E24:E27)</f>
        <v>-1299871.0983929376</v>
      </c>
      <c r="F28" s="24">
        <f>SUM(F24:F27)</f>
        <v>94960177.246245801</v>
      </c>
      <c r="H28" s="47"/>
      <c r="I28" s="47"/>
      <c r="J28" s="47"/>
      <c r="K28" s="47"/>
    </row>
    <row r="29" spans="1:11" x14ac:dyDescent="0.25">
      <c r="A29" s="16"/>
      <c r="B29" s="18"/>
      <c r="C29" s="32"/>
      <c r="D29" s="50"/>
      <c r="E29" s="50"/>
      <c r="F29" s="33"/>
    </row>
    <row r="30" spans="1:11" ht="13" thickBot="1" x14ac:dyDescent="0.3">
      <c r="A30" s="34"/>
      <c r="B30" s="35"/>
      <c r="C30" s="35"/>
      <c r="D30" s="35"/>
      <c r="E30" s="35"/>
      <c r="F30" s="36"/>
    </row>
    <row r="31" spans="1:11" x14ac:dyDescent="0.25">
      <c r="A31" s="37"/>
      <c r="B31" s="37"/>
      <c r="C31" s="37"/>
      <c r="D31" s="37"/>
      <c r="E31" s="37"/>
      <c r="F31" s="37"/>
    </row>
    <row r="32" spans="1:11" x14ac:dyDescent="0.25">
      <c r="A32" s="37"/>
    </row>
    <row r="33" spans="1:6" ht="14.5" x14ac:dyDescent="0.35">
      <c r="A33" s="37"/>
      <c r="B33" s="223"/>
      <c r="C33" s="223"/>
      <c r="D33" s="223"/>
      <c r="E33" s="223"/>
      <c r="F33" s="223"/>
    </row>
    <row r="34" spans="1:6" ht="43.5" customHeight="1" x14ac:dyDescent="0.25">
      <c r="A34" s="37"/>
      <c r="B34" s="894" t="s">
        <v>518</v>
      </c>
      <c r="C34" s="894"/>
      <c r="D34" s="894"/>
      <c r="E34" s="894"/>
      <c r="F34" s="894"/>
    </row>
    <row r="35" spans="1:6" ht="37.5" customHeight="1" x14ac:dyDescent="0.25">
      <c r="A35" s="37"/>
      <c r="B35" s="894"/>
      <c r="C35" s="894"/>
      <c r="D35" s="894"/>
      <c r="E35" s="894"/>
      <c r="F35" s="894"/>
    </row>
    <row r="37" spans="1:6" ht="15" customHeight="1" x14ac:dyDescent="0.25">
      <c r="B37" s="892" t="s">
        <v>516</v>
      </c>
      <c r="C37" s="892"/>
      <c r="D37" s="892"/>
      <c r="E37" s="892"/>
      <c r="F37" s="892"/>
    </row>
    <row r="38" spans="1:6" x14ac:dyDescent="0.25">
      <c r="B38" s="892"/>
      <c r="C38" s="892"/>
      <c r="D38" s="892"/>
      <c r="E38" s="892"/>
      <c r="F38" s="892"/>
    </row>
    <row r="41" spans="1:6" x14ac:dyDescent="0.25">
      <c r="D41" s="47"/>
    </row>
  </sheetData>
  <mergeCells count="6">
    <mergeCell ref="B37:F38"/>
    <mergeCell ref="A1:F1"/>
    <mergeCell ref="A2:F2"/>
    <mergeCell ref="A3:F3"/>
    <mergeCell ref="A4:F4"/>
    <mergeCell ref="B34:F35"/>
  </mergeCells>
  <pageMargins left="0.7" right="0.7" top="0.75" bottom="0.75" header="0.3" footer="0.3"/>
  <customProperties>
    <customPr name="_pios_id" r:id="rId1"/>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A9694"/>
  </sheetPr>
  <dimension ref="A1:N96"/>
  <sheetViews>
    <sheetView zoomScaleNormal="100" workbookViewId="0">
      <pane xSplit="1" ySplit="4" topLeftCell="H81" activePane="bottomRight" state="frozen"/>
      <selection pane="topRight" activeCell="B1" sqref="B1"/>
      <selection pane="bottomLeft" activeCell="A5" sqref="A5"/>
      <selection pane="bottomRight" activeCell="M82" sqref="M82"/>
    </sheetView>
  </sheetViews>
  <sheetFormatPr defaultColWidth="9.1796875" defaultRowHeight="12.5" x14ac:dyDescent="0.25"/>
  <cols>
    <col min="1" max="1" width="4.81640625" style="295" customWidth="1"/>
    <col min="2" max="2" width="12.54296875" style="296" customWidth="1"/>
    <col min="3" max="3" width="6.453125" style="295" customWidth="1"/>
    <col min="4" max="4" width="6.1796875" style="295" customWidth="1"/>
    <col min="5" max="5" width="35" style="295" customWidth="1"/>
    <col min="6" max="6" width="16.453125" style="295" customWidth="1"/>
    <col min="7" max="7" width="18.54296875" style="295" customWidth="1"/>
    <col min="8" max="8" width="19.1796875" style="295" customWidth="1"/>
    <col min="9" max="9" width="16.81640625" style="295" customWidth="1"/>
    <col min="10" max="10" width="19.54296875" style="295" customWidth="1"/>
    <col min="11" max="13" width="9.1796875" style="295"/>
    <col min="14" max="14" width="13.54296875" style="295" bestFit="1" customWidth="1"/>
    <col min="15" max="16384" width="9.1796875" style="295"/>
  </cols>
  <sheetData>
    <row r="1" spans="1:11" s="528" customFormat="1" ht="33.65" customHeight="1" x14ac:dyDescent="0.35">
      <c r="B1" s="529"/>
      <c r="F1" s="896" t="s">
        <v>500</v>
      </c>
      <c r="G1" s="896"/>
      <c r="H1" s="896"/>
      <c r="I1" s="900" t="s">
        <v>517</v>
      </c>
      <c r="J1" s="901"/>
    </row>
    <row r="2" spans="1:11" ht="42" customHeight="1" thickBot="1" x14ac:dyDescent="0.4">
      <c r="D2" s="527"/>
      <c r="E2" s="526" t="s">
        <v>228</v>
      </c>
      <c r="H2" s="525"/>
      <c r="I2" s="902"/>
      <c r="J2" s="903"/>
    </row>
    <row r="3" spans="1:11" ht="17.25" customHeight="1" thickBot="1" x14ac:dyDescent="0.4">
      <c r="B3" s="524"/>
      <c r="C3" s="897">
        <v>44599</v>
      </c>
      <c r="D3" s="897"/>
      <c r="E3" s="897"/>
      <c r="F3" s="523"/>
      <c r="G3" s="522"/>
      <c r="H3" s="521"/>
      <c r="I3" s="520"/>
      <c r="J3" s="520"/>
    </row>
    <row r="4" spans="1:11" ht="61" x14ac:dyDescent="0.35">
      <c r="A4" s="325"/>
      <c r="B4" s="789" t="s">
        <v>163</v>
      </c>
      <c r="C4" s="790" t="s">
        <v>164</v>
      </c>
      <c r="D4" s="791"/>
      <c r="E4" s="789"/>
      <c r="F4" s="516" t="s">
        <v>165</v>
      </c>
      <c r="G4" s="516" t="s">
        <v>166</v>
      </c>
      <c r="H4" s="516" t="s">
        <v>167</v>
      </c>
      <c r="I4" s="516" t="s">
        <v>211</v>
      </c>
      <c r="J4" s="792" t="s">
        <v>229</v>
      </c>
    </row>
    <row r="5" spans="1:11" ht="16" thickBot="1" x14ac:dyDescent="0.3">
      <c r="A5" s="325"/>
      <c r="B5" s="514"/>
      <c r="C5" s="513" t="s">
        <v>230</v>
      </c>
      <c r="D5" s="512"/>
      <c r="E5" s="512"/>
      <c r="F5" s="511"/>
      <c r="G5" s="511"/>
      <c r="H5" s="511"/>
      <c r="I5" s="511"/>
      <c r="J5" s="510"/>
    </row>
    <row r="6" spans="1:11" ht="15.5" x14ac:dyDescent="0.35">
      <c r="A6" s="325"/>
      <c r="B6" s="509"/>
      <c r="C6" s="508" t="s">
        <v>168</v>
      </c>
      <c r="D6" s="508"/>
      <c r="E6" s="508"/>
      <c r="F6" s="506"/>
      <c r="G6" s="507"/>
      <c r="H6" s="506"/>
      <c r="I6" s="506"/>
      <c r="J6" s="505"/>
    </row>
    <row r="7" spans="1:11" ht="14.5" x14ac:dyDescent="0.35">
      <c r="A7" s="325"/>
      <c r="B7" s="105">
        <v>201</v>
      </c>
      <c r="C7" s="106" t="s">
        <v>169</v>
      </c>
      <c r="D7" s="107"/>
      <c r="E7" s="108"/>
      <c r="F7" s="490">
        <v>1999.3201999999999</v>
      </c>
      <c r="G7" s="793">
        <v>8079753.1575000007</v>
      </c>
      <c r="H7" s="490">
        <v>19470.830000000002</v>
      </c>
      <c r="I7" s="656">
        <v>1265185.6514999999</v>
      </c>
      <c r="J7" s="616">
        <f>G7+I7</f>
        <v>9344938.8090000004</v>
      </c>
    </row>
    <row r="8" spans="1:11" ht="14.5" x14ac:dyDescent="0.35">
      <c r="A8" s="325"/>
      <c r="B8" s="109">
        <v>214</v>
      </c>
      <c r="C8" s="110" t="s">
        <v>352</v>
      </c>
      <c r="D8" s="111"/>
      <c r="E8" s="112"/>
      <c r="F8" s="503">
        <v>74813.491620000001</v>
      </c>
      <c r="G8" s="634">
        <v>19208867.765000001</v>
      </c>
      <c r="H8" s="470">
        <v>2739139.0395</v>
      </c>
      <c r="I8" s="634">
        <v>11331927.149999999</v>
      </c>
      <c r="J8" s="617">
        <f t="shared" ref="J8" si="0">SUM(J9:J18)</f>
        <v>30540794.914999999</v>
      </c>
    </row>
    <row r="9" spans="1:11" s="493" customFormat="1" ht="13" x14ac:dyDescent="0.3">
      <c r="A9" s="502"/>
      <c r="B9" s="113"/>
      <c r="C9" s="114"/>
      <c r="D9" s="115" t="s">
        <v>170</v>
      </c>
      <c r="E9" s="116"/>
      <c r="F9" s="497">
        <v>633.05739999999992</v>
      </c>
      <c r="G9" s="794">
        <v>738328.245</v>
      </c>
      <c r="H9" s="496">
        <v>0</v>
      </c>
      <c r="I9" s="794">
        <v>0</v>
      </c>
      <c r="J9" s="618">
        <f t="shared" ref="J9:J22" si="1">G9+I9</f>
        <v>738328.245</v>
      </c>
      <c r="K9" s="494"/>
    </row>
    <row r="10" spans="1:11" s="493" customFormat="1" ht="13" x14ac:dyDescent="0.3">
      <c r="A10" s="502"/>
      <c r="B10" s="113"/>
      <c r="C10" s="114"/>
      <c r="D10" s="115" t="s">
        <v>171</v>
      </c>
      <c r="E10" s="116"/>
      <c r="F10" s="497">
        <v>9290.9259999999995</v>
      </c>
      <c r="G10" s="794">
        <v>5114068.9649999999</v>
      </c>
      <c r="H10" s="496">
        <v>623632.1</v>
      </c>
      <c r="I10" s="794">
        <v>4626222.2649999997</v>
      </c>
      <c r="J10" s="618">
        <f t="shared" si="1"/>
        <v>9740291.2300000004</v>
      </c>
      <c r="K10" s="494"/>
    </row>
    <row r="11" spans="1:11" s="493" customFormat="1" ht="13" x14ac:dyDescent="0.3">
      <c r="A11" s="502"/>
      <c r="B11" s="113"/>
      <c r="C11" s="114"/>
      <c r="D11" s="115" t="s">
        <v>172</v>
      </c>
      <c r="E11" s="116"/>
      <c r="F11" s="497">
        <v>1448.9932999999996</v>
      </c>
      <c r="G11" s="794">
        <v>1232073.7749999999</v>
      </c>
      <c r="H11" s="496">
        <v>65269.4</v>
      </c>
      <c r="I11" s="794">
        <v>544805.92500000005</v>
      </c>
      <c r="J11" s="618">
        <f t="shared" si="1"/>
        <v>1776879.7</v>
      </c>
      <c r="K11" s="494"/>
    </row>
    <row r="12" spans="1:11" s="493" customFormat="1" ht="13" x14ac:dyDescent="0.3">
      <c r="A12" s="502"/>
      <c r="B12" s="113"/>
      <c r="C12" s="114"/>
      <c r="D12" s="115" t="s">
        <v>173</v>
      </c>
      <c r="E12" s="116"/>
      <c r="F12" s="497">
        <v>0</v>
      </c>
      <c r="G12" s="794">
        <v>0</v>
      </c>
      <c r="H12" s="496">
        <v>0</v>
      </c>
      <c r="I12" s="794">
        <v>0</v>
      </c>
      <c r="J12" s="618">
        <f t="shared" si="1"/>
        <v>0</v>
      </c>
      <c r="K12" s="494"/>
    </row>
    <row r="13" spans="1:11" s="493" customFormat="1" ht="13" x14ac:dyDescent="0.3">
      <c r="A13" s="502"/>
      <c r="B13" s="113"/>
      <c r="C13" s="114"/>
      <c r="D13" s="115" t="s">
        <v>174</v>
      </c>
      <c r="E13" s="116"/>
      <c r="F13" s="497">
        <v>828.09</v>
      </c>
      <c r="G13" s="794">
        <v>912070.93500000006</v>
      </c>
      <c r="H13" s="496">
        <v>6108</v>
      </c>
      <c r="I13" s="794">
        <v>0</v>
      </c>
      <c r="J13" s="618">
        <f t="shared" si="1"/>
        <v>912070.93500000006</v>
      </c>
      <c r="K13" s="494"/>
    </row>
    <row r="14" spans="1:11" s="493" customFormat="1" ht="13" x14ac:dyDescent="0.3">
      <c r="A14" s="502"/>
      <c r="B14" s="113"/>
      <c r="C14" s="114"/>
      <c r="D14" s="115" t="s">
        <v>315</v>
      </c>
      <c r="E14" s="116"/>
      <c r="F14" s="497">
        <v>762.29</v>
      </c>
      <c r="G14" s="794">
        <v>1071596.2</v>
      </c>
      <c r="H14" s="496">
        <v>253301.7</v>
      </c>
      <c r="I14" s="794">
        <v>1885925.625</v>
      </c>
      <c r="J14" s="618">
        <f t="shared" si="1"/>
        <v>2957521.8250000002</v>
      </c>
      <c r="K14" s="494"/>
    </row>
    <row r="15" spans="1:11" s="493" customFormat="1" ht="13" x14ac:dyDescent="0.3">
      <c r="A15" s="502"/>
      <c r="B15" s="113"/>
      <c r="C15" s="114"/>
      <c r="D15" s="115" t="s">
        <v>370</v>
      </c>
      <c r="E15" s="116"/>
      <c r="F15" s="497">
        <v>0</v>
      </c>
      <c r="G15" s="794">
        <v>0</v>
      </c>
      <c r="H15" s="496">
        <v>0</v>
      </c>
      <c r="I15" s="794">
        <v>0</v>
      </c>
      <c r="J15" s="618">
        <f t="shared" si="1"/>
        <v>0</v>
      </c>
      <c r="K15" s="494"/>
    </row>
    <row r="16" spans="1:11" s="493" customFormat="1" ht="13" x14ac:dyDescent="0.3">
      <c r="A16" s="502"/>
      <c r="B16" s="113"/>
      <c r="C16" s="114"/>
      <c r="D16" s="115" t="s">
        <v>177</v>
      </c>
      <c r="E16" s="116"/>
      <c r="F16" s="497">
        <v>1334.6949199999995</v>
      </c>
      <c r="G16" s="794">
        <v>1295885.7</v>
      </c>
      <c r="H16" s="496">
        <v>251737.83950000006</v>
      </c>
      <c r="I16" s="794">
        <v>2679766.1399999997</v>
      </c>
      <c r="J16" s="618">
        <f t="shared" si="1"/>
        <v>3975651.84</v>
      </c>
      <c r="K16" s="494"/>
    </row>
    <row r="17" spans="1:11" s="493" customFormat="1" ht="13" x14ac:dyDescent="0.3">
      <c r="A17" s="502"/>
      <c r="B17" s="113"/>
      <c r="C17" s="114"/>
      <c r="D17" s="115" t="s">
        <v>178</v>
      </c>
      <c r="E17" s="116"/>
      <c r="F17" s="497">
        <v>46739.22</v>
      </c>
      <c r="G17" s="795">
        <v>2084682.8800000001</v>
      </c>
      <c r="H17" s="796">
        <v>1539090</v>
      </c>
      <c r="I17" s="795">
        <v>1595207.1949999998</v>
      </c>
      <c r="J17" s="618">
        <f t="shared" si="1"/>
        <v>3679890.0750000002</v>
      </c>
      <c r="K17" s="494"/>
    </row>
    <row r="18" spans="1:11" s="493" customFormat="1" ht="14.5" x14ac:dyDescent="0.35">
      <c r="A18" s="502"/>
      <c r="B18" s="113"/>
      <c r="C18" s="117"/>
      <c r="D18" s="115" t="s">
        <v>371</v>
      </c>
      <c r="E18" s="108"/>
      <c r="F18" s="497">
        <v>13776.22</v>
      </c>
      <c r="G18" s="797">
        <v>6760161.0649999995</v>
      </c>
      <c r="H18" s="796">
        <v>0</v>
      </c>
      <c r="I18" s="798">
        <v>0</v>
      </c>
      <c r="J18" s="618">
        <f t="shared" si="1"/>
        <v>6760161.0649999995</v>
      </c>
      <c r="K18" s="494"/>
    </row>
    <row r="19" spans="1:11" ht="14.5" x14ac:dyDescent="0.35">
      <c r="A19" s="325"/>
      <c r="B19" s="109">
        <v>215</v>
      </c>
      <c r="C19" s="117" t="s">
        <v>232</v>
      </c>
      <c r="D19" s="107"/>
      <c r="E19" s="108"/>
      <c r="F19" s="490">
        <v>360.27600000000001</v>
      </c>
      <c r="G19" s="793">
        <v>418070.00750000001</v>
      </c>
      <c r="H19" s="490">
        <v>6801.8</v>
      </c>
      <c r="I19" s="656">
        <v>80754.489999999991</v>
      </c>
      <c r="J19" s="617">
        <f t="shared" si="1"/>
        <v>498824.4975</v>
      </c>
    </row>
    <row r="20" spans="1:11" ht="14.5" x14ac:dyDescent="0.35">
      <c r="A20" s="325"/>
      <c r="B20" s="109" t="s">
        <v>316</v>
      </c>
      <c r="C20" s="117" t="s">
        <v>317</v>
      </c>
      <c r="D20" s="107"/>
      <c r="E20" s="108"/>
      <c r="F20" s="490">
        <v>0</v>
      </c>
      <c r="G20" s="793">
        <v>86192.55</v>
      </c>
      <c r="H20" s="490">
        <v>0</v>
      </c>
      <c r="I20" s="634">
        <v>78983.925000000003</v>
      </c>
      <c r="J20" s="617">
        <f t="shared" si="1"/>
        <v>165176.47500000001</v>
      </c>
    </row>
    <row r="21" spans="1:11" ht="14.5" x14ac:dyDescent="0.35">
      <c r="A21" s="325"/>
      <c r="B21" s="109">
        <v>217</v>
      </c>
      <c r="C21" s="110" t="s">
        <v>233</v>
      </c>
      <c r="D21" s="118"/>
      <c r="E21" s="119"/>
      <c r="F21" s="470">
        <v>9105.3477200000016</v>
      </c>
      <c r="G21" s="799">
        <v>9598797.4230000004</v>
      </c>
      <c r="H21" s="470">
        <v>37525.380000000005</v>
      </c>
      <c r="I21" s="634">
        <v>630814.277</v>
      </c>
      <c r="J21" s="617">
        <f t="shared" si="1"/>
        <v>10229611.700000001</v>
      </c>
    </row>
    <row r="22" spans="1:11" ht="14.5" x14ac:dyDescent="0.35">
      <c r="A22" s="325"/>
      <c r="B22" s="213">
        <v>218</v>
      </c>
      <c r="C22" s="214" t="s">
        <v>234</v>
      </c>
      <c r="D22" s="69"/>
      <c r="E22" s="69"/>
      <c r="F22" s="658">
        <v>4000</v>
      </c>
      <c r="G22" s="800">
        <v>2146821.9950000001</v>
      </c>
      <c r="H22" s="486">
        <v>15000</v>
      </c>
      <c r="I22" s="660">
        <v>149536.54999999999</v>
      </c>
      <c r="J22" s="619">
        <f t="shared" si="1"/>
        <v>2296358.5449999999</v>
      </c>
    </row>
    <row r="23" spans="1:11" ht="14.5" x14ac:dyDescent="0.35">
      <c r="A23" s="325"/>
      <c r="B23" s="120"/>
      <c r="C23" s="121" t="s">
        <v>179</v>
      </c>
      <c r="D23" s="121"/>
      <c r="E23" s="121"/>
      <c r="F23" s="465">
        <f>F7+F8+SUM(F19:F22)</f>
        <v>90278.435540000006</v>
      </c>
      <c r="G23" s="464">
        <f>G7+G8+SUM(G19:G22)</f>
        <v>39538502.898000002</v>
      </c>
      <c r="H23" s="432">
        <f>H7+H8+SUM(H19:H22)</f>
        <v>2817937.0495000002</v>
      </c>
      <c r="I23" s="464">
        <f>I7+I8+SUM(I19:I22)</f>
        <v>13537202.043499999</v>
      </c>
      <c r="J23" s="620">
        <f>J7+J8+SUM(J19:J22)</f>
        <v>53075704.941500001</v>
      </c>
    </row>
    <row r="24" spans="1:11" ht="13" x14ac:dyDescent="0.3">
      <c r="A24" s="325"/>
      <c r="B24" s="323"/>
      <c r="C24" s="455"/>
      <c r="D24" s="319"/>
      <c r="E24" s="319"/>
      <c r="F24" s="661"/>
      <c r="G24" s="453"/>
      <c r="H24" s="454"/>
      <c r="I24" s="453"/>
      <c r="J24" s="452"/>
    </row>
    <row r="25" spans="1:11" ht="15.5" x14ac:dyDescent="0.35">
      <c r="A25" s="325"/>
      <c r="B25" s="485"/>
      <c r="C25" s="484" t="s">
        <v>180</v>
      </c>
      <c r="D25" s="484"/>
      <c r="E25" s="484"/>
      <c r="F25" s="483"/>
      <c r="G25" s="483"/>
      <c r="H25" s="483"/>
      <c r="I25" s="483"/>
      <c r="J25" s="482"/>
    </row>
    <row r="26" spans="1:11" ht="14.5" x14ac:dyDescent="0.35">
      <c r="A26" s="325"/>
      <c r="B26" s="105">
        <v>250</v>
      </c>
      <c r="C26" s="107" t="s">
        <v>181</v>
      </c>
      <c r="D26" s="107"/>
      <c r="E26" s="108"/>
      <c r="F26" s="474">
        <v>67050</v>
      </c>
      <c r="G26" s="632">
        <v>27179818.172400001</v>
      </c>
      <c r="H26" s="474">
        <v>507000</v>
      </c>
      <c r="I26" s="632">
        <v>2693974.7086</v>
      </c>
      <c r="J26" s="621">
        <f>G26+I26</f>
        <v>29873792.881000001</v>
      </c>
    </row>
    <row r="27" spans="1:11" ht="14.5" x14ac:dyDescent="0.35">
      <c r="A27" s="325"/>
      <c r="B27" s="109">
        <v>251</v>
      </c>
      <c r="C27" s="118" t="s">
        <v>182</v>
      </c>
      <c r="D27" s="118"/>
      <c r="E27" s="119"/>
      <c r="F27" s="479">
        <v>17500</v>
      </c>
      <c r="G27" s="633">
        <v>7015395.9500000002</v>
      </c>
      <c r="H27" s="479">
        <v>90000</v>
      </c>
      <c r="I27" s="633">
        <v>319918.09000000003</v>
      </c>
      <c r="J27" s="662">
        <f>G27+I27</f>
        <v>7335314.04</v>
      </c>
    </row>
    <row r="28" spans="1:11" ht="14.5" x14ac:dyDescent="0.35">
      <c r="A28" s="325"/>
      <c r="B28" s="109">
        <v>253</v>
      </c>
      <c r="C28" s="118" t="s">
        <v>235</v>
      </c>
      <c r="D28" s="118"/>
      <c r="E28" s="119"/>
      <c r="F28" s="479">
        <v>16000</v>
      </c>
      <c r="G28" s="633">
        <v>2734046.9750000001</v>
      </c>
      <c r="H28" s="479">
        <v>401500</v>
      </c>
      <c r="I28" s="633">
        <v>866419.07500000007</v>
      </c>
      <c r="J28" s="662">
        <f t="shared" ref="J28:J33" si="2">G28+I28</f>
        <v>3600466.0500000003</v>
      </c>
    </row>
    <row r="29" spans="1:11" ht="14.5" x14ac:dyDescent="0.35">
      <c r="A29" s="325"/>
      <c r="B29" s="109" t="s">
        <v>153</v>
      </c>
      <c r="C29" s="118" t="s">
        <v>236</v>
      </c>
      <c r="D29" s="118"/>
      <c r="E29" s="119"/>
      <c r="F29" s="479">
        <v>1866.2859999999998</v>
      </c>
      <c r="G29" s="633">
        <v>1654075.6042329725</v>
      </c>
      <c r="H29" s="479">
        <v>0</v>
      </c>
      <c r="I29" s="634">
        <v>0</v>
      </c>
      <c r="J29" s="662">
        <f>G29+I29</f>
        <v>1654075.6042329725</v>
      </c>
    </row>
    <row r="30" spans="1:11" s="867" customFormat="1" ht="14.5" x14ac:dyDescent="0.35">
      <c r="A30" s="866"/>
      <c r="B30" s="801" t="s">
        <v>153</v>
      </c>
      <c r="C30" s="110"/>
      <c r="D30" s="215" t="s">
        <v>237</v>
      </c>
      <c r="E30" s="71"/>
      <c r="F30" s="478">
        <v>1632.0139999999999</v>
      </c>
      <c r="G30" s="635">
        <v>1235329.8986155314</v>
      </c>
      <c r="H30" s="474">
        <v>0</v>
      </c>
      <c r="I30" s="632">
        <v>0</v>
      </c>
      <c r="J30" s="662">
        <f t="shared" si="2"/>
        <v>1235329.8986155314</v>
      </c>
    </row>
    <row r="31" spans="1:11" ht="14.5" x14ac:dyDescent="0.35">
      <c r="A31" s="325"/>
      <c r="B31" s="801" t="s">
        <v>153</v>
      </c>
      <c r="C31" s="118"/>
      <c r="D31" s="215" t="s">
        <v>238</v>
      </c>
      <c r="E31" s="119"/>
      <c r="F31" s="475">
        <v>234.27199999999999</v>
      </c>
      <c r="G31" s="635">
        <v>418745.70561744116</v>
      </c>
      <c r="H31" s="474">
        <v>0</v>
      </c>
      <c r="I31" s="632">
        <v>0</v>
      </c>
      <c r="J31" s="662">
        <f t="shared" si="2"/>
        <v>418745.70561744116</v>
      </c>
    </row>
    <row r="32" spans="1:11" ht="14.5" x14ac:dyDescent="0.35">
      <c r="A32" s="325"/>
      <c r="B32" s="802" t="s">
        <v>183</v>
      </c>
      <c r="C32" s="125" t="s">
        <v>116</v>
      </c>
      <c r="D32" s="126"/>
      <c r="E32" s="119"/>
      <c r="F32" s="440">
        <v>0</v>
      </c>
      <c r="G32" s="127">
        <v>0</v>
      </c>
      <c r="H32" s="470">
        <v>0</v>
      </c>
      <c r="I32" s="127">
        <v>0</v>
      </c>
      <c r="J32" s="673">
        <f t="shared" si="2"/>
        <v>0</v>
      </c>
    </row>
    <row r="33" spans="1:11" ht="14.5" x14ac:dyDescent="0.35">
      <c r="A33" s="325"/>
      <c r="B33" s="803">
        <v>262</v>
      </c>
      <c r="C33" s="128" t="s">
        <v>184</v>
      </c>
      <c r="D33" s="128"/>
      <c r="E33" s="129"/>
      <c r="F33" s="466">
        <v>37990.3704</v>
      </c>
      <c r="G33" s="636">
        <v>15385760.375000002</v>
      </c>
      <c r="H33" s="466">
        <v>576802</v>
      </c>
      <c r="I33" s="636">
        <v>3298198.1725000003</v>
      </c>
      <c r="J33" s="662">
        <f t="shared" si="2"/>
        <v>18683958.547500003</v>
      </c>
    </row>
    <row r="34" spans="1:11" ht="14.5" x14ac:dyDescent="0.35">
      <c r="A34" s="325"/>
      <c r="B34" s="120"/>
      <c r="C34" s="121" t="s">
        <v>185</v>
      </c>
      <c r="D34" s="121"/>
      <c r="E34" s="121"/>
      <c r="F34" s="465">
        <f>SUM(F26:F29)+SUM(F32:F33)</f>
        <v>140406.65639999998</v>
      </c>
      <c r="G34" s="122">
        <f>SUM(G26:G29)+SUM(G32:G33)</f>
        <v>53969097.076632977</v>
      </c>
      <c r="H34" s="465">
        <f>SUM(H26:H33)</f>
        <v>1575302</v>
      </c>
      <c r="I34" s="122">
        <f>SUM(I26:I33)</f>
        <v>7178510.0460999999</v>
      </c>
      <c r="J34" s="124">
        <f>G34+I34</f>
        <v>61147607.122732975</v>
      </c>
    </row>
    <row r="35" spans="1:11" ht="13" x14ac:dyDescent="0.3">
      <c r="A35" s="325"/>
      <c r="B35" s="323"/>
      <c r="C35" s="455"/>
      <c r="D35" s="319"/>
      <c r="E35" s="319"/>
      <c r="F35" s="661"/>
      <c r="G35" s="453"/>
      <c r="H35" s="454"/>
      <c r="I35" s="453"/>
      <c r="J35" s="452"/>
    </row>
    <row r="36" spans="1:11" ht="15.5" x14ac:dyDescent="0.35">
      <c r="A36" s="325"/>
      <c r="B36" s="804"/>
      <c r="C36" s="805" t="s">
        <v>239</v>
      </c>
      <c r="D36" s="805"/>
      <c r="E36" s="805"/>
      <c r="F36" s="460"/>
      <c r="G36" s="460"/>
      <c r="H36" s="460"/>
      <c r="I36" s="460"/>
      <c r="J36" s="459"/>
      <c r="K36" s="410"/>
    </row>
    <row r="37" spans="1:11" ht="14.5" x14ac:dyDescent="0.35">
      <c r="A37" s="325"/>
      <c r="B37" s="806">
        <v>249</v>
      </c>
      <c r="C37" s="807" t="s">
        <v>50</v>
      </c>
      <c r="D37" s="808"/>
      <c r="E37" s="809"/>
      <c r="F37" s="458">
        <v>359.45</v>
      </c>
      <c r="G37" s="637">
        <v>1961259.85</v>
      </c>
      <c r="H37" s="445">
        <v>0</v>
      </c>
      <c r="I37" s="130">
        <v>871983.55</v>
      </c>
      <c r="J37" s="623">
        <f t="shared" ref="J37:J39" si="3">G37+I37</f>
        <v>2833243.4000000004</v>
      </c>
      <c r="K37" s="410"/>
    </row>
    <row r="38" spans="1:11" ht="14.5" x14ac:dyDescent="0.35">
      <c r="A38" s="325"/>
      <c r="B38" s="810">
        <v>249</v>
      </c>
      <c r="C38" s="811" t="s">
        <v>330</v>
      </c>
      <c r="D38" s="131"/>
      <c r="E38" s="131"/>
      <c r="F38" s="456">
        <v>0</v>
      </c>
      <c r="G38" s="638">
        <v>0</v>
      </c>
      <c r="H38" s="434">
        <v>0</v>
      </c>
      <c r="I38" s="132">
        <v>0</v>
      </c>
      <c r="J38" s="639">
        <f t="shared" si="3"/>
        <v>0</v>
      </c>
      <c r="K38" s="410"/>
    </row>
    <row r="39" spans="1:11" ht="14.5" x14ac:dyDescent="0.35">
      <c r="A39" s="325"/>
      <c r="B39" s="120"/>
      <c r="C39" s="121" t="s">
        <v>186</v>
      </c>
      <c r="D39" s="121"/>
      <c r="E39" s="121"/>
      <c r="F39" s="432">
        <f>SUM(F37:F38)</f>
        <v>359.45</v>
      </c>
      <c r="G39" s="133">
        <f>SUM(G37:G38)</f>
        <v>1961259.85</v>
      </c>
      <c r="H39" s="432">
        <f>SUM(H37:H38)</f>
        <v>0</v>
      </c>
      <c r="I39" s="133">
        <f>SUM(I37:I38)</f>
        <v>871983.55</v>
      </c>
      <c r="J39" s="620">
        <f t="shared" si="3"/>
        <v>2833243.4000000004</v>
      </c>
      <c r="K39" s="410"/>
    </row>
    <row r="40" spans="1:11" ht="14.5" x14ac:dyDescent="0.35">
      <c r="A40" s="325"/>
      <c r="B40" s="104"/>
      <c r="C40" s="123"/>
      <c r="D40" s="63"/>
      <c r="E40" s="63"/>
      <c r="F40" s="661"/>
      <c r="G40" s="453"/>
      <c r="H40" s="454"/>
      <c r="I40" s="453"/>
      <c r="J40" s="452"/>
      <c r="K40" s="410"/>
    </row>
    <row r="41" spans="1:11" ht="15.5" x14ac:dyDescent="0.35">
      <c r="A41" s="325"/>
      <c r="B41" s="812"/>
      <c r="C41" s="813" t="s">
        <v>187</v>
      </c>
      <c r="D41" s="813"/>
      <c r="E41" s="813"/>
      <c r="F41" s="449"/>
      <c r="G41" s="449"/>
      <c r="H41" s="449"/>
      <c r="I41" s="449"/>
      <c r="J41" s="448"/>
    </row>
    <row r="42" spans="1:11" ht="15" x14ac:dyDescent="0.4">
      <c r="A42" s="325"/>
      <c r="B42" s="806" t="s">
        <v>145</v>
      </c>
      <c r="C42" s="134" t="s">
        <v>240</v>
      </c>
      <c r="D42" s="134"/>
      <c r="E42" s="134"/>
      <c r="F42" s="446">
        <v>14628.41335072881</v>
      </c>
      <c r="G42" s="637">
        <v>4916640</v>
      </c>
      <c r="H42" s="445">
        <v>0</v>
      </c>
      <c r="I42" s="135">
        <v>0</v>
      </c>
      <c r="J42" s="623">
        <f t="shared" ref="J42:J46" si="4">G42+I42</f>
        <v>4916640</v>
      </c>
    </row>
    <row r="43" spans="1:11" ht="14.5" x14ac:dyDescent="0.35">
      <c r="A43" s="325"/>
      <c r="B43" s="109"/>
      <c r="C43" s="814" t="s">
        <v>212</v>
      </c>
      <c r="D43" s="118"/>
      <c r="E43" s="119"/>
      <c r="F43" s="440">
        <v>0</v>
      </c>
      <c r="G43" s="640">
        <v>0</v>
      </c>
      <c r="H43" s="440">
        <v>0</v>
      </c>
      <c r="I43" s="136">
        <v>1590236</v>
      </c>
      <c r="J43" s="662">
        <f t="shared" si="4"/>
        <v>1590236</v>
      </c>
    </row>
    <row r="44" spans="1:11" ht="14.5" x14ac:dyDescent="0.35">
      <c r="A44" s="325"/>
      <c r="B44" s="109">
        <v>219</v>
      </c>
      <c r="C44" s="814" t="s">
        <v>318</v>
      </c>
      <c r="D44" s="118"/>
      <c r="E44" s="119"/>
      <c r="F44" s="440">
        <v>0</v>
      </c>
      <c r="G44" s="640">
        <v>663641.36250000005</v>
      </c>
      <c r="H44" s="440">
        <v>0</v>
      </c>
      <c r="I44" s="136">
        <v>302632.01250000001</v>
      </c>
      <c r="J44" s="662">
        <f t="shared" si="4"/>
        <v>966273.375</v>
      </c>
    </row>
    <row r="45" spans="1:11" ht="15" x14ac:dyDescent="0.4">
      <c r="A45" s="325"/>
      <c r="B45" s="810" t="s">
        <v>241</v>
      </c>
      <c r="C45" s="137" t="s">
        <v>188</v>
      </c>
      <c r="D45" s="138"/>
      <c r="E45" s="139"/>
      <c r="F45" s="434">
        <v>6000</v>
      </c>
      <c r="G45" s="132">
        <v>0</v>
      </c>
      <c r="H45" s="434">
        <v>0</v>
      </c>
      <c r="I45" s="140">
        <v>0</v>
      </c>
      <c r="J45" s="639">
        <f t="shared" si="4"/>
        <v>0</v>
      </c>
    </row>
    <row r="46" spans="1:11" ht="14.5" x14ac:dyDescent="0.35">
      <c r="A46" s="325"/>
      <c r="B46" s="120"/>
      <c r="C46" s="121" t="s">
        <v>189</v>
      </c>
      <c r="D46" s="121"/>
      <c r="E46" s="121"/>
      <c r="F46" s="432">
        <f>SUM(F42:F45)</f>
        <v>20628.41335072881</v>
      </c>
      <c r="G46" s="141">
        <f>SUM(G42:G45)</f>
        <v>5580281.3624999998</v>
      </c>
      <c r="H46" s="432">
        <f>SUM(H42:H45)</f>
        <v>0</v>
      </c>
      <c r="I46" s="141">
        <f>SUM(I42:I45)</f>
        <v>1892868.0125</v>
      </c>
      <c r="J46" s="620">
        <f t="shared" si="4"/>
        <v>7473149.375</v>
      </c>
    </row>
    <row r="47" spans="1:11" ht="14.5" x14ac:dyDescent="0.35">
      <c r="A47" s="325"/>
      <c r="B47" s="104"/>
      <c r="C47" s="63"/>
      <c r="D47" s="63"/>
      <c r="E47" s="63"/>
      <c r="F47" s="661"/>
      <c r="G47" s="389"/>
      <c r="H47" s="390"/>
      <c r="I47" s="389"/>
      <c r="J47" s="431"/>
    </row>
    <row r="48" spans="1:11" ht="15.5" x14ac:dyDescent="0.35">
      <c r="A48" s="325"/>
      <c r="B48" s="815"/>
      <c r="C48" s="816" t="s">
        <v>190</v>
      </c>
      <c r="D48" s="816"/>
      <c r="E48" s="816"/>
      <c r="F48" s="428"/>
      <c r="G48" s="428"/>
      <c r="H48" s="428"/>
      <c r="I48" s="428"/>
      <c r="J48" s="427"/>
    </row>
    <row r="49" spans="1:11" s="402" customFormat="1" ht="14.5" x14ac:dyDescent="0.35">
      <c r="A49" s="407"/>
      <c r="B49" s="817"/>
      <c r="C49" s="818" t="s">
        <v>197</v>
      </c>
      <c r="D49" s="153"/>
      <c r="E49" s="148"/>
      <c r="F49" s="404"/>
      <c r="G49" s="836">
        <v>1058134.02</v>
      </c>
      <c r="H49" s="146"/>
      <c r="I49" s="836">
        <v>158111.97999999998</v>
      </c>
      <c r="J49" s="617">
        <f t="shared" ref="J49:J61" si="5">G49+I49</f>
        <v>1216246</v>
      </c>
      <c r="K49" s="403"/>
    </row>
    <row r="50" spans="1:11" s="409" customFormat="1" ht="14.5" x14ac:dyDescent="0.35">
      <c r="A50" s="413"/>
      <c r="B50" s="151"/>
      <c r="C50" s="818" t="s">
        <v>195</v>
      </c>
      <c r="D50" s="111"/>
      <c r="E50" s="154"/>
      <c r="F50" s="411"/>
      <c r="G50" s="127">
        <v>1063196.0125</v>
      </c>
      <c r="H50" s="146"/>
      <c r="I50" s="127">
        <v>158299.93</v>
      </c>
      <c r="J50" s="617">
        <f t="shared" si="5"/>
        <v>1221495.9424999999</v>
      </c>
      <c r="K50" s="410"/>
    </row>
    <row r="51" spans="1:11" ht="14.5" x14ac:dyDescent="0.35">
      <c r="A51" s="325"/>
      <c r="B51" s="819"/>
      <c r="C51" s="820" t="s">
        <v>206</v>
      </c>
      <c r="D51" s="110"/>
      <c r="E51" s="164"/>
      <c r="F51" s="373"/>
      <c r="G51" s="836">
        <v>731637.09899999993</v>
      </c>
      <c r="H51" s="837"/>
      <c r="I51" s="836">
        <v>109275.651</v>
      </c>
      <c r="J51" s="617">
        <f t="shared" si="5"/>
        <v>840912.74999999988</v>
      </c>
    </row>
    <row r="52" spans="1:11" s="409" customFormat="1" ht="14.5" x14ac:dyDescent="0.35">
      <c r="A52" s="413"/>
      <c r="B52" s="151"/>
      <c r="C52" s="818" t="s">
        <v>196</v>
      </c>
      <c r="D52" s="111"/>
      <c r="E52" s="154"/>
      <c r="F52" s="411"/>
      <c r="G52" s="127">
        <v>1134297.3</v>
      </c>
      <c r="H52" s="146"/>
      <c r="I52" s="127">
        <v>169612.7</v>
      </c>
      <c r="J52" s="617">
        <f t="shared" si="5"/>
        <v>1303910</v>
      </c>
      <c r="K52" s="410"/>
    </row>
    <row r="53" spans="1:11" s="409" customFormat="1" ht="14.5" x14ac:dyDescent="0.35">
      <c r="A53" s="413"/>
      <c r="B53" s="821"/>
      <c r="C53" s="155" t="s">
        <v>319</v>
      </c>
      <c r="D53" s="155"/>
      <c r="E53" s="216"/>
      <c r="F53" s="377"/>
      <c r="G53" s="127">
        <v>121800</v>
      </c>
      <c r="H53" s="146"/>
      <c r="I53" s="127">
        <v>18200</v>
      </c>
      <c r="J53" s="617">
        <f t="shared" si="5"/>
        <v>140000</v>
      </c>
      <c r="K53" s="410"/>
    </row>
    <row r="54" spans="1:11" s="409" customFormat="1" ht="14.5" x14ac:dyDescent="0.35">
      <c r="A54" s="413"/>
      <c r="B54" s="822"/>
      <c r="C54" s="823" t="s">
        <v>320</v>
      </c>
      <c r="D54" s="156"/>
      <c r="E54" s="112"/>
      <c r="F54" s="417"/>
      <c r="G54" s="838">
        <v>68529.929999999993</v>
      </c>
      <c r="H54" s="157"/>
      <c r="I54" s="838">
        <v>54967.31</v>
      </c>
      <c r="J54" s="617">
        <f t="shared" si="5"/>
        <v>123497.23999999999</v>
      </c>
      <c r="K54" s="410"/>
    </row>
    <row r="55" spans="1:11" s="402" customFormat="1" ht="14.5" x14ac:dyDescent="0.35">
      <c r="A55" s="407"/>
      <c r="B55" s="817"/>
      <c r="C55" s="155" t="s">
        <v>194</v>
      </c>
      <c r="D55" s="824"/>
      <c r="E55" s="148"/>
      <c r="F55" s="404"/>
      <c r="G55" s="127">
        <v>837425.9</v>
      </c>
      <c r="H55" s="127"/>
      <c r="I55" s="127">
        <v>209356.47500000001</v>
      </c>
      <c r="J55" s="617">
        <f t="shared" si="5"/>
        <v>1046782.375</v>
      </c>
      <c r="K55" s="403"/>
    </row>
    <row r="56" spans="1:11" s="393" customFormat="1" ht="14.5" x14ac:dyDescent="0.35">
      <c r="A56" s="398"/>
      <c r="B56" s="825"/>
      <c r="C56" s="155" t="s">
        <v>191</v>
      </c>
      <c r="D56" s="150"/>
      <c r="E56" s="149"/>
      <c r="F56" s="395"/>
      <c r="G56" s="127">
        <v>1573473.0149999999</v>
      </c>
      <c r="H56" s="127"/>
      <c r="I56" s="127">
        <v>225072.48499999999</v>
      </c>
      <c r="J56" s="617">
        <f t="shared" si="5"/>
        <v>1798545.5</v>
      </c>
      <c r="K56" s="394"/>
    </row>
    <row r="57" spans="1:11" s="409" customFormat="1" ht="14.5" x14ac:dyDescent="0.35">
      <c r="A57" s="413"/>
      <c r="B57" s="151"/>
      <c r="C57" s="155" t="s">
        <v>198</v>
      </c>
      <c r="D57" s="155"/>
      <c r="E57" s="155"/>
      <c r="F57" s="411"/>
      <c r="G57" s="127">
        <v>1312047.6675400001</v>
      </c>
      <c r="H57" s="146"/>
      <c r="I57" s="127">
        <v>201030.42373399998</v>
      </c>
      <c r="J57" s="617">
        <f t="shared" si="5"/>
        <v>1513078.091274</v>
      </c>
      <c r="K57" s="410"/>
    </row>
    <row r="58" spans="1:11" s="402" customFormat="1" ht="14.5" x14ac:dyDescent="0.35">
      <c r="A58" s="407"/>
      <c r="B58" s="817"/>
      <c r="C58" s="155" t="s">
        <v>321</v>
      </c>
      <c r="D58" s="826"/>
      <c r="E58" s="152"/>
      <c r="F58" s="404"/>
      <c r="G58" s="127">
        <v>1999415.0899999999</v>
      </c>
      <c r="H58" s="127"/>
      <c r="I58" s="127">
        <v>615743.27500000002</v>
      </c>
      <c r="J58" s="617">
        <f t="shared" si="5"/>
        <v>2615158.3649999998</v>
      </c>
      <c r="K58" s="403"/>
    </row>
    <row r="59" spans="1:11" s="402" customFormat="1" ht="14.5" x14ac:dyDescent="0.35">
      <c r="A59" s="407"/>
      <c r="B59" s="817"/>
      <c r="C59" s="155" t="s">
        <v>193</v>
      </c>
      <c r="D59" s="153"/>
      <c r="E59" s="152"/>
      <c r="F59" s="404"/>
      <c r="G59" s="127">
        <v>1506062.29</v>
      </c>
      <c r="H59" s="127"/>
      <c r="I59" s="127">
        <v>226385.495</v>
      </c>
      <c r="J59" s="617">
        <f t="shared" si="5"/>
        <v>1732447.7850000001</v>
      </c>
      <c r="K59" s="403"/>
    </row>
    <row r="60" spans="1:11" s="393" customFormat="1" ht="14.5" x14ac:dyDescent="0.35">
      <c r="A60" s="398"/>
      <c r="B60" s="825"/>
      <c r="C60" s="818" t="s">
        <v>192</v>
      </c>
      <c r="D60" s="827"/>
      <c r="E60" s="148"/>
      <c r="F60" s="395"/>
      <c r="G60" s="127">
        <v>976835.92500000005</v>
      </c>
      <c r="H60" s="127"/>
      <c r="I60" s="127">
        <v>202192.02499999999</v>
      </c>
      <c r="J60" s="617">
        <f t="shared" si="5"/>
        <v>1179027.95</v>
      </c>
      <c r="K60" s="394"/>
    </row>
    <row r="61" spans="1:11" ht="14.5" x14ac:dyDescent="0.35">
      <c r="A61" s="325"/>
      <c r="B61" s="120"/>
      <c r="C61" s="121" t="s">
        <v>199</v>
      </c>
      <c r="D61" s="121"/>
      <c r="E61" s="121"/>
      <c r="F61" s="361"/>
      <c r="G61" s="133">
        <f>SUM(G49:G60)</f>
        <v>12382854.24904</v>
      </c>
      <c r="H61" s="158"/>
      <c r="I61" s="133">
        <f>SUM(I49:I60)</f>
        <v>2348247.7497339998</v>
      </c>
      <c r="J61" s="674">
        <f t="shared" si="5"/>
        <v>14731101.998774</v>
      </c>
    </row>
    <row r="62" spans="1:11" ht="14.5" x14ac:dyDescent="0.35">
      <c r="A62" s="325"/>
      <c r="B62" s="104"/>
      <c r="C62" s="63"/>
      <c r="D62" s="72"/>
      <c r="E62" s="63"/>
      <c r="F62" s="390"/>
      <c r="G62" s="389"/>
      <c r="H62" s="390"/>
      <c r="I62" s="389"/>
      <c r="J62" s="360"/>
    </row>
    <row r="63" spans="1:11" ht="15.5" x14ac:dyDescent="0.35">
      <c r="A63" s="325"/>
      <c r="B63" s="159"/>
      <c r="C63" s="160" t="s">
        <v>200</v>
      </c>
      <c r="D63" s="160"/>
      <c r="E63" s="160"/>
      <c r="F63" s="386"/>
      <c r="G63" s="386"/>
      <c r="H63" s="386"/>
      <c r="I63" s="386"/>
      <c r="J63" s="385"/>
    </row>
    <row r="64" spans="1:11" ht="14.5" x14ac:dyDescent="0.35">
      <c r="A64" s="325"/>
      <c r="B64" s="105"/>
      <c r="C64" s="161" t="s">
        <v>201</v>
      </c>
      <c r="D64" s="161"/>
      <c r="E64" s="161"/>
      <c r="F64" s="382"/>
      <c r="G64" s="839">
        <v>492006.16499999998</v>
      </c>
      <c r="H64" s="840"/>
      <c r="I64" s="839">
        <v>70376.09</v>
      </c>
      <c r="J64" s="621">
        <f t="shared" ref="J64:J69" si="6">G64+I64</f>
        <v>562382.255</v>
      </c>
    </row>
    <row r="65" spans="1:14" ht="15" x14ac:dyDescent="0.4">
      <c r="A65" s="325"/>
      <c r="B65" s="109"/>
      <c r="C65" s="162" t="s">
        <v>202</v>
      </c>
      <c r="D65" s="162"/>
      <c r="E65" s="162"/>
      <c r="F65" s="379"/>
      <c r="G65" s="127">
        <v>561395.77500000014</v>
      </c>
      <c r="H65" s="146"/>
      <c r="I65" s="839">
        <v>83886.725000000006</v>
      </c>
      <c r="J65" s="621">
        <f t="shared" si="6"/>
        <v>645282.50000000012</v>
      </c>
    </row>
    <row r="66" spans="1:14" ht="15" x14ac:dyDescent="0.4">
      <c r="A66" s="325"/>
      <c r="B66" s="109"/>
      <c r="C66" s="162" t="s">
        <v>203</v>
      </c>
      <c r="D66" s="162"/>
      <c r="E66" s="162"/>
      <c r="F66" s="379"/>
      <c r="G66" s="841">
        <v>224662.36200000002</v>
      </c>
      <c r="H66" s="146"/>
      <c r="I66" s="127">
        <v>33570.237999999998</v>
      </c>
      <c r="J66" s="621">
        <f t="shared" si="6"/>
        <v>258232.60000000003</v>
      </c>
    </row>
    <row r="67" spans="1:14" ht="14.5" x14ac:dyDescent="0.35">
      <c r="A67" s="325"/>
      <c r="B67" s="109"/>
      <c r="C67" s="162" t="s">
        <v>204</v>
      </c>
      <c r="D67" s="162"/>
      <c r="E67" s="162"/>
      <c r="F67" s="373"/>
      <c r="G67" s="836">
        <v>1675751.27</v>
      </c>
      <c r="H67" s="837"/>
      <c r="I67" s="842">
        <v>363901.73</v>
      </c>
      <c r="J67" s="621">
        <f t="shared" si="6"/>
        <v>2039653</v>
      </c>
    </row>
    <row r="68" spans="1:14" ht="14.5" x14ac:dyDescent="0.35">
      <c r="A68" s="325"/>
      <c r="B68" s="819"/>
      <c r="C68" s="820" t="s">
        <v>205</v>
      </c>
      <c r="D68" s="163"/>
      <c r="E68" s="164"/>
      <c r="F68" s="366"/>
      <c r="G68" s="843">
        <v>150000</v>
      </c>
      <c r="H68" s="844"/>
      <c r="I68" s="842">
        <v>0</v>
      </c>
      <c r="J68" s="621">
        <f t="shared" si="6"/>
        <v>150000</v>
      </c>
    </row>
    <row r="69" spans="1:14" ht="14.5" x14ac:dyDescent="0.35">
      <c r="A69" s="325"/>
      <c r="B69" s="120"/>
      <c r="C69" s="121" t="s">
        <v>207</v>
      </c>
      <c r="D69" s="121"/>
      <c r="E69" s="121"/>
      <c r="F69" s="361"/>
      <c r="G69" s="141">
        <f>SUM(G64:G68)</f>
        <v>3103815.5720000002</v>
      </c>
      <c r="H69" s="158"/>
      <c r="I69" s="141">
        <f>SUM(I64:I68)</f>
        <v>551734.78300000005</v>
      </c>
      <c r="J69" s="845">
        <f t="shared" si="6"/>
        <v>3655550.3550000004</v>
      </c>
    </row>
    <row r="70" spans="1:14" ht="14.5" x14ac:dyDescent="0.35">
      <c r="A70" s="325"/>
      <c r="B70" s="103"/>
      <c r="C70" s="131"/>
      <c r="D70" s="131"/>
      <c r="E70" s="131"/>
      <c r="F70" s="322"/>
      <c r="G70" s="132"/>
      <c r="H70" s="144"/>
      <c r="I70" s="132"/>
      <c r="J70" s="217"/>
    </row>
    <row r="71" spans="1:14" ht="14" x14ac:dyDescent="0.3">
      <c r="A71" s="325"/>
      <c r="B71" s="165" t="s">
        <v>242</v>
      </c>
      <c r="C71" s="165"/>
      <c r="D71" s="166"/>
      <c r="E71" s="166"/>
      <c r="F71" s="357">
        <f>F23+F34+F39+F46</f>
        <v>251672.9552907288</v>
      </c>
      <c r="G71" s="168">
        <f>G23+G34+G39+G46+G61+G69</f>
        <v>116535811.00817296</v>
      </c>
      <c r="H71" s="167">
        <f>H23+H34+H39+H46</f>
        <v>4393239.0494999997</v>
      </c>
      <c r="I71" s="168">
        <f>I23+I34+I39+I46+I61+I69</f>
        <v>26380546.184833996</v>
      </c>
      <c r="J71" s="169">
        <f>G71+I71</f>
        <v>142916357.19300696</v>
      </c>
    </row>
    <row r="72" spans="1:14" ht="14.5" x14ac:dyDescent="0.35">
      <c r="A72" s="325"/>
      <c r="B72" s="103"/>
      <c r="C72" s="131"/>
      <c r="D72" s="131"/>
      <c r="E72" s="131"/>
      <c r="F72" s="353"/>
      <c r="G72" s="132"/>
      <c r="H72" s="144"/>
      <c r="I72" s="132"/>
      <c r="J72" s="145"/>
    </row>
    <row r="73" spans="1:14" ht="15.5" x14ac:dyDescent="0.35">
      <c r="A73" s="325"/>
      <c r="B73" s="170"/>
      <c r="C73" s="171" t="s">
        <v>329</v>
      </c>
      <c r="D73" s="172"/>
      <c r="E73" s="172"/>
      <c r="F73" s="348"/>
      <c r="G73" s="173"/>
      <c r="H73" s="173"/>
      <c r="I73" s="173"/>
      <c r="J73" s="174"/>
    </row>
    <row r="74" spans="1:14" ht="14.5" x14ac:dyDescent="0.35">
      <c r="A74" s="325"/>
      <c r="B74" s="806" t="s">
        <v>144</v>
      </c>
      <c r="C74" s="807" t="s">
        <v>115</v>
      </c>
      <c r="D74" s="808"/>
      <c r="E74" s="809"/>
      <c r="F74" s="857"/>
      <c r="G74" s="130">
        <v>4852706.1500000004</v>
      </c>
      <c r="H74" s="846"/>
      <c r="I74" s="847">
        <v>0</v>
      </c>
      <c r="J74" s="623">
        <f t="shared" ref="J74:J77" si="7">G74+I74</f>
        <v>4852706.1500000004</v>
      </c>
    </row>
    <row r="75" spans="1:14" ht="14.5" x14ac:dyDescent="0.35">
      <c r="A75" s="325"/>
      <c r="B75" s="828" t="s">
        <v>322</v>
      </c>
      <c r="C75" s="829" t="s">
        <v>323</v>
      </c>
      <c r="D75" s="830"/>
      <c r="E75" s="831"/>
      <c r="F75" s="849"/>
      <c r="G75" s="848">
        <v>300000</v>
      </c>
      <c r="H75" s="849"/>
      <c r="I75" s="850">
        <v>100000</v>
      </c>
      <c r="J75" s="622">
        <f t="shared" si="7"/>
        <v>400000</v>
      </c>
    </row>
    <row r="76" spans="1:14" ht="14.5" x14ac:dyDescent="0.35">
      <c r="A76" s="325"/>
      <c r="B76" s="828" t="s">
        <v>501</v>
      </c>
      <c r="C76" s="832" t="s">
        <v>502</v>
      </c>
      <c r="D76" s="830"/>
      <c r="E76" s="832"/>
      <c r="F76" s="849"/>
      <c r="G76" s="848">
        <v>1104696.3</v>
      </c>
      <c r="H76" s="849"/>
      <c r="I76" s="850">
        <v>0</v>
      </c>
      <c r="J76" s="622">
        <f t="shared" si="7"/>
        <v>1104696.3</v>
      </c>
    </row>
    <row r="77" spans="1:14" ht="14.5" x14ac:dyDescent="0.35">
      <c r="A77" s="325"/>
      <c r="B77" s="120"/>
      <c r="C77" s="833" t="s">
        <v>328</v>
      </c>
      <c r="D77" s="834"/>
      <c r="E77" s="835"/>
      <c r="F77" s="158"/>
      <c r="G77" s="141">
        <f>SUM(G74:G76)</f>
        <v>6257402.4500000002</v>
      </c>
      <c r="H77" s="158"/>
      <c r="I77" s="141">
        <f>SUM(I74:I75)</f>
        <v>100000</v>
      </c>
      <c r="J77" s="620">
        <f t="shared" si="7"/>
        <v>6357402.4500000002</v>
      </c>
    </row>
    <row r="78" spans="1:14" ht="15" thickBot="1" x14ac:dyDescent="0.4">
      <c r="B78" s="218"/>
      <c r="C78" s="219"/>
      <c r="D78" s="219"/>
      <c r="E78" s="219"/>
      <c r="F78" s="220" t="s">
        <v>13</v>
      </c>
      <c r="G78" s="221"/>
      <c r="H78" s="220"/>
      <c r="I78" s="221"/>
      <c r="J78" s="678"/>
    </row>
    <row r="79" spans="1:14" ht="14.5" x14ac:dyDescent="0.35">
      <c r="B79" s="104"/>
      <c r="C79" s="63"/>
      <c r="D79" s="63"/>
      <c r="E79" s="63"/>
      <c r="F79" s="858"/>
      <c r="G79" s="142"/>
      <c r="H79" s="143"/>
      <c r="I79" s="142"/>
      <c r="J79" s="142"/>
      <c r="M79" s="254" t="s">
        <v>268</v>
      </c>
      <c r="N79" s="253">
        <f>+G80</f>
        <v>122793213.45817296</v>
      </c>
    </row>
    <row r="80" spans="1:14" ht="14.5" x14ac:dyDescent="0.35">
      <c r="B80" s="104"/>
      <c r="C80" s="859" t="s">
        <v>372</v>
      </c>
      <c r="D80" s="860"/>
      <c r="E80" s="861"/>
      <c r="F80" s="862">
        <f>F71</f>
        <v>251672.9552907288</v>
      </c>
      <c r="G80" s="851">
        <f>G71+G77</f>
        <v>122793213.45817296</v>
      </c>
      <c r="H80" s="852">
        <f>H71</f>
        <v>4393239.0494999997</v>
      </c>
      <c r="I80" s="168">
        <f>I23+I34+I39+I46+I48+I61+I69+I77</f>
        <v>26480546.184833996</v>
      </c>
      <c r="J80" s="853">
        <f>G80+I80</f>
        <v>149273759.64300695</v>
      </c>
      <c r="K80" s="319"/>
      <c r="M80" s="254" t="s">
        <v>217</v>
      </c>
      <c r="N80" s="183">
        <f>-G30</f>
        <v>-1235329.8986155314</v>
      </c>
    </row>
    <row r="81" spans="2:14" ht="15" thickBot="1" x14ac:dyDescent="0.4">
      <c r="B81" s="175"/>
      <c r="C81" s="863"/>
      <c r="D81" s="864"/>
      <c r="E81" s="864"/>
      <c r="F81" s="865">
        <f>F80/8760</f>
        <v>28.729789416749863</v>
      </c>
      <c r="G81" s="854"/>
      <c r="H81" s="855"/>
      <c r="I81" s="854"/>
      <c r="J81" s="856"/>
      <c r="K81" s="319"/>
      <c r="M81" s="254" t="s">
        <v>532</v>
      </c>
      <c r="N81" s="255">
        <f>SUM(N79:N80)</f>
        <v>121557883.55955744</v>
      </c>
    </row>
    <row r="82" spans="2:14" ht="15" thickTop="1" x14ac:dyDescent="0.25">
      <c r="B82" s="175"/>
      <c r="C82" s="863"/>
      <c r="D82" s="864"/>
      <c r="E82" s="864"/>
      <c r="F82" s="865"/>
      <c r="G82" s="854"/>
      <c r="H82" s="855"/>
      <c r="I82" s="854"/>
      <c r="J82" s="856"/>
    </row>
    <row r="83" spans="2:14" ht="14.5" x14ac:dyDescent="0.35">
      <c r="D83" s="312" t="s">
        <v>208</v>
      </c>
      <c r="E83" s="311"/>
      <c r="F83" s="310"/>
      <c r="G83" s="309">
        <f>(G39+G61)/G71</f>
        <v>0.12308760693340873</v>
      </c>
      <c r="H83" s="308"/>
      <c r="I83" s="307">
        <f>(I39+I61)/I71</f>
        <v>0.1220684089393604</v>
      </c>
      <c r="J83" s="298"/>
    </row>
    <row r="84" spans="2:14" ht="14.5" x14ac:dyDescent="0.35">
      <c r="E84" s="182" t="s">
        <v>209</v>
      </c>
      <c r="F84" s="176"/>
      <c r="G84" s="177"/>
      <c r="H84" s="176"/>
      <c r="I84" s="304"/>
      <c r="J84" s="298"/>
    </row>
    <row r="85" spans="2:14" ht="14.5" x14ac:dyDescent="0.35">
      <c r="E85" s="182" t="s">
        <v>210</v>
      </c>
      <c r="F85" s="176"/>
      <c r="G85" s="177"/>
      <c r="H85" s="176"/>
      <c r="I85" s="304"/>
      <c r="J85" s="298"/>
    </row>
    <row r="86" spans="2:14" x14ac:dyDescent="0.25">
      <c r="D86" s="306"/>
      <c r="E86" s="306"/>
      <c r="F86" s="305"/>
      <c r="G86" s="304"/>
      <c r="H86" s="298"/>
      <c r="I86" s="304"/>
      <c r="J86" s="298"/>
    </row>
    <row r="87" spans="2:14" ht="26.25" customHeight="1" x14ac:dyDescent="0.25">
      <c r="D87" s="898" t="s">
        <v>213</v>
      </c>
      <c r="E87" s="899"/>
      <c r="F87" s="899"/>
      <c r="G87" s="302">
        <f>(G49+G51+SUM(G67:G68))/(G23+G34)</f>
        <v>3.866554579500308E-2</v>
      </c>
      <c r="H87" s="303"/>
      <c r="I87" s="302">
        <f>(I49+I51+SUM(I67:I68))/(I23+I34)</f>
        <v>3.0473939697053865E-2</v>
      </c>
      <c r="J87" s="298"/>
    </row>
    <row r="88" spans="2:14" ht="21" customHeight="1" x14ac:dyDescent="0.35">
      <c r="D88" s="178" t="s">
        <v>214</v>
      </c>
      <c r="E88" s="179"/>
      <c r="F88" s="179"/>
      <c r="G88" s="693">
        <f>(G49+G51+SUM(G67:G68))</f>
        <v>3615522.389</v>
      </c>
      <c r="H88" s="299"/>
      <c r="I88" s="693">
        <f>(I49+I51+SUM(I67:I68))</f>
        <v>631289.36100000003</v>
      </c>
      <c r="J88" s="298"/>
    </row>
    <row r="89" spans="2:14" ht="27" customHeight="1" x14ac:dyDescent="0.35">
      <c r="E89" s="895" t="s">
        <v>327</v>
      </c>
      <c r="F89" s="895"/>
      <c r="G89" s="895"/>
      <c r="H89" s="895"/>
      <c r="I89" s="895"/>
    </row>
    <row r="90" spans="2:14" ht="18.75" customHeight="1" x14ac:dyDescent="0.35">
      <c r="E90" s="895" t="s">
        <v>326</v>
      </c>
      <c r="F90" s="895"/>
      <c r="G90" s="895"/>
      <c r="H90" s="895"/>
      <c r="I90" s="895"/>
    </row>
    <row r="96" spans="2:14" ht="14.5" x14ac:dyDescent="0.35">
      <c r="B96" s="295"/>
      <c r="G96" s="297"/>
    </row>
  </sheetData>
  <mergeCells count="6">
    <mergeCell ref="E90:I90"/>
    <mergeCell ref="F1:H1"/>
    <mergeCell ref="C3:E3"/>
    <mergeCell ref="D87:F87"/>
    <mergeCell ref="E89:I89"/>
    <mergeCell ref="I1:J2"/>
  </mergeCells>
  <hyperlinks>
    <hyperlink ref="F4" location="'2023 Sector View Elect'!A1" display="MWh Savings"/>
    <hyperlink ref="G4" location="'2023 Sector View Elect'!A1" display="Electric Rider Budget"/>
    <hyperlink ref="H4" location="'2023 Sector View Gas'!A1" display="Therm Savings"/>
    <hyperlink ref="I4" location="'2023 Sector View Gas'!A1" display="Gas Rider Budget"/>
  </hyperlinks>
  <pageMargins left="0.28000000000000003" right="0.3" top="0.75" bottom="0.75" header="0.3" footer="0.3"/>
  <pageSetup paperSize="17" scale="80" orientation="portrait" r:id="rId1"/>
  <headerFooter>
    <oddHeader>&amp;R&amp;G</oddHeader>
    <oddFooter>&amp;R&amp;G</oddFooter>
  </headerFooter>
  <customProperties>
    <customPr name="_pios_id" r:id="rId2"/>
  </customProperties>
  <drawing r:id="rId3"/>
  <legacyDrawingHF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2023-03-01T08:00:00+00:00</OpenedDate>
    <SignificantOrder xmlns="dc463f71-b30c-4ab2-9473-d307f9d35888">false</SignificantOrder>
    <Date1 xmlns="dc463f71-b30c-4ab2-9473-d307f9d35888">2023-03-01T08:00:00+00:00</Date1>
    <IsDocumentOrder xmlns="dc463f71-b30c-4ab2-9473-d307f9d35888">false</IsDocumentOrder>
    <IsHighlyConfidential xmlns="dc463f71-b30c-4ab2-9473-d307f9d35888">false</IsHighlyConfidential>
    <CaseCompanyNames xmlns="dc463f71-b30c-4ab2-9473-d307f9d35888">Puget Sound Energy</CaseCompanyNames>
    <Nickname xmlns="http://schemas.microsoft.com/sharepoint/v3" xsi:nil="true"/>
    <DocketNumber xmlns="dc463f71-b30c-4ab2-9473-d307f9d35888">230139</DocketNumber>
    <DelegatedOrder xmlns="dc463f71-b30c-4ab2-9473-d307f9d35888">false</DelegatedOrder>
  </documentManagement>
</p:properties>
</file>

<file path=customXml/item3.xml><?xml version="1.0" encoding="utf-8"?>
<?mso-contentType ?>
<SharedContentType xmlns="Microsoft.SharePoint.Taxonomy.ContentTypeSync" SourceId="015f1b76-b32e-440f-80a7-f0ca4d8a872c" ContentTypeId="0x0101006E56B4D1795A2E4DB2F0B01679ED314A" PreviousValue="true"/>
</file>

<file path=customXml/item4.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89A6E6815EC7E9449A15C32D071127C1" ma:contentTypeVersion="16" ma:contentTypeDescription="" ma:contentTypeScope="" ma:versionID="a248d1feacb221af8a2609b8b19d29e2">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EA99001-0F3E-4119-8925-A420EA2E47F8}">
  <ds:schemaRefs>
    <ds:schemaRef ds:uri="http://schemas.microsoft.com/sharepoint/v3/contenttype/forms"/>
  </ds:schemaRefs>
</ds:datastoreItem>
</file>

<file path=customXml/itemProps2.xml><?xml version="1.0" encoding="utf-8"?>
<ds:datastoreItem xmlns:ds="http://schemas.openxmlformats.org/officeDocument/2006/customXml" ds:itemID="{F6617145-3AC9-4E80-9B37-221049858A4D}">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dc463f71-b30c-4ab2-9473-d307f9d35888"/>
    <ds:schemaRef ds:uri="http://schemas.microsoft.com/sharepoint/v3"/>
    <ds:schemaRef ds:uri="http://www.w3.org/XML/1998/namespace"/>
    <ds:schemaRef ds:uri="http://purl.org/dc/dcmitype/"/>
  </ds:schemaRefs>
</ds:datastoreItem>
</file>

<file path=customXml/itemProps3.xml><?xml version="1.0" encoding="utf-8"?>
<ds:datastoreItem xmlns:ds="http://schemas.openxmlformats.org/officeDocument/2006/customXml" ds:itemID="{92F9E09B-0D3E-4656-A93D-67A30AE0C69C}"/>
</file>

<file path=customXml/itemProps4.xml><?xml version="1.0" encoding="utf-8"?>
<ds:datastoreItem xmlns:ds="http://schemas.openxmlformats.org/officeDocument/2006/customXml" ds:itemID="{290F72ED-5A00-4348-97B6-A0B0FDD9764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26</vt:i4>
      </vt:variant>
    </vt:vector>
  </HeadingPairs>
  <TitlesOfParts>
    <vt:vector size="26" baseType="lpstr">
      <vt:lpstr>Read First</vt:lpstr>
      <vt:lpstr>CurYr (CY) vs. PriorYr (PY) ==&gt;</vt:lpstr>
      <vt:lpstr>Summary</vt:lpstr>
      <vt:lpstr>PY True-up </vt:lpstr>
      <vt:lpstr>Info to Calc CY ==&gt;</vt:lpstr>
      <vt:lpstr>CY Rev Req ==&gt;</vt:lpstr>
      <vt:lpstr>CY Rev Req Non-449</vt:lpstr>
      <vt:lpstr>CY Rev Remove 449</vt:lpstr>
      <vt:lpstr>2023 Budget </vt:lpstr>
      <vt:lpstr>2022 Budget UE-210822</vt:lpstr>
      <vt:lpstr>CY Conv Fctr </vt:lpstr>
      <vt:lpstr>Calculate CY True-Up ==&gt;</vt:lpstr>
      <vt:lpstr>CY True-Up</vt:lpstr>
      <vt:lpstr>21-22 Load True-Up ==&gt;</vt:lpstr>
      <vt:lpstr>PY Rev Req Non-449 (UE-220137)</vt:lpstr>
      <vt:lpstr>2022 Collections</vt:lpstr>
      <vt:lpstr>AC 1820621</vt:lpstr>
      <vt:lpstr>PY COS</vt:lpstr>
      <vt:lpstr>F2022 Load Forecast</vt:lpstr>
      <vt:lpstr>258 Cons Tbl 20-21</vt:lpstr>
      <vt:lpstr>21-22 Spend Variance ==&gt;</vt:lpstr>
      <vt:lpstr>PY Actual Program Costs</vt:lpstr>
      <vt:lpstr>True-up Est in PY Filing ==&gt;</vt:lpstr>
      <vt:lpstr>PY Est - Actual v Est</vt:lpstr>
      <vt:lpstr>Estimate Used in PY Filing</vt:lpstr>
      <vt:lpstr>Act Sch 120 Collctns Feb-Apr 22</vt:lpstr>
    </vt:vector>
  </TitlesOfParts>
  <Company>Puget Sound Energy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Popich</dc:creator>
  <cp:lastModifiedBy>Puget Sound Energy</cp:lastModifiedBy>
  <cp:lastPrinted>2018-02-08T22:05:17Z</cp:lastPrinted>
  <dcterms:created xsi:type="dcterms:W3CDTF">2016-02-06T01:29:31Z</dcterms:created>
  <dcterms:modified xsi:type="dcterms:W3CDTF">2023-03-01T19:56:43Z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0x0101006E56B4D1795A2E4DB2F0B01679ED314A0089A6E6815EC7E9449A15C32D071127C1</vt:lpwstr>
  </property>
  <property fmtid="{D5CDD505-2E9C-101B-9397-08002B2CF9AE}" pid="3" name="IsEFSEC">
    <vt:bool>false</vt:bool>
  </property>
  <property fmtid="{D5CDD505-2E9C-101B-9397-08002B2CF9AE}" pid="4" name="_docset_NoMedatataSyncRequired">
    <vt:lpwstr>False</vt:lpwstr>
  </property>
</Properties>
</file>