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5.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pivotCache/pivotCacheDefinition1.xml" ContentType="application/vnd.openxmlformats-officedocument.spreadsheetml.pivotCacheDefinition+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omments1.xml" ContentType="application/vnd.openxmlformats-officedocument.spreadsheetml.comments+xml"/>
  <Override PartName="/xl/pivotCache/pivotCacheRecords1.xml" ContentType="application/vnd.openxmlformats-officedocument.spreadsheetml.pivotCacheRecords+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1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Western Region\WUTC\WUTC-Clark County 2009\Misc Filings\COVID Expense Recovery 6.1.2021\"/>
    </mc:Choice>
  </mc:AlternateContent>
  <bookViews>
    <workbookView xWindow="0" yWindow="0" windowWidth="24240" windowHeight="11520" firstSheet="1" activeTab="1"/>
  </bookViews>
  <sheets>
    <sheet name="ErrorNote" sheetId="4" state="hidden" r:id="rId1"/>
    <sheet name="COVID EXPENSES" sheetId="1" r:id="rId2"/>
    <sheet name="Clark Co. Regulated - Price Out" sheetId="5" r:id="rId3"/>
    <sheet name="Ratios" sheetId="6" r:id="rId4"/>
    <sheet name="Rate Sheet" sheetId="7" r:id="rId5"/>
    <sheet name="ControlPanel" sheetId="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D" localSheetId="4">#REF!</definedName>
    <definedName name="\D">#REF!</definedName>
    <definedName name="\S" localSheetId="4">#REF!</definedName>
    <definedName name="\S">#REF!</definedName>
    <definedName name="\Y" localSheetId="4">#REF!</definedName>
    <definedName name="\Y">#REF!</definedName>
    <definedName name="_____________CYA1">[1]Hidden!$N$11</definedName>
    <definedName name="_____________CYA10">[1]Hidden!$E$11</definedName>
    <definedName name="_____________CYA11">[1]Hidden!$P$11</definedName>
    <definedName name="_____________CYA2">[1]Hidden!$M$11</definedName>
    <definedName name="_____________CYA3">[1]Hidden!$L$11</definedName>
    <definedName name="_____________CYA4">[1]Hidden!$K$11</definedName>
    <definedName name="_____________CYA5">[1]Hidden!$J$11</definedName>
    <definedName name="_____________CYA6">[1]Hidden!$I$11</definedName>
    <definedName name="_____________CYA7">[1]Hidden!$H$11</definedName>
    <definedName name="_____________CYA8">[1]Hidden!$G$11</definedName>
    <definedName name="_____________CYA9">[1]Hidden!$F$11</definedName>
    <definedName name="_____________LYA12">[1]Hidden!$O$11</definedName>
    <definedName name="____________CYA1">[1]Hidden!$N$11</definedName>
    <definedName name="____________CYA10">[1]Hidden!$E$11</definedName>
    <definedName name="____________CYA11">[1]Hidden!$P$11</definedName>
    <definedName name="____________CYA2">[1]Hidden!$M$11</definedName>
    <definedName name="____________CYA3">[1]Hidden!$L$11</definedName>
    <definedName name="____________CYA4">[1]Hidden!$K$11</definedName>
    <definedName name="____________CYA5">[1]Hidden!$J$11</definedName>
    <definedName name="____________CYA6">[1]Hidden!$I$11</definedName>
    <definedName name="____________CYA7">[1]Hidden!$H$11</definedName>
    <definedName name="____________CYA8">[1]Hidden!$G$11</definedName>
    <definedName name="____________CYA9">[1]Hidden!$F$11</definedName>
    <definedName name="____________LYA12">[1]Hidden!$O$11</definedName>
    <definedName name="___________CYA1">[1]Hidden!$N$11</definedName>
    <definedName name="___________CYA10">[1]Hidden!$E$11</definedName>
    <definedName name="___________CYA11">[1]Hidden!$P$11</definedName>
    <definedName name="___________CYA2">[1]Hidden!$M$11</definedName>
    <definedName name="___________CYA3">[1]Hidden!$L$11</definedName>
    <definedName name="___________CYA4">[1]Hidden!$K$11</definedName>
    <definedName name="___________CYA5">[1]Hidden!$J$11</definedName>
    <definedName name="___________CYA6">[1]Hidden!$I$11</definedName>
    <definedName name="___________CYA7">[1]Hidden!$H$11</definedName>
    <definedName name="___________CYA8">[1]Hidden!$G$11</definedName>
    <definedName name="___________CYA9">[1]Hidden!$F$11</definedName>
    <definedName name="___________LYA12">[1]Hidden!$O$11</definedName>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123Graph_g" hidden="1">'[2]#REF'!$F$9:$F$83</definedName>
    <definedName name="_132" hidden="1">[3]XXXXXX!$B$10:$B$10</definedName>
    <definedName name="_132Graph_h" localSheetId="4" hidden="1">#REF!</definedName>
    <definedName name="_132Graph_h" hidden="1">#REF!</definedName>
    <definedName name="_ACT1" localSheetId="2">[4]Hidden!#REF!</definedName>
    <definedName name="_ACT1" localSheetId="4">[5]Hidden!#REF!</definedName>
    <definedName name="_ACT1" localSheetId="3">[6]Hidden!#REF!</definedName>
    <definedName name="_ACT1">[4]Hidden!#REF!</definedName>
    <definedName name="_ACT2" localSheetId="2">[4]Hidden!#REF!</definedName>
    <definedName name="_ACT2" localSheetId="4">[5]Hidden!#REF!</definedName>
    <definedName name="_ACT2" localSheetId="3">[6]Hidden!#REF!</definedName>
    <definedName name="_ACT2">[4]Hidden!#REF!</definedName>
    <definedName name="_ACT3" localSheetId="2">[4]Hidden!#REF!</definedName>
    <definedName name="_ACT3" localSheetId="4">[5]Hidden!#REF!</definedName>
    <definedName name="_ACT3" localSheetId="3">[6]Hidden!#REF!</definedName>
    <definedName name="_ACT3">[4]Hidden!#REF!</definedName>
    <definedName name="_COS1" localSheetId="4">#REF!</definedName>
    <definedName name="_COS1">#REF!</definedName>
    <definedName name="_COS2" localSheetId="4">#REF!</definedName>
    <definedName name="_COS2">#REF!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Fill" localSheetId="4" hidden="1">#REF!</definedName>
    <definedName name="_Fill" hidden="1">#REF!</definedName>
    <definedName name="_xlnm._FilterDatabase" localSheetId="1" hidden="1">'COVID EXPENSES'!$B$19:$AQ$20</definedName>
    <definedName name="_Key1" localSheetId="4" hidden="1">#REF!</definedName>
    <definedName name="_Key1" hidden="1">#REF!</definedName>
    <definedName name="_Key2" hidden="1">'[2]#REF'!$D$12</definedName>
    <definedName name="_key5" hidden="1">[3]XXXXXX!$H$10</definedName>
    <definedName name="_LYA12">[1]Hidden!$O$11</definedName>
    <definedName name="_max" localSheetId="4" hidden="1">#REF!</definedName>
    <definedName name="_max" hidden="1">#REF!</definedName>
    <definedName name="_Mon" localSheetId="4" hidden="1">#REF!</definedName>
    <definedName name="_Mon" hidden="1">#REF!</definedName>
    <definedName name="_Order1" hidden="1">255</definedName>
    <definedName name="_Order2" hidden="1">255</definedName>
    <definedName name="_Order3" hidden="1">0</definedName>
    <definedName name="_Sort" localSheetId="4" hidden="1">#REF!</definedName>
    <definedName name="_Sort" hidden="1">#REF!</definedName>
    <definedName name="_Sort1" hidden="1">'[2]#REF'!$A$10:$Z$281</definedName>
    <definedName name="_sort3" hidden="1">[3]XXXXXX!$G$10:$J$11</definedName>
    <definedName name="Accounts" localSheetId="2">#REF!</definedName>
    <definedName name="Accounts" localSheetId="4">#REF!</definedName>
    <definedName name="Accounts">'COVID EXPENSES'!$M$13</definedName>
    <definedName name="ACCT" localSheetId="2">[4]Hidden!#REF!</definedName>
    <definedName name="ACCT" localSheetId="4">[5]Hidden!#REF!</definedName>
    <definedName name="ACCT" localSheetId="3">[1]Hidden!$D$11</definedName>
    <definedName name="ACCT">[4]Hidden!#REF!</definedName>
    <definedName name="ACCT.ConsolSum">[1]Hidden!$Q$11</definedName>
    <definedName name="ACT_CUR" localSheetId="2">[4]Hidden!#REF!</definedName>
    <definedName name="ACT_CUR" localSheetId="4">[5]Hidden!#REF!</definedName>
    <definedName name="ACT_CUR" localSheetId="3">[6]Hidden!#REF!</definedName>
    <definedName name="ACT_CUR">[4]Hidden!#REF!</definedName>
    <definedName name="ACT_YTD" localSheetId="2">[4]Hidden!#REF!</definedName>
    <definedName name="ACT_YTD" localSheetId="4">[5]Hidden!#REF!</definedName>
    <definedName name="ACT_YTD" localSheetId="3">[6]Hidden!#REF!</definedName>
    <definedName name="ACT_YTD">[4]Hidden!#REF!</definedName>
    <definedName name="AmountCount" localSheetId="2">#REF!</definedName>
    <definedName name="AmountCount" localSheetId="4">#REF!</definedName>
    <definedName name="AmountCount" localSheetId="3">#REF!</definedName>
    <definedName name="AmountCount">#REF!</definedName>
    <definedName name="AmountCount1" localSheetId="4">#REF!</definedName>
    <definedName name="AmountCount1">#REF!</definedName>
    <definedName name="AmountFrom" localSheetId="2">#REF!</definedName>
    <definedName name="AmountFrom" localSheetId="4">#REF!</definedName>
    <definedName name="AmountFrom">'COVID EXPENSES'!$P$13</definedName>
    <definedName name="AmountTo" localSheetId="2">#REF!</definedName>
    <definedName name="AmountTo" localSheetId="4">#REF!</definedName>
    <definedName name="AmountTo">'COVID EXPENSES'!$P$14</definedName>
    <definedName name="AmountTotal" localSheetId="2">#REF!</definedName>
    <definedName name="AmountTotal" localSheetId="4">#REF!</definedName>
    <definedName name="AmountTotal" localSheetId="3">#REF!</definedName>
    <definedName name="AmountTotal">#REF!</definedName>
    <definedName name="AmountTotal1" localSheetId="4">#REF!</definedName>
    <definedName name="AmountTotal1">#REF!</definedName>
    <definedName name="BookRev" localSheetId="4">'[7]Pacific Regulated - Price Out'!$F$50</definedName>
    <definedName name="BookRev" localSheetId="3">'[8]Pacific Regulated - Price Out'!$F$50</definedName>
    <definedName name="BookRev">'[9]Pacific Regulated - Price Out'!$F$50</definedName>
    <definedName name="BookRev_com" localSheetId="4">'[7]Pacific Regulated - Price Out'!$F$214</definedName>
    <definedName name="BookRev_com" localSheetId="3">'[8]Pacific Regulated - Price Out'!$F$214</definedName>
    <definedName name="BookRev_com">'[9]Pacific Regulated - Price Out'!$F$214</definedName>
    <definedName name="BookRev_mfr" localSheetId="4">'[7]Pacific Regulated - Price Out'!$F$222</definedName>
    <definedName name="BookRev_mfr" localSheetId="3">'[8]Pacific Regulated - Price Out'!$F$222</definedName>
    <definedName name="BookRev_mfr">'[9]Pacific Regulated - Price Out'!$F$222</definedName>
    <definedName name="BookRev_ro" localSheetId="4">'[7]Pacific Regulated - Price Out'!$F$282</definedName>
    <definedName name="BookRev_ro" localSheetId="3">'[8]Pacific Regulated - Price Out'!$F$282</definedName>
    <definedName name="BookRev_ro">'[9]Pacific Regulated - Price Out'!$F$282</definedName>
    <definedName name="BookRev_rr" localSheetId="4">'[7]Pacific Regulated - Price Out'!$F$59</definedName>
    <definedName name="BookRev_rr" localSheetId="3">'[8]Pacific Regulated - Price Out'!$F$59</definedName>
    <definedName name="BookRev_rr">'[9]Pacific Regulated - Price Out'!$F$59</definedName>
    <definedName name="BookRev_yw" localSheetId="4">'[7]Pacific Regulated - Price Out'!$F$70</definedName>
    <definedName name="BookRev_yw" localSheetId="3">'[8]Pacific Regulated - Price Out'!$F$70</definedName>
    <definedName name="BookRev_yw">'[9]Pacific Regulated - Price Out'!$F$70</definedName>
    <definedName name="BREMAIR_COST_of_SERVICE_STUDY" localSheetId="2">#REF!</definedName>
    <definedName name="BREMAIR_COST_of_SERVICE_STUDY" localSheetId="4">#REF!</definedName>
    <definedName name="BREMAIR_COST_of_SERVICE_STUDY" localSheetId="3">#REF!</definedName>
    <definedName name="BREMAIR_COST_of_SERVICE_STUDY">#REF!</definedName>
    <definedName name="BUD_CUR" localSheetId="2">[4]Hidden!#REF!</definedName>
    <definedName name="BUD_CUR" localSheetId="4">[5]Hidden!#REF!</definedName>
    <definedName name="BUD_CUR" localSheetId="3">[6]Hidden!#REF!</definedName>
    <definedName name="BUD_CUR">[4]Hidden!#REF!</definedName>
    <definedName name="BUD_YTD" localSheetId="2">[4]Hidden!#REF!</definedName>
    <definedName name="BUD_YTD" localSheetId="4">[5]Hidden!#REF!</definedName>
    <definedName name="BUD_YTD" localSheetId="3">[6]Hidden!#REF!</definedName>
    <definedName name="BUD_YTD">[4]Hidden!#REF!</definedName>
    <definedName name="CalRecyTons" localSheetId="4">'[10]Recycl Tons, Commodity Value'!$L$23</definedName>
    <definedName name="CalRecyTons" localSheetId="3">'[11]Recycl Tons, Commodity Value'!$L$23</definedName>
    <definedName name="CalRecyTons">'[12]Recycl Tons, Commodity Value'!$L$23</definedName>
    <definedName name="CheckTotals" localSheetId="2">#REF!</definedName>
    <definedName name="CheckTotals" localSheetId="4">#REF!</definedName>
    <definedName name="CheckTotals" localSheetId="3">#REF!</definedName>
    <definedName name="CheckTotals">#REF!</definedName>
    <definedName name="colgroup">[1]Orientation!$G$6</definedName>
    <definedName name="colsegment">[1]Orientation!$F$6</definedName>
    <definedName name="CommlStaffPriceOut" localSheetId="4">'[13]Price Out-Reg EASTSIDE-Resi'!#REF!</definedName>
    <definedName name="CommlStaffPriceOut">'[13]Price Out-Reg EASTSIDE-Resi'!#REF!</definedName>
    <definedName name="CRCTable" localSheetId="2">#REF!</definedName>
    <definedName name="CRCTable" localSheetId="4">#REF!</definedName>
    <definedName name="CRCTable">#REF!</definedName>
    <definedName name="CRCTableOLD" localSheetId="2">#REF!</definedName>
    <definedName name="CRCTableOLD" localSheetId="4">#REF!</definedName>
    <definedName name="CRCTableOLD">#REF!</definedName>
    <definedName name="CriteriaType">[14]ControlPanel!$Z$2:$Z$5</definedName>
    <definedName name="CurrentMonth" localSheetId="4">#REF!</definedName>
    <definedName name="CurrentMonth">#REF!</definedName>
    <definedName name="Cutomers" localSheetId="2">#REF!</definedName>
    <definedName name="Cutomers" localSheetId="4">#REF!</definedName>
    <definedName name="Cutomers" localSheetId="3">#REF!</definedName>
    <definedName name="Cutomers">#REF!</definedName>
    <definedName name="_xlnm.Database" localSheetId="2">#REF!</definedName>
    <definedName name="_xlnm.Database" localSheetId="4">#REF!</definedName>
    <definedName name="_xlnm.Database" localSheetId="3">#REF!</definedName>
    <definedName name="_xlnm.Database">#REF!</definedName>
    <definedName name="Database1" localSheetId="2">#REF!</definedName>
    <definedName name="Database1" localSheetId="4">#REF!</definedName>
    <definedName name="Database1" localSheetId="3">#REF!</definedName>
    <definedName name="Database1">#REF!</definedName>
    <definedName name="DateFrom" localSheetId="2">#REF!</definedName>
    <definedName name="DateFrom" localSheetId="4">#REF!</definedName>
    <definedName name="DateFrom">'COVID EXPENSES'!$I$12</definedName>
    <definedName name="DateTo" localSheetId="2">#REF!</definedName>
    <definedName name="DateTo" localSheetId="4">#REF!</definedName>
    <definedName name="DateTo">'COVID EXPENSES'!$I$13</definedName>
    <definedName name="DBxStaffPriceOut" localSheetId="4">'[13]Price Out-Reg EASTSIDE-Resi'!#REF!</definedName>
    <definedName name="DBxStaffPriceOut">'[13]Price Out-Reg EASTSIDE-Resi'!#REF!</definedName>
    <definedName name="DEPT" localSheetId="2">[4]Hidden!#REF!</definedName>
    <definedName name="DEPT" localSheetId="4">[5]Hidden!#REF!</definedName>
    <definedName name="DEPT" localSheetId="3">[6]Hidden!#REF!</definedName>
    <definedName name="DEPT">[4]Hidden!#REF!</definedName>
    <definedName name="Dist" localSheetId="4">[15]Data!$E$3</definedName>
    <definedName name="Dist" localSheetId="3">[16]Data!$E$3</definedName>
    <definedName name="Dist">[17]Data!$E$3</definedName>
    <definedName name="District" localSheetId="4">'[18]Vashon BS'!#REF!</definedName>
    <definedName name="District" localSheetId="3">'[19]Vashon BS'!#REF!</definedName>
    <definedName name="District">'[20]Yakima BS'!#REF!</definedName>
    <definedName name="DistrictNum" localSheetId="2">#REF!</definedName>
    <definedName name="DistrictNum" localSheetId="4">#REF!</definedName>
    <definedName name="DistrictNum" localSheetId="3">#REF!</definedName>
    <definedName name="DistrictNum">#REF!</definedName>
    <definedName name="Districts" localSheetId="2">#REF!</definedName>
    <definedName name="Districts" localSheetId="4">#REF!</definedName>
    <definedName name="Districts">'COVID EXPENSES'!$M$12</definedName>
    <definedName name="dOG" localSheetId="4">#REF!</definedName>
    <definedName name="dOG">#REF!</definedName>
    <definedName name="drlFilter">[1]Settings!$D$27</definedName>
    <definedName name="End" localSheetId="2">#REF!</definedName>
    <definedName name="End" localSheetId="4">#REF!</definedName>
    <definedName name="End" localSheetId="3">#REF!</definedName>
    <definedName name="End">#REF!</definedName>
    <definedName name="EntrieShownLimit" localSheetId="2">#REF!</definedName>
    <definedName name="EntrieShownLimit" localSheetId="4">#REF!</definedName>
    <definedName name="EntrieShownLimit">'COVID EXPENSES'!$D$6</definedName>
    <definedName name="ExcludeIC" localSheetId="4">'[21]2009 BS'!#REF!</definedName>
    <definedName name="ExcludeIC" localSheetId="3">'[22]2009 BS'!#REF!</definedName>
    <definedName name="ExcludeIC">'[20]Yakima BS'!#REF!</definedName>
    <definedName name="EXT" localSheetId="4">#REF!</definedName>
    <definedName name="EXT">#REF!</definedName>
    <definedName name="FBTable" localSheetId="2">#REF!</definedName>
    <definedName name="FBTable" localSheetId="4">#REF!</definedName>
    <definedName name="FBTable">#REF!</definedName>
    <definedName name="FBTableOld" localSheetId="2">#REF!</definedName>
    <definedName name="FBTableOld" localSheetId="4">#REF!</definedName>
    <definedName name="FBTableOld">#REF!</definedName>
    <definedName name="filter">[1]Settings!$B$14:$H$25</definedName>
    <definedName name="FromMonth" localSheetId="4">#REF!</definedName>
    <definedName name="FromMonth">#REF!</definedName>
    <definedName name="FundsApprPend" localSheetId="4">[15]Data!#REF!</definedName>
    <definedName name="FundsApprPend" localSheetId="3">[16]Data!#REF!</definedName>
    <definedName name="FundsApprPend">[17]Data!#REF!</definedName>
    <definedName name="FundsBudUnbud" localSheetId="4">[15]Data!#REF!</definedName>
    <definedName name="FundsBudUnbud" localSheetId="3">[16]Data!#REF!</definedName>
    <definedName name="FundsBudUnbud">[17]Data!#REF!</definedName>
    <definedName name="GLMappingStart" localSheetId="2">#REF!</definedName>
    <definedName name="GLMappingStart" localSheetId="4">#REF!</definedName>
    <definedName name="GLMappingStart" localSheetId="3">#REF!</definedName>
    <definedName name="GLMappingStart">#REF!</definedName>
    <definedName name="GLMappingStart1" localSheetId="4">#REF!</definedName>
    <definedName name="GLMappingStart1">#REF!</definedName>
    <definedName name="Import_Range" localSheetId="4">[15]Data!#REF!</definedName>
    <definedName name="Import_Range" localSheetId="3">[16]Data!#REF!</definedName>
    <definedName name="Import_Range">[17]Data!#REF!</definedName>
    <definedName name="IncomeStmnt" localSheetId="2">#REF!</definedName>
    <definedName name="IncomeStmnt" localSheetId="4">#REF!</definedName>
    <definedName name="IncomeStmnt" localSheetId="3">#REF!</definedName>
    <definedName name="IncomeStmnt">#REF!</definedName>
    <definedName name="INPUT" localSheetId="2">#REF!</definedName>
    <definedName name="INPUT" localSheetId="4">#REF!</definedName>
    <definedName name="INPUT" localSheetId="3">#REF!</definedName>
    <definedName name="INPUT">#REF!</definedName>
    <definedName name="Insurance" localSheetId="4">#REF!</definedName>
    <definedName name="Insurance" localSheetId="3">#REF!</definedName>
    <definedName name="Insurance">#REF!</definedName>
    <definedName name="Interject_LastPulledValues_BalanceRange" localSheetId="4">#REF!</definedName>
    <definedName name="Interject_LastPulledValues_BalanceRange" localSheetId="3">#REF!</definedName>
    <definedName name="Interject_LastPulledValues_BalanceRange">#REF!</definedName>
    <definedName name="Interject_LastPulledValues_DescriptionRange" localSheetId="4">#REF!</definedName>
    <definedName name="Interject_LastPulledValues_DescriptionRange" localSheetId="3">#REF!</definedName>
    <definedName name="Interject_LastPulledValues_DescriptionRange">#REF!</definedName>
    <definedName name="Interject_LastPulledValues_LastChangeGUID" localSheetId="4">#REF!</definedName>
    <definedName name="Interject_LastPulledValues_LastChangeGUID" localSheetId="3">#REF!</definedName>
    <definedName name="Interject_LastPulledValues_LastChangeGUID">#REF!</definedName>
    <definedName name="Interject_LastPulledValues_PreviousLastChangeGUID" localSheetId="4">#REF!</definedName>
    <definedName name="Interject_LastPulledValues_PreviousLastChangeGUID" localSheetId="3">#REF!</definedName>
    <definedName name="Interject_LastPulledValues_PreviousLastChangeGUID">#REF!</definedName>
    <definedName name="Invoice_Start" localSheetId="4">[15]Invoice_Drill!#REF!</definedName>
    <definedName name="Invoice_Start" localSheetId="3">[16]Invoice_Drill!#REF!</definedName>
    <definedName name="Invoice_Start">[17]Invoice_Drill!#REF!</definedName>
    <definedName name="JEDetail" localSheetId="2">#REF!</definedName>
    <definedName name="JEDetail" localSheetId="4">#REF!</definedName>
    <definedName name="JEDetail" localSheetId="3">#REF!</definedName>
    <definedName name="JEDetail">#REF!</definedName>
    <definedName name="JEDetail1" localSheetId="4">#REF!</definedName>
    <definedName name="JEDetail1">#REF!</definedName>
    <definedName name="JEType" localSheetId="2">#REF!</definedName>
    <definedName name="JEType" localSheetId="4">#REF!</definedName>
    <definedName name="JEType" localSheetId="3">#REF!</definedName>
    <definedName name="JEType">#REF!</definedName>
    <definedName name="JEType1" localSheetId="4">#REF!</definedName>
    <definedName name="JEType1">#REF!</definedName>
    <definedName name="lblBillAreaStatus" localSheetId="2">#REF!</definedName>
    <definedName name="lblBillAreaStatus" localSheetId="4">#REF!</definedName>
    <definedName name="lblBillAreaStatus" localSheetId="3">#REF!</definedName>
    <definedName name="lblBillAreaStatus">#REF!</definedName>
    <definedName name="lblBillCycleStatus" localSheetId="2">#REF!</definedName>
    <definedName name="lblBillCycleStatus" localSheetId="4">#REF!</definedName>
    <definedName name="lblBillCycleStatus" localSheetId="3">#REF!</definedName>
    <definedName name="lblBillCycleStatus">#REF!</definedName>
    <definedName name="lblCategoryStatus" localSheetId="2">#REF!</definedName>
    <definedName name="lblCategoryStatus" localSheetId="4">#REF!</definedName>
    <definedName name="lblCategoryStatus" localSheetId="3">#REF!</definedName>
    <definedName name="lblCategoryStatus">#REF!</definedName>
    <definedName name="lblCompanyStatus" localSheetId="2">#REF!</definedName>
    <definedName name="lblCompanyStatus" localSheetId="4">#REF!</definedName>
    <definedName name="lblCompanyStatus" localSheetId="3">#REF!</definedName>
    <definedName name="lblCompanyStatus">#REF!</definedName>
    <definedName name="lblDatabaseStatus" localSheetId="2">#REF!</definedName>
    <definedName name="lblDatabaseStatus" localSheetId="4">#REF!</definedName>
    <definedName name="lblDatabaseStatus" localSheetId="3">#REF!</definedName>
    <definedName name="lblDatabaseStatus">#REF!</definedName>
    <definedName name="lblPullStatus" localSheetId="2">#REF!</definedName>
    <definedName name="lblPullStatus" localSheetId="4">#REF!</definedName>
    <definedName name="lblPullStatus" localSheetId="3">#REF!</definedName>
    <definedName name="lblPullStatus">#REF!</definedName>
    <definedName name="lllllllllllllllllllll" localSheetId="2">#REF!</definedName>
    <definedName name="lllllllllllllllllllll" localSheetId="4">#REF!</definedName>
    <definedName name="lllllllllllllllllllll" localSheetId="3">#REF!</definedName>
    <definedName name="lllllllllllllllllllll">#REF!</definedName>
    <definedName name="MainDataEnd" localSheetId="2">#REF!</definedName>
    <definedName name="MainDataEnd" localSheetId="4">#REF!</definedName>
    <definedName name="MainDataEnd" localSheetId="3">#REF!</definedName>
    <definedName name="MainDataEnd">#REF!</definedName>
    <definedName name="MainDataStart" localSheetId="2">#REF!</definedName>
    <definedName name="MainDataStart" localSheetId="4">#REF!</definedName>
    <definedName name="MainDataStart" localSheetId="3">#REF!</definedName>
    <definedName name="MainDataStart">#REF!</definedName>
    <definedName name="MapKeyStart" localSheetId="2">#REF!</definedName>
    <definedName name="MapKeyStart" localSheetId="4">#REF!</definedName>
    <definedName name="MapKeyStart" localSheetId="3">#REF!</definedName>
    <definedName name="MapKeyStart">#REF!</definedName>
    <definedName name="master_def" localSheetId="2">#REF!</definedName>
    <definedName name="master_def" localSheetId="4">#REF!</definedName>
    <definedName name="master_def" localSheetId="3">#REF!</definedName>
    <definedName name="master_def">#REF!</definedName>
    <definedName name="MATRIX" localSheetId="4">#REF!</definedName>
    <definedName name="MATRIX">#REF!</definedName>
    <definedName name="MemoAttachment" localSheetId="4">#REF!</definedName>
    <definedName name="MemoAttachment">#REF!</definedName>
    <definedName name="MetaSet">[1]Orientation!$C$22</definedName>
    <definedName name="MFStaffPriceOut" localSheetId="4">'[13]Price Out-Reg EASTSIDE-Resi'!#REF!</definedName>
    <definedName name="MFStaffPriceOut">'[13]Price Out-Reg EASTSIDE-Resi'!#REF!</definedName>
    <definedName name="MILTON" localSheetId="4">#REF!</definedName>
    <definedName name="MILTON">#REF!</definedName>
    <definedName name="MonthList" localSheetId="4">'[15]Lookup Tables'!$A$1:$A$13</definedName>
    <definedName name="MonthList" localSheetId="3">'[16]Lookup Tables'!$A$1:$A$13</definedName>
    <definedName name="MonthList">'[17]Lookup Tables'!$A$1:$A$13</definedName>
    <definedName name="NewOnlyOrg">#N/A</definedName>
    <definedName name="nn" localSheetId="4">#REF!</definedName>
    <definedName name="nn">#REF!</definedName>
    <definedName name="NOTES" localSheetId="2">#REF!</definedName>
    <definedName name="NOTES" localSheetId="4">#REF!</definedName>
    <definedName name="NOTES" localSheetId="3">#REF!</definedName>
    <definedName name="NOTES">#REF!</definedName>
    <definedName name="NR" localSheetId="4">#REF!</definedName>
    <definedName name="NR">#REF!</definedName>
    <definedName name="OfficerSalary">#N/A</definedName>
    <definedName name="OffsetAcctBil">[23]JEexport!$L$10</definedName>
    <definedName name="OffsetAcctPmt">[23]JEexport!$L$9</definedName>
    <definedName name="Org11_13">#N/A</definedName>
    <definedName name="Org7_10">#N/A</definedName>
    <definedName name="p" localSheetId="4">#REF!</definedName>
    <definedName name="p" localSheetId="3">#REF!</definedName>
    <definedName name="p">#REF!</definedName>
    <definedName name="PAGE_1" localSheetId="2">#REF!</definedName>
    <definedName name="PAGE_1" localSheetId="4">#REF!</definedName>
    <definedName name="PAGE_1" localSheetId="3">#REF!</definedName>
    <definedName name="PAGE_1">#REF!</definedName>
    <definedName name="Page16" localSheetId="4">#REF!</definedName>
    <definedName name="Page16">#REF!</definedName>
    <definedName name="Page17" localSheetId="4">#REF!</definedName>
    <definedName name="Page17">#REF!</definedName>
    <definedName name="Page18" localSheetId="4">#REF!</definedName>
    <definedName name="Page18">#REF!</definedName>
    <definedName name="Page7a" localSheetId="4">#REF!</definedName>
    <definedName name="Page7a">#REF!</definedName>
    <definedName name="pBatchID" localSheetId="2">#REF!</definedName>
    <definedName name="pBatchID" localSheetId="4">#REF!</definedName>
    <definedName name="pBatchID" localSheetId="3">#REF!</definedName>
    <definedName name="pBatchID">#REF!</definedName>
    <definedName name="pBillArea" localSheetId="2">#REF!</definedName>
    <definedName name="pBillArea" localSheetId="4">#REF!</definedName>
    <definedName name="pBillArea" localSheetId="3">#REF!</definedName>
    <definedName name="pBillArea">#REF!</definedName>
    <definedName name="pBillCycle" localSheetId="2">#REF!</definedName>
    <definedName name="pBillCycle" localSheetId="4">#REF!</definedName>
    <definedName name="pBillCycle" localSheetId="3">#REF!</definedName>
    <definedName name="pBillCycle">#REF!</definedName>
    <definedName name="pCategory" localSheetId="2">#REF!</definedName>
    <definedName name="pCategory" localSheetId="4">#REF!</definedName>
    <definedName name="pCategory" localSheetId="3">#REF!</definedName>
    <definedName name="pCategory">#REF!</definedName>
    <definedName name="pCompany" localSheetId="2">#REF!</definedName>
    <definedName name="pCompany" localSheetId="4">#REF!</definedName>
    <definedName name="pCompany" localSheetId="3">#REF!</definedName>
    <definedName name="pCompany">#REF!</definedName>
    <definedName name="pCustomerNumber" localSheetId="2">#REF!</definedName>
    <definedName name="pCustomerNumber" localSheetId="4">#REF!</definedName>
    <definedName name="pCustomerNumber" localSheetId="3">#REF!</definedName>
    <definedName name="pCustomerNumber">#REF!</definedName>
    <definedName name="pDatabase" localSheetId="2">#REF!</definedName>
    <definedName name="pDatabase" localSheetId="4">#REF!</definedName>
    <definedName name="pDatabase" localSheetId="3">#REF!</definedName>
    <definedName name="pDatabase">#REF!</definedName>
    <definedName name="pEndPostDate" localSheetId="2">#REF!</definedName>
    <definedName name="pEndPostDate" localSheetId="4">#REF!</definedName>
    <definedName name="pEndPostDate" localSheetId="3">#REF!</definedName>
    <definedName name="pEndPostDate">#REF!</definedName>
    <definedName name="Period" localSheetId="2">#REF!</definedName>
    <definedName name="Period" localSheetId="4">#REF!</definedName>
    <definedName name="Period" localSheetId="3">#REF!</definedName>
    <definedName name="Period">#REF!</definedName>
    <definedName name="pMonth" localSheetId="2">#REF!</definedName>
    <definedName name="pMonth" localSheetId="4">#REF!</definedName>
    <definedName name="pMonth" localSheetId="3">#REF!</definedName>
    <definedName name="pMonth">#REF!</definedName>
    <definedName name="pOnlyShowLastTranx" localSheetId="2">#REF!</definedName>
    <definedName name="pOnlyShowLastTranx" localSheetId="4">#REF!</definedName>
    <definedName name="pOnlyShowLastTranx" localSheetId="3">#REF!</definedName>
    <definedName name="pOnlyShowLastTranx">#REF!</definedName>
    <definedName name="Posting" localSheetId="2">#REF!</definedName>
    <definedName name="Posting" localSheetId="4">#REF!</definedName>
    <definedName name="Posting">'COVID EXPENSES'!$P$15</definedName>
    <definedName name="primtbl">[1]Orientation!$C$23</definedName>
    <definedName name="_xlnm.Print_Area" localSheetId="2">'Clark Co. Regulated - Price Out'!$A$1:$AL$312</definedName>
    <definedName name="_xlnm.Print_Area" localSheetId="1">'COVID EXPENSES'!$A$9:$Q$512,'COVID EXPENSES'!$B$513:$E$788,'COVID EXPENSES'!$C$791:$F$806</definedName>
    <definedName name="_xlnm.Print_Area" localSheetId="4">'Rate Sheet'!$A$1:$H$398</definedName>
    <definedName name="_xlnm.Print_Area" localSheetId="3">Ratios!$B$1:$H$86</definedName>
    <definedName name="_xlnm.Print_Area">#REF!</definedName>
    <definedName name="Print_Area_MI" localSheetId="2">#REF!</definedName>
    <definedName name="Print_Area_MI" localSheetId="4">#REF!</definedName>
    <definedName name="Print_Area_MI" localSheetId="3">#REF!</definedName>
    <definedName name="Print_Area_MI">#REF!</definedName>
    <definedName name="Print_Area1" localSheetId="2">#REF!</definedName>
    <definedName name="Print_Area1" localSheetId="4">#REF!</definedName>
    <definedName name="Print_Area1" localSheetId="3">#REF!</definedName>
    <definedName name="Print_Area1">#REF!</definedName>
    <definedName name="Print_Area2" localSheetId="2">#REF!</definedName>
    <definedName name="Print_Area2" localSheetId="4">#REF!</definedName>
    <definedName name="Print_Area2" localSheetId="3">#REF!</definedName>
    <definedName name="Print_Area2">#REF!</definedName>
    <definedName name="Print_Area3" localSheetId="2">#REF!</definedName>
    <definedName name="Print_Area3" localSheetId="4">#REF!</definedName>
    <definedName name="Print_Area3" localSheetId="3">#REF!</definedName>
    <definedName name="Print_Area3">#REF!</definedName>
    <definedName name="Print_Area5" localSheetId="2">#REF!</definedName>
    <definedName name="Print_Area5" localSheetId="4">#REF!</definedName>
    <definedName name="Print_Area5" localSheetId="3">#REF!</definedName>
    <definedName name="Print_Area5">#REF!</definedName>
    <definedName name="_xlnm.Print_Titles" localSheetId="2">'Clark Co. Regulated - Price Out'!$B:$B,'Clark Co. Regulated - Price Out'!$1:$8</definedName>
    <definedName name="_xlnm.Print_Titles" localSheetId="1">'COVID EXPENSES'!$B:$B,'COVID EXPENSES'!$9:$20</definedName>
    <definedName name="_xlnm.Print_Titles" localSheetId="4">'Rate Sheet'!$1:$9</definedName>
    <definedName name="_xlnm.Print_Titles" localSheetId="3">Ratios!$1:$2</definedName>
    <definedName name="Print1" localSheetId="2">#REF!</definedName>
    <definedName name="Print1" localSheetId="4">#REF!</definedName>
    <definedName name="Print1" localSheetId="3">#REF!</definedName>
    <definedName name="Print1">#REF!</definedName>
    <definedName name="Print2" localSheetId="2">#REF!</definedName>
    <definedName name="Print2" localSheetId="4">#REF!</definedName>
    <definedName name="Print2" localSheetId="3">#REF!</definedName>
    <definedName name="Print2">#REF!</definedName>
    <definedName name="Print5" localSheetId="2">#REF!</definedName>
    <definedName name="Print5" localSheetId="4">#REF!</definedName>
    <definedName name="Print5" localSheetId="3">#REF!</definedName>
    <definedName name="Print5">#REF!</definedName>
    <definedName name="ProRev" localSheetId="4">'[7]Pacific Regulated - Price Out'!$M$49</definedName>
    <definedName name="ProRev" localSheetId="3">'[8]Pacific Regulated - Price Out'!$M$49</definedName>
    <definedName name="ProRev">'[9]Pacific Regulated - Price Out'!$M$49</definedName>
    <definedName name="ProRev_com" localSheetId="4">'[7]Pacific Regulated - Price Out'!$M$213</definedName>
    <definedName name="ProRev_com" localSheetId="3">'[8]Pacific Regulated - Price Out'!$M$213</definedName>
    <definedName name="ProRev_com">'[9]Pacific Regulated - Price Out'!$M$213</definedName>
    <definedName name="ProRev_mfr" localSheetId="4">'[7]Pacific Regulated - Price Out'!$M$221</definedName>
    <definedName name="ProRev_mfr" localSheetId="3">'[8]Pacific Regulated - Price Out'!$M$221</definedName>
    <definedName name="ProRev_mfr">'[9]Pacific Regulated - Price Out'!$M$221</definedName>
    <definedName name="ProRev_ro" localSheetId="4">'[7]Pacific Regulated - Price Out'!$M$281</definedName>
    <definedName name="ProRev_ro" localSheetId="3">'[8]Pacific Regulated - Price Out'!$M$281</definedName>
    <definedName name="ProRev_ro">'[9]Pacific Regulated - Price Out'!$M$281</definedName>
    <definedName name="ProRev_rr" localSheetId="4">'[7]Pacific Regulated - Price Out'!$M$58</definedName>
    <definedName name="ProRev_rr" localSheetId="3">'[8]Pacific Regulated - Price Out'!$M$58</definedName>
    <definedName name="ProRev_rr">'[9]Pacific Regulated - Price Out'!$M$58</definedName>
    <definedName name="ProRev_yw" localSheetId="4">'[7]Pacific Regulated - Price Out'!$M$69</definedName>
    <definedName name="ProRev_yw" localSheetId="3">'[8]Pacific Regulated - Price Out'!$M$69</definedName>
    <definedName name="ProRev_yw">'[9]Pacific Regulated - Price Out'!$M$69</definedName>
    <definedName name="pServer" localSheetId="2">#REF!</definedName>
    <definedName name="pServer" localSheetId="4">#REF!</definedName>
    <definedName name="pServer" localSheetId="3">#REF!</definedName>
    <definedName name="pServer">#REF!</definedName>
    <definedName name="pServiceCode" localSheetId="2">#REF!</definedName>
    <definedName name="pServiceCode" localSheetId="4">#REF!</definedName>
    <definedName name="pServiceCode" localSheetId="3">#REF!</definedName>
    <definedName name="pServiceCode">#REF!</definedName>
    <definedName name="pShowAllUnposted" localSheetId="2">#REF!</definedName>
    <definedName name="pShowAllUnposted" localSheetId="4">#REF!</definedName>
    <definedName name="pShowAllUnposted" localSheetId="3">#REF!</definedName>
    <definedName name="pShowAllUnposted">#REF!</definedName>
    <definedName name="pShowCustomerDetail" localSheetId="2">#REF!</definedName>
    <definedName name="pShowCustomerDetail" localSheetId="4">#REF!</definedName>
    <definedName name="pShowCustomerDetail" localSheetId="3">#REF!</definedName>
    <definedName name="pShowCustomerDetail">#REF!</definedName>
    <definedName name="pSortOption" localSheetId="2">#REF!</definedName>
    <definedName name="pSortOption" localSheetId="4">#REF!</definedName>
    <definedName name="pSortOption" localSheetId="3">#REF!</definedName>
    <definedName name="pSortOption">#REF!</definedName>
    <definedName name="pStartPostDate" localSheetId="2">#REF!</definedName>
    <definedName name="pStartPostDate" localSheetId="4">#REF!</definedName>
    <definedName name="pStartPostDate" localSheetId="3">#REF!</definedName>
    <definedName name="pStartPostDate">#REF!</definedName>
    <definedName name="pTransType" localSheetId="2">#REF!</definedName>
    <definedName name="pTransType" localSheetId="4">#REF!</definedName>
    <definedName name="pTransType" localSheetId="3">#REF!</definedName>
    <definedName name="pTransType">#REF!</definedName>
    <definedName name="RCW_81.04.080">#N/A</definedName>
    <definedName name="RecyDisposal">#N/A</definedName>
    <definedName name="Reg_Cust_Billed_Percent" localSheetId="4">'[24]Consolidated IS 2009 2010'!$AK$20</definedName>
    <definedName name="Reg_Cust_Billed_Percent" localSheetId="3">'[25]Consolidated IS 2009 2010'!$AK$20</definedName>
    <definedName name="Reg_Cust_Billed_Percent">'[26]Consolidated IS 2009 2010'!$AK$20</definedName>
    <definedName name="Reg_Cust_Percent" localSheetId="4">'[24]Consolidated IS 2009 2010'!$AC$20</definedName>
    <definedName name="Reg_Cust_Percent" localSheetId="3">'[25]Consolidated IS 2009 2010'!$AC$20</definedName>
    <definedName name="Reg_Cust_Percent">'[26]Consolidated IS 2009 2010'!$AC$20</definedName>
    <definedName name="Reg_Drive_Percent" localSheetId="4">'[24]Consolidated IS 2009 2010'!$AC$40</definedName>
    <definedName name="Reg_Drive_Percent" localSheetId="3">'[25]Consolidated IS 2009 2010'!$AC$40</definedName>
    <definedName name="Reg_Drive_Percent">'[26]Consolidated IS 2009 2010'!$AC$40</definedName>
    <definedName name="Reg_Haul_Rev_Percent" localSheetId="4">'[24]Consolidated IS 2009 2010'!$Z$18</definedName>
    <definedName name="Reg_Haul_Rev_Percent" localSheetId="3">'[25]Consolidated IS 2009 2010'!$Z$18</definedName>
    <definedName name="Reg_Haul_Rev_Percent">'[26]Consolidated IS 2009 2010'!$Z$18</definedName>
    <definedName name="Reg_Lab_Percent" localSheetId="4">'[24]Consolidated IS 2009 2010'!$AC$39</definedName>
    <definedName name="Reg_Lab_Percent" localSheetId="3">'[25]Consolidated IS 2009 2010'!$AC$39</definedName>
    <definedName name="Reg_Lab_Percent">'[26]Consolidated IS 2009 2010'!$AC$39</definedName>
    <definedName name="Reg_Steel_Cont_Percent" localSheetId="4">'[24]Consolidated IS 2009 2010'!$AE$120</definedName>
    <definedName name="Reg_Steel_Cont_Percent" localSheetId="3">'[25]Consolidated IS 2009 2010'!$AE$120</definedName>
    <definedName name="Reg_Steel_Cont_Percent">'[26]Consolidated IS 2009 2010'!$AE$120</definedName>
    <definedName name="RegulatedIS" localSheetId="4">'[24]2009 IS'!$A$12:$Q$655</definedName>
    <definedName name="RegulatedIS" localSheetId="3">'[25]2009 IS'!$A$12:$Q$655</definedName>
    <definedName name="RegulatedIS">'[26]2009 IS'!$A$12:$Q$655</definedName>
    <definedName name="RelatedSalary">#N/A</definedName>
    <definedName name="report_type">[1]Orientation!$C$24</definedName>
    <definedName name="ReportNames" localSheetId="4">[27]ControlPanel!$S$2:$S$16</definedName>
    <definedName name="ReportNames" localSheetId="3">[27]ControlPanel!$S$2:$S$16</definedName>
    <definedName name="ReportNames">[14]ControlPanel!$X$2:$X$8</definedName>
    <definedName name="ReportVersion">[1]Settings!$D$5</definedName>
    <definedName name="ReslStaffPriceOut" localSheetId="4">'[13]Price Out-Reg EASTSIDE-Resi'!#REF!</definedName>
    <definedName name="ReslStaffPriceOut">'[13]Price Out-Reg EASTSIDE-Resi'!#REF!</definedName>
    <definedName name="RetainedEarnings" localSheetId="4">#REF!</definedName>
    <definedName name="RetainedEarnings" localSheetId="3">#REF!</definedName>
    <definedName name="RetainedEarnings">#REF!</definedName>
    <definedName name="RevCust" localSheetId="2">[28]RevenuesCust!#REF!</definedName>
    <definedName name="RevCust" localSheetId="4">[29]RevenuesCust!#REF!</definedName>
    <definedName name="RevCust" localSheetId="3">[30]RevenuesCust!#REF!</definedName>
    <definedName name="RevCust">[28]RevenuesCust!#REF!</definedName>
    <definedName name="RevCustomer" localSheetId="4">#REF!</definedName>
    <definedName name="RevCustomer">#REF!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quential_Group">[1]Settings!$J$6</definedName>
    <definedName name="Sequential_Segment">[1]Settings!$I$6</definedName>
    <definedName name="Sequential_sort">[1]Settings!$I$10:$J$11</definedName>
    <definedName name="sortcol" localSheetId="2">#REF!</definedName>
    <definedName name="sortcol" localSheetId="4">#REF!</definedName>
    <definedName name="sortcol" localSheetId="3">#REF!</definedName>
    <definedName name="sortcol">#REF!</definedName>
    <definedName name="sSRCDate" localSheetId="4">'[31]Feb''12 FAR Data'!#REF!</definedName>
    <definedName name="sSRCDate" localSheetId="3">'[32]Feb''12 FAR Data'!#REF!</definedName>
    <definedName name="sSRCDate">'[33]Feb''12 FAR Data'!#REF!</definedName>
    <definedName name="SubSystems" localSheetId="2">#REF!</definedName>
    <definedName name="SubSystems" localSheetId="4">#REF!</definedName>
    <definedName name="SubSystems">'COVID EXPENSES'!$M$15</definedName>
    <definedName name="Supplemental_filter">[1]Settings!$C$31</definedName>
    <definedName name="SWDisposal">#N/A</definedName>
    <definedName name="System" localSheetId="4">[34]BS_Close!$V$8</definedName>
    <definedName name="System" localSheetId="3">'[20]Yakima BS'!#REF!</definedName>
    <definedName name="System">[34]BS_Close!$V$8</definedName>
    <definedName name="Systems" localSheetId="2">#REF!</definedName>
    <definedName name="Systems" localSheetId="4">#REF!</definedName>
    <definedName name="Systems">'COVID EXPENSES'!$M$14</definedName>
    <definedName name="TemplateEnd" localSheetId="2">#REF!</definedName>
    <definedName name="TemplateEnd" localSheetId="4">#REF!</definedName>
    <definedName name="TemplateEnd" localSheetId="3">#REF!</definedName>
    <definedName name="TemplateEnd">#REF!</definedName>
    <definedName name="TemplateStart" localSheetId="2">#REF!</definedName>
    <definedName name="TemplateStart" localSheetId="4">#REF!</definedName>
    <definedName name="TemplateStart" localSheetId="3">#REF!</definedName>
    <definedName name="TemplateStart">#REF!</definedName>
    <definedName name="TheTable" localSheetId="2">#REF!</definedName>
    <definedName name="TheTable" localSheetId="4">#REF!</definedName>
    <definedName name="TheTable">#REF!</definedName>
    <definedName name="TheTableOLD" localSheetId="2">#REF!</definedName>
    <definedName name="TheTableOLD" localSheetId="4">#REF!</definedName>
    <definedName name="TheTableOLD">#REF!</definedName>
    <definedName name="timeseries">[1]Orientation!$B$6:$C$13</definedName>
    <definedName name="ToMonth" localSheetId="4">#REF!</definedName>
    <definedName name="ToMonth">#REF!</definedName>
    <definedName name="Tons" localSheetId="4">#REF!</definedName>
    <definedName name="Tons" localSheetId="3">#REF!</definedName>
    <definedName name="Tons">#REF!</definedName>
    <definedName name="Total_Comm" localSheetId="4">'[10]Tariff Rate Sheet'!$L$214</definedName>
    <definedName name="Total_Comm" localSheetId="3">'[11]Tariff Rate Sheet'!$L$214</definedName>
    <definedName name="Total_Comm">'[12]Tariff Rate Sheet'!$L$214</definedName>
    <definedName name="Total_DB" localSheetId="4">'[10]Tariff Rate Sheet'!$L$278</definedName>
    <definedName name="Total_DB" localSheetId="3">'[11]Tariff Rate Sheet'!$L$278</definedName>
    <definedName name="Total_DB">'[12]Tariff Rate Sheet'!$L$278</definedName>
    <definedName name="Total_Resi" localSheetId="4">'[10]Tariff Rate Sheet'!$L$107</definedName>
    <definedName name="Total_Resi" localSheetId="3">'[11]Tariff Rate Sheet'!$L$107</definedName>
    <definedName name="Total_Resi">'[12]Tariff Rate Sheet'!$L$107</definedName>
    <definedName name="Transactions" localSheetId="2">#REF!</definedName>
    <definedName name="Transactions" localSheetId="4">#REF!</definedName>
    <definedName name="Transactions" localSheetId="3">#REF!</definedName>
    <definedName name="Transactions">#REF!</definedName>
    <definedName name="UnregulatedIS" localSheetId="4">'[24]2010 IS'!$A$12:$Q$654</definedName>
    <definedName name="UnregulatedIS" localSheetId="3">'[25]2010 IS'!$A$12:$Q$654</definedName>
    <definedName name="UnregulatedIS">'[26]2010 IS'!$A$12:$Q$654</definedName>
    <definedName name="VendorCode" localSheetId="2">#REF!</definedName>
    <definedName name="VendorCode" localSheetId="4">#REF!</definedName>
    <definedName name="VendorCode">'COVID EXPENSES'!$P$12</definedName>
    <definedName name="Version" localSheetId="4">[15]Data!#REF!</definedName>
    <definedName name="Version" localSheetId="3">[16]Data!#REF!</definedName>
    <definedName name="Version">[17]Data!#REF!</definedName>
    <definedName name="wrn.PrintReview." localSheetId="4" hidden="1">{#N/A,#N/A,TRUE,"SUMM";#N/A,#N/A,TRUE,"Rev";#N/A,#N/A,TRUE,"Dir_Costs";#N/A,#N/A,TRUE,"G and A Costs";#N/A,#N/A,TRUE,"Itemize";#N/A,#N/A,TRUE,"Cust_Count1";#N/A,#N/A,TRUE,"Cust_Count2";#N/A,#N/A,TRUE,"Rev_Breakdown";#N/A,#N/A,TRUE,"Truck Hours";#N/A,#N/A,TRUE,"Labor Hours";#N/A,#N/A,TRUE,"Container Breakdown";#N/A,#N/A,TRUE,"Cart Breakdown"}</definedName>
    <definedName name="wrn.PrintReview." localSheetId="3" hidden="1">{#N/A,#N/A,TRUE,"SUMM";#N/A,#N/A,TRUE,"Rev";#N/A,#N/A,TRUE,"Dir_Costs";#N/A,#N/A,TRUE,"G and A Costs";#N/A,#N/A,TRUE,"Itemize";#N/A,#N/A,TRUE,"Cust_Count1";#N/A,#N/A,TRUE,"Cust_Count2";#N/A,#N/A,TRUE,"Rev_Breakdown";#N/A,#N/A,TRUE,"Truck Hours";#N/A,#N/A,TRUE,"Labor Hours";#N/A,#N/A,TRUE,"Container Breakdown";#N/A,#N/A,TRUE,"Cart Breakdown"}</definedName>
    <definedName name="wrn.PrintReview." hidden="1">{#N/A,#N/A,TRUE,"SUMM";#N/A,#N/A,TRUE,"Rev";#N/A,#N/A,TRUE,"Dir_Costs";#N/A,#N/A,TRUE,"G and A Costs";#N/A,#N/A,TRUE,"Itemize";#N/A,#N/A,TRUE,"Cust_Count1";#N/A,#N/A,TRUE,"Cust_Count2";#N/A,#N/A,TRUE,"Rev_Breakdown";#N/A,#N/A,TRUE,"Truck Hours";#N/A,#N/A,TRUE,"Labor Hours";#N/A,#N/A,TRUE,"Container Breakdown";#N/A,#N/A,TRUE,"Cart Breakdown"}</definedName>
    <definedName name="wrn.PrintReview2" localSheetId="4" hidden="1">{#N/A,#N/A,TRUE,"SUMM";#N/A,#N/A,TRUE,"Rev";#N/A,#N/A,TRUE,"Dir_Costs";#N/A,#N/A,TRUE,"G and A Costs";#N/A,#N/A,TRUE,"Itemize";#N/A,#N/A,TRUE,"Cust_Count1";#N/A,#N/A,TRUE,"Cust_Count2";#N/A,#N/A,TRUE,"Rev_Breakdown";#N/A,#N/A,TRUE,"Truck Hours";#N/A,#N/A,TRUE,"Labor Hours";#N/A,#N/A,TRUE,"Container Breakdown";#N/A,#N/A,TRUE,"Cart Breakdown"}</definedName>
    <definedName name="wrn.PrintReview2" localSheetId="3" hidden="1">{#N/A,#N/A,TRUE,"SUMM";#N/A,#N/A,TRUE,"Rev";#N/A,#N/A,TRUE,"Dir_Costs";#N/A,#N/A,TRUE,"G and A Costs";#N/A,#N/A,TRUE,"Itemize";#N/A,#N/A,TRUE,"Cust_Count1";#N/A,#N/A,TRUE,"Cust_Count2";#N/A,#N/A,TRUE,"Rev_Breakdown";#N/A,#N/A,TRUE,"Truck Hours";#N/A,#N/A,TRUE,"Labor Hours";#N/A,#N/A,TRUE,"Container Breakdown";#N/A,#N/A,TRUE,"Cart Breakdown"}</definedName>
    <definedName name="wrn.PrintReview2" hidden="1">{#N/A,#N/A,TRUE,"SUMM";#N/A,#N/A,TRUE,"Rev";#N/A,#N/A,TRUE,"Dir_Costs";#N/A,#N/A,TRUE,"G and A Costs";#N/A,#N/A,TRUE,"Itemize";#N/A,#N/A,TRUE,"Cust_Count1";#N/A,#N/A,TRUE,"Cust_Count2";#N/A,#N/A,TRUE,"Rev_Breakdown";#N/A,#N/A,TRUE,"Truck Hours";#N/A,#N/A,TRUE,"Labor Hours";#N/A,#N/A,TRUE,"Container Breakdown";#N/A,#N/A,TRUE,"Cart Breakdown"}</definedName>
    <definedName name="wrn.PrnPg1_Pg11." localSheetId="4" hidden="1">{"Page1",#N/A,TRUE,"SUMM";"Page2",#N/A,TRUE,"Rev";"Page3",#N/A,TRUE,"Dir_Costs";"Page4",#N/A,TRUE,"G and A Costs";"Page5",#N/A,TRUE,"Itemize";"Page6",#N/A,TRUE,"Cust_Count1";"Page7",#N/A,TRUE,"Cust_Count2";"Page8",#N/A,TRUE,"Rev_Breakdown";"Page9",#N/A,TRUE,"Truck Hours";"Page10",#N/A,TRUE,"Labor Hours";"Page11",#N/A,TRUE,"Container Breakdown"}</definedName>
    <definedName name="wrn.PrnPg1_Pg11." localSheetId="3" hidden="1">{"Page1",#N/A,TRUE,"SUMM";"Page2",#N/A,TRUE,"Rev";"Page3",#N/A,TRUE,"Dir_Costs";"Page4",#N/A,TRUE,"G and A Costs";"Page5",#N/A,TRUE,"Itemize";"Page6",#N/A,TRUE,"Cust_Count1";"Page7",#N/A,TRUE,"Cust_Count2";"Page8",#N/A,TRUE,"Rev_Breakdown";"Page9",#N/A,TRUE,"Truck Hours";"Page10",#N/A,TRUE,"Labor Hours";"Page11",#N/A,TRUE,"Container Breakdown"}</definedName>
    <definedName name="wrn.PrnPg1_Pg11." hidden="1">{"Page1",#N/A,TRUE,"SUMM";"Page2",#N/A,TRUE,"Rev";"Page3",#N/A,TRUE,"Dir_Costs";"Page4",#N/A,TRUE,"G and A Costs";"Page5",#N/A,TRUE,"Itemize";"Page6",#N/A,TRUE,"Cust_Count1";"Page7",#N/A,TRUE,"Cust_Count2";"Page8",#N/A,TRUE,"Rev_Breakdown";"Page9",#N/A,TRUE,"Truck Hours";"Page10",#N/A,TRUE,"Labor Hours";"Page11",#N/A,TRUE,"Container Breakdown"}</definedName>
    <definedName name="wrn.test." localSheetId="4" hidden="1">{"Page1",#N/A,TRUE,"SUMM";"Page2",#N/A,TRUE,"Rev";"Page3",#N/A,TRUE,"Dir_Costs"}</definedName>
    <definedName name="wrn.test." localSheetId="3" hidden="1">{"Page1",#N/A,TRUE,"SUMM";"Page2",#N/A,TRUE,"Rev";"Page3",#N/A,TRUE,"Dir_Costs"}</definedName>
    <definedName name="wrn.test." hidden="1">{"Page1",#N/A,TRUE,"SUMM";"Page2",#N/A,TRUE,"Rev";"Page3",#N/A,TRUE,"Dir_Costs"}</definedName>
    <definedName name="WTable" localSheetId="2">#REF!</definedName>
    <definedName name="WTable" localSheetId="4">#REF!</definedName>
    <definedName name="WTable">#REF!</definedName>
    <definedName name="WTableOld" localSheetId="2">#REF!</definedName>
    <definedName name="WTableOld" localSheetId="4">#REF!</definedName>
    <definedName name="WTableOld">#REF!</definedName>
    <definedName name="ww" localSheetId="4">#REF!</definedName>
    <definedName name="ww">#REF!</definedName>
    <definedName name="xperiod">[1]Orientation!$G$15</definedName>
    <definedName name="xtabin" localSheetId="2">[4]Hidden!#REF!</definedName>
    <definedName name="xtabin" localSheetId="4">[5]Hidden!#REF!</definedName>
    <definedName name="xtabin" localSheetId="3">[6]Hidden!#REF!</definedName>
    <definedName name="xtabin">[4]Hidden!#REF!</definedName>
    <definedName name="xx" localSheetId="2">#REF!</definedName>
    <definedName name="xx" localSheetId="4">#REF!</definedName>
    <definedName name="xx" localSheetId="3">#REF!</definedName>
    <definedName name="xx">#REF!</definedName>
    <definedName name="xxx" localSheetId="4">#REF!</definedName>
    <definedName name="xxx">#REF!</definedName>
    <definedName name="xxxx" localSheetId="4">#REF!</definedName>
    <definedName name="xxxx">#REF!</definedName>
    <definedName name="YearMonth" localSheetId="4">'[18]Vashon BS'!#REF!</definedName>
    <definedName name="YearMonth" localSheetId="3">'[19]Vashon BS'!#REF!</definedName>
    <definedName name="YearMonth">'[20]Yakima BS'!#REF!</definedName>
    <definedName name="YWMedWasteDisp">#N/A</definedName>
    <definedName name="yy" localSheetId="4">#REF!</definedName>
    <definedName name="yy">#REF!</definedName>
  </definedNames>
  <calcPr calcId="162913" concurrentManualCount="4"/>
  <pivotCaches>
    <pivotCache cacheId="5" r:id="rId44"/>
  </pivotCaches>
</workbook>
</file>

<file path=xl/calcChain.xml><?xml version="1.0" encoding="utf-8"?>
<calcChain xmlns="http://schemas.openxmlformats.org/spreadsheetml/2006/main">
  <c r="AL2" i="5" l="1"/>
  <c r="AL69" i="5"/>
  <c r="AK2" i="5" l="1"/>
  <c r="F806" i="1"/>
  <c r="D800" i="1"/>
  <c r="AE198" i="5"/>
  <c r="D799" i="1" l="1"/>
  <c r="F804" i="1"/>
  <c r="B361" i="7" l="1"/>
  <c r="B360" i="7"/>
  <c r="B359" i="7"/>
  <c r="B358" i="7"/>
  <c r="G159" i="7"/>
  <c r="G158" i="7"/>
  <c r="G157" i="7"/>
  <c r="G156" i="7"/>
  <c r="G155" i="7"/>
  <c r="G154" i="7"/>
  <c r="G153" i="7"/>
  <c r="G152" i="7"/>
  <c r="G151" i="7"/>
  <c r="G150" i="7"/>
  <c r="G149" i="7"/>
  <c r="A1" i="7"/>
  <c r="G11" i="7" l="1"/>
  <c r="AK274" i="5" l="1"/>
  <c r="AJ274" i="5"/>
  <c r="AK195" i="5"/>
  <c r="AK194" i="5"/>
  <c r="AK193" i="5"/>
  <c r="AJ195" i="5"/>
  <c r="AJ194" i="5"/>
  <c r="AJ193" i="5"/>
  <c r="Q195" i="5"/>
  <c r="AL195" i="5" s="1"/>
  <c r="Q194" i="5"/>
  <c r="Q193" i="5"/>
  <c r="AL274" i="5"/>
  <c r="AL193" i="5"/>
  <c r="AL194" i="5"/>
  <c r="AE16" i="5"/>
  <c r="C61" i="5"/>
  <c r="C58" i="5"/>
  <c r="E792" i="1"/>
  <c r="C77" i="6"/>
  <c r="C76" i="6"/>
  <c r="C75" i="6"/>
  <c r="C60" i="6"/>
  <c r="E60" i="6" s="1"/>
  <c r="E58" i="6"/>
  <c r="C58" i="6"/>
  <c r="D51" i="6"/>
  <c r="C51" i="6"/>
  <c r="D40" i="6"/>
  <c r="E40" i="6" s="1"/>
  <c r="G40" i="6" s="1"/>
  <c r="D38" i="6"/>
  <c r="D36" i="6"/>
  <c r="E36" i="6" s="1"/>
  <c r="D34" i="6"/>
  <c r="D32" i="6"/>
  <c r="E32" i="6" s="1"/>
  <c r="D30" i="6"/>
  <c r="C30" i="6"/>
  <c r="C54" i="6" s="1"/>
  <c r="D28" i="6"/>
  <c r="D52" i="6" s="1"/>
  <c r="C28" i="6"/>
  <c r="C74" i="6" s="1"/>
  <c r="D27" i="6"/>
  <c r="C27" i="6"/>
  <c r="D17" i="6"/>
  <c r="G17" i="6" s="1"/>
  <c r="C17" i="6"/>
  <c r="E17" i="6" s="1"/>
  <c r="D16" i="6"/>
  <c r="C16" i="6"/>
  <c r="D15" i="6"/>
  <c r="E15" i="6" s="1"/>
  <c r="D14" i="6"/>
  <c r="E14" i="6" s="1"/>
  <c r="D13" i="6"/>
  <c r="E13" i="6" s="1"/>
  <c r="D12" i="6"/>
  <c r="E12" i="6" s="1"/>
  <c r="D11" i="6"/>
  <c r="C11" i="6"/>
  <c r="C84" i="6" s="1"/>
  <c r="D10" i="6"/>
  <c r="C10" i="6"/>
  <c r="E10" i="6" s="1"/>
  <c r="D9" i="6"/>
  <c r="D18" i="6" s="1"/>
  <c r="C9" i="6"/>
  <c r="E9" i="6" s="1"/>
  <c r="B1" i="6"/>
  <c r="D56" i="6" l="1"/>
  <c r="E56" i="6" s="1"/>
  <c r="F32" i="6"/>
  <c r="G32" i="6"/>
  <c r="G36" i="6"/>
  <c r="F36" i="6"/>
  <c r="F9" i="6"/>
  <c r="G9" i="6"/>
  <c r="G10" i="6"/>
  <c r="E54" i="6"/>
  <c r="C83" i="6"/>
  <c r="E30" i="6"/>
  <c r="F30" i="6" s="1"/>
  <c r="E51" i="6"/>
  <c r="C42" i="6"/>
  <c r="E38" i="6"/>
  <c r="F38" i="6" s="1"/>
  <c r="D42" i="6"/>
  <c r="C52" i="6"/>
  <c r="E52" i="6" s="1"/>
  <c r="F40" i="6"/>
  <c r="F17" i="6"/>
  <c r="F10" i="6"/>
  <c r="D62" i="6"/>
  <c r="E62" i="6" s="1"/>
  <c r="C73" i="6"/>
  <c r="E11" i="6"/>
  <c r="F11" i="6" s="1"/>
  <c r="D54" i="6"/>
  <c r="E16" i="6"/>
  <c r="G16" i="6" s="1"/>
  <c r="C18" i="6"/>
  <c r="E27" i="6"/>
  <c r="E34" i="6"/>
  <c r="F34" i="6" s="1"/>
  <c r="E28" i="6"/>
  <c r="F28" i="6" s="1"/>
  <c r="G34" i="6" l="1"/>
  <c r="G30" i="6"/>
  <c r="D64" i="6"/>
  <c r="H28" i="6"/>
  <c r="H34" i="6"/>
  <c r="H30" i="6"/>
  <c r="H36" i="6"/>
  <c r="C78" i="6"/>
  <c r="E18" i="6"/>
  <c r="D20" i="6" s="1"/>
  <c r="G11" i="6"/>
  <c r="G27" i="6"/>
  <c r="E42" i="6"/>
  <c r="D44" i="6" s="1"/>
  <c r="G28" i="6"/>
  <c r="C20" i="6"/>
  <c r="E20" i="6" s="1"/>
  <c r="E64" i="6"/>
  <c r="D65" i="6" s="1"/>
  <c r="C64" i="6"/>
  <c r="G38" i="6"/>
  <c r="F16" i="6"/>
  <c r="F27" i="6"/>
  <c r="C85" i="6"/>
  <c r="D84" i="6" s="1"/>
  <c r="D83" i="6"/>
  <c r="D85" i="6" s="1"/>
  <c r="D74" i="6" l="1"/>
  <c r="D75" i="6"/>
  <c r="D77" i="6"/>
  <c r="D76" i="6"/>
  <c r="C44" i="6"/>
  <c r="F52" i="6"/>
  <c r="F56" i="6"/>
  <c r="F58" i="6"/>
  <c r="C65" i="6"/>
  <c r="E65" i="6" s="1"/>
  <c r="F54" i="6"/>
  <c r="F60" i="6"/>
  <c r="D73" i="6"/>
  <c r="E44" i="6" l="1"/>
  <c r="E793" i="1"/>
  <c r="E74" i="6"/>
  <c r="D78" i="6"/>
  <c r="D793" i="1" l="1"/>
  <c r="F793" i="1" s="1"/>
  <c r="D792" i="1"/>
  <c r="D794" i="1" l="1"/>
  <c r="F792" i="1"/>
  <c r="F794" i="1" s="1"/>
  <c r="AK3" i="5" s="1"/>
  <c r="F308" i="5" l="1"/>
  <c r="Q307" i="5"/>
  <c r="P305" i="5"/>
  <c r="O305" i="5"/>
  <c r="N305" i="5"/>
  <c r="M305" i="5"/>
  <c r="L305" i="5"/>
  <c r="K305" i="5"/>
  <c r="J305" i="5"/>
  <c r="I305" i="5"/>
  <c r="H305" i="5"/>
  <c r="G305" i="5"/>
  <c r="F305" i="5"/>
  <c r="E305" i="5"/>
  <c r="P304" i="5"/>
  <c r="O304" i="5"/>
  <c r="N304" i="5"/>
  <c r="M304" i="5"/>
  <c r="L304" i="5"/>
  <c r="K304" i="5"/>
  <c r="J304" i="5"/>
  <c r="I304" i="5"/>
  <c r="H304" i="5"/>
  <c r="G304" i="5"/>
  <c r="F304" i="5"/>
  <c r="E304" i="5"/>
  <c r="P303" i="5"/>
  <c r="O303" i="5"/>
  <c r="N303" i="5"/>
  <c r="M303" i="5"/>
  <c r="L303" i="5"/>
  <c r="K303" i="5"/>
  <c r="J303" i="5"/>
  <c r="I303" i="5"/>
  <c r="H303" i="5"/>
  <c r="G303" i="5"/>
  <c r="F303" i="5"/>
  <c r="E303" i="5"/>
  <c r="P302" i="5"/>
  <c r="O302" i="5"/>
  <c r="N302" i="5"/>
  <c r="M302" i="5"/>
  <c r="L302" i="5"/>
  <c r="K302" i="5"/>
  <c r="J302" i="5"/>
  <c r="I302" i="5"/>
  <c r="H302" i="5"/>
  <c r="G302" i="5"/>
  <c r="F302" i="5"/>
  <c r="E302" i="5"/>
  <c r="F296" i="5"/>
  <c r="P294" i="5"/>
  <c r="O294" i="5"/>
  <c r="N294" i="5"/>
  <c r="M294" i="5"/>
  <c r="L294" i="5"/>
  <c r="K294" i="5"/>
  <c r="J294" i="5"/>
  <c r="I294" i="5"/>
  <c r="H294" i="5"/>
  <c r="G294" i="5"/>
  <c r="F294" i="5"/>
  <c r="E294" i="5"/>
  <c r="C294" i="5"/>
  <c r="P293" i="5"/>
  <c r="O293" i="5"/>
  <c r="N293" i="5"/>
  <c r="M293" i="5"/>
  <c r="L293" i="5"/>
  <c r="K293" i="5"/>
  <c r="J293" i="5"/>
  <c r="I293" i="5"/>
  <c r="H293" i="5"/>
  <c r="G293" i="5"/>
  <c r="F293" i="5"/>
  <c r="E293" i="5"/>
  <c r="C293" i="5"/>
  <c r="P292" i="5"/>
  <c r="O292" i="5"/>
  <c r="N292" i="5"/>
  <c r="M292" i="5"/>
  <c r="L292" i="5"/>
  <c r="K292" i="5"/>
  <c r="J292" i="5"/>
  <c r="I292" i="5"/>
  <c r="H292" i="5"/>
  <c r="G292" i="5"/>
  <c r="F292" i="5"/>
  <c r="E292" i="5"/>
  <c r="C292" i="5"/>
  <c r="P291" i="5"/>
  <c r="O291" i="5"/>
  <c r="N291" i="5"/>
  <c r="M291" i="5"/>
  <c r="L291" i="5"/>
  <c r="K291" i="5"/>
  <c r="J291" i="5"/>
  <c r="I291" i="5"/>
  <c r="H291" i="5"/>
  <c r="G291" i="5"/>
  <c r="F291" i="5"/>
  <c r="E291" i="5"/>
  <c r="C291" i="5"/>
  <c r="P290" i="5"/>
  <c r="O290" i="5"/>
  <c r="N290" i="5"/>
  <c r="M290" i="5"/>
  <c r="L290" i="5"/>
  <c r="K290" i="5"/>
  <c r="J290" i="5"/>
  <c r="I290" i="5"/>
  <c r="H290" i="5"/>
  <c r="G290" i="5"/>
  <c r="F290" i="5"/>
  <c r="E290" i="5"/>
  <c r="C290" i="5"/>
  <c r="P289" i="5"/>
  <c r="O289" i="5"/>
  <c r="N289" i="5"/>
  <c r="M289" i="5"/>
  <c r="L289" i="5"/>
  <c r="K289" i="5"/>
  <c r="J289" i="5"/>
  <c r="I289" i="5"/>
  <c r="H289" i="5"/>
  <c r="G289" i="5"/>
  <c r="F289" i="5"/>
  <c r="E289" i="5"/>
  <c r="C289" i="5"/>
  <c r="P288" i="5"/>
  <c r="O288" i="5"/>
  <c r="N288" i="5"/>
  <c r="M288" i="5"/>
  <c r="L288" i="5"/>
  <c r="K288" i="5"/>
  <c r="J288" i="5"/>
  <c r="I288" i="5"/>
  <c r="H288" i="5"/>
  <c r="G288" i="5"/>
  <c r="F288" i="5"/>
  <c r="E288" i="5"/>
  <c r="C288" i="5"/>
  <c r="P287" i="5"/>
  <c r="O287" i="5"/>
  <c r="N287" i="5"/>
  <c r="M287" i="5"/>
  <c r="L287" i="5"/>
  <c r="K287" i="5"/>
  <c r="J287" i="5"/>
  <c r="I287" i="5"/>
  <c r="H287" i="5"/>
  <c r="G287" i="5"/>
  <c r="F287" i="5"/>
  <c r="E287" i="5"/>
  <c r="C287" i="5"/>
  <c r="P286" i="5"/>
  <c r="O286" i="5"/>
  <c r="N286" i="5"/>
  <c r="M286" i="5"/>
  <c r="L286" i="5"/>
  <c r="K286" i="5"/>
  <c r="J286" i="5"/>
  <c r="I286" i="5"/>
  <c r="H286" i="5"/>
  <c r="G286" i="5"/>
  <c r="F286" i="5"/>
  <c r="E286" i="5"/>
  <c r="C286" i="5"/>
  <c r="P285" i="5"/>
  <c r="O285" i="5"/>
  <c r="N285" i="5"/>
  <c r="M285" i="5"/>
  <c r="L285" i="5"/>
  <c r="K285" i="5"/>
  <c r="J285" i="5"/>
  <c r="I285" i="5"/>
  <c r="H285" i="5"/>
  <c r="G285" i="5"/>
  <c r="F285" i="5"/>
  <c r="E285" i="5"/>
  <c r="C285" i="5"/>
  <c r="P284" i="5"/>
  <c r="O284" i="5"/>
  <c r="N284" i="5"/>
  <c r="M284" i="5"/>
  <c r="L284" i="5"/>
  <c r="K284" i="5"/>
  <c r="J284" i="5"/>
  <c r="I284" i="5"/>
  <c r="H284" i="5"/>
  <c r="G284" i="5"/>
  <c r="F284" i="5"/>
  <c r="E284" i="5"/>
  <c r="C284" i="5"/>
  <c r="G279" i="5"/>
  <c r="F279" i="5"/>
  <c r="P278" i="5"/>
  <c r="O278" i="5"/>
  <c r="N278" i="5"/>
  <c r="M278" i="5"/>
  <c r="L278" i="5"/>
  <c r="K278" i="5"/>
  <c r="J278" i="5"/>
  <c r="I278" i="5"/>
  <c r="H278" i="5"/>
  <c r="G278" i="5"/>
  <c r="F278" i="5"/>
  <c r="E278" i="5"/>
  <c r="C278" i="5"/>
  <c r="P277" i="5"/>
  <c r="O277" i="5"/>
  <c r="N277" i="5"/>
  <c r="M277" i="5"/>
  <c r="L277" i="5"/>
  <c r="K277" i="5"/>
  <c r="J277" i="5"/>
  <c r="I277" i="5"/>
  <c r="H277" i="5"/>
  <c r="G277" i="5"/>
  <c r="F277" i="5"/>
  <c r="E277" i="5"/>
  <c r="C277" i="5"/>
  <c r="P276" i="5"/>
  <c r="O276" i="5"/>
  <c r="N276" i="5"/>
  <c r="M276" i="5"/>
  <c r="L276" i="5"/>
  <c r="K276" i="5"/>
  <c r="J276" i="5"/>
  <c r="I276" i="5"/>
  <c r="H276" i="5"/>
  <c r="G276" i="5"/>
  <c r="U276" i="5" s="1"/>
  <c r="F276" i="5"/>
  <c r="T276" i="5" s="1"/>
  <c r="E276" i="5"/>
  <c r="C276" i="5"/>
  <c r="P275" i="5"/>
  <c r="O275" i="5"/>
  <c r="N275" i="5"/>
  <c r="M275" i="5"/>
  <c r="L275" i="5"/>
  <c r="K275" i="5"/>
  <c r="J275" i="5"/>
  <c r="I275" i="5"/>
  <c r="H275" i="5"/>
  <c r="G275" i="5"/>
  <c r="F275" i="5"/>
  <c r="E275" i="5"/>
  <c r="C275" i="5"/>
  <c r="P274" i="5"/>
  <c r="O274" i="5"/>
  <c r="N274" i="5"/>
  <c r="M274" i="5"/>
  <c r="L274" i="5"/>
  <c r="K274" i="5"/>
  <c r="J274" i="5"/>
  <c r="I274" i="5"/>
  <c r="H274" i="5"/>
  <c r="G274" i="5"/>
  <c r="F274" i="5"/>
  <c r="E274" i="5"/>
  <c r="C274" i="5"/>
  <c r="P273" i="5"/>
  <c r="O273" i="5"/>
  <c r="N273" i="5"/>
  <c r="M273" i="5"/>
  <c r="L273" i="5"/>
  <c r="K273" i="5"/>
  <c r="J273" i="5"/>
  <c r="I273" i="5"/>
  <c r="W273" i="5" s="1"/>
  <c r="H273" i="5"/>
  <c r="G273" i="5"/>
  <c r="F273" i="5"/>
  <c r="E273" i="5"/>
  <c r="C273" i="5"/>
  <c r="P272" i="5"/>
  <c r="O272" i="5"/>
  <c r="N272" i="5"/>
  <c r="M272" i="5"/>
  <c r="L272" i="5"/>
  <c r="K272" i="5"/>
  <c r="J272" i="5"/>
  <c r="I272" i="5"/>
  <c r="H272" i="5"/>
  <c r="G272" i="5"/>
  <c r="F272" i="5"/>
  <c r="T272" i="5" s="1"/>
  <c r="E272" i="5"/>
  <c r="C272" i="5"/>
  <c r="P271" i="5"/>
  <c r="O271" i="5"/>
  <c r="N271" i="5"/>
  <c r="M271" i="5"/>
  <c r="L271" i="5"/>
  <c r="K271" i="5"/>
  <c r="J271" i="5"/>
  <c r="I271" i="5"/>
  <c r="H271" i="5"/>
  <c r="G271" i="5"/>
  <c r="F271" i="5"/>
  <c r="E271" i="5"/>
  <c r="C271" i="5"/>
  <c r="P270" i="5"/>
  <c r="O270" i="5"/>
  <c r="N270" i="5"/>
  <c r="M270" i="5"/>
  <c r="L270" i="5"/>
  <c r="K270" i="5"/>
  <c r="J270" i="5"/>
  <c r="I270" i="5"/>
  <c r="H270" i="5"/>
  <c r="G270" i="5"/>
  <c r="F270" i="5"/>
  <c r="E270" i="5"/>
  <c r="C270" i="5"/>
  <c r="P269" i="5"/>
  <c r="O269" i="5"/>
  <c r="N269" i="5"/>
  <c r="M269" i="5"/>
  <c r="L269" i="5"/>
  <c r="K269" i="5"/>
  <c r="J269" i="5"/>
  <c r="I269" i="5"/>
  <c r="H269" i="5"/>
  <c r="G269" i="5"/>
  <c r="F269" i="5"/>
  <c r="E269" i="5"/>
  <c r="C269" i="5"/>
  <c r="P268" i="5"/>
  <c r="O268" i="5"/>
  <c r="N268" i="5"/>
  <c r="M268" i="5"/>
  <c r="L268" i="5"/>
  <c r="K268" i="5"/>
  <c r="J268" i="5"/>
  <c r="X268" i="5" s="1"/>
  <c r="I268" i="5"/>
  <c r="H268" i="5"/>
  <c r="G268" i="5"/>
  <c r="U268" i="5" s="1"/>
  <c r="F268" i="5"/>
  <c r="T268" i="5" s="1"/>
  <c r="E268" i="5"/>
  <c r="C268" i="5"/>
  <c r="P267" i="5"/>
  <c r="O267" i="5"/>
  <c r="N267" i="5"/>
  <c r="M267" i="5"/>
  <c r="L267" i="5"/>
  <c r="K267" i="5"/>
  <c r="J267" i="5"/>
  <c r="I267" i="5"/>
  <c r="H267" i="5"/>
  <c r="G267" i="5"/>
  <c r="F267" i="5"/>
  <c r="E267" i="5"/>
  <c r="C267" i="5"/>
  <c r="P266" i="5"/>
  <c r="O266" i="5"/>
  <c r="N266" i="5"/>
  <c r="M266" i="5"/>
  <c r="L266" i="5"/>
  <c r="K266" i="5"/>
  <c r="J266" i="5"/>
  <c r="I266" i="5"/>
  <c r="H266" i="5"/>
  <c r="G266" i="5"/>
  <c r="F266" i="5"/>
  <c r="E266" i="5"/>
  <c r="C266" i="5"/>
  <c r="P265" i="5"/>
  <c r="O265" i="5"/>
  <c r="N265" i="5"/>
  <c r="AB265" i="5" s="1"/>
  <c r="M265" i="5"/>
  <c r="L265" i="5"/>
  <c r="K265" i="5"/>
  <c r="J265" i="5"/>
  <c r="I265" i="5"/>
  <c r="H265" i="5"/>
  <c r="G265" i="5"/>
  <c r="F265" i="5"/>
  <c r="E265" i="5"/>
  <c r="C265" i="5"/>
  <c r="P264" i="5"/>
  <c r="O264" i="5"/>
  <c r="N264" i="5"/>
  <c r="M264" i="5"/>
  <c r="L264" i="5"/>
  <c r="K264" i="5"/>
  <c r="J264" i="5"/>
  <c r="I264" i="5"/>
  <c r="H264" i="5"/>
  <c r="G264" i="5"/>
  <c r="F264" i="5"/>
  <c r="T264" i="5" s="1"/>
  <c r="E264" i="5"/>
  <c r="C264" i="5"/>
  <c r="P263" i="5"/>
  <c r="O263" i="5"/>
  <c r="N263" i="5"/>
  <c r="M263" i="5"/>
  <c r="L263" i="5"/>
  <c r="K263" i="5"/>
  <c r="J263" i="5"/>
  <c r="I263" i="5"/>
  <c r="H263" i="5"/>
  <c r="G263" i="5"/>
  <c r="F263" i="5"/>
  <c r="E263" i="5"/>
  <c r="C263" i="5"/>
  <c r="P262" i="5"/>
  <c r="O262" i="5"/>
  <c r="N262" i="5"/>
  <c r="M262" i="5"/>
  <c r="L262" i="5"/>
  <c r="K262" i="5"/>
  <c r="J262" i="5"/>
  <c r="I262" i="5"/>
  <c r="H262" i="5"/>
  <c r="G262" i="5"/>
  <c r="F262" i="5"/>
  <c r="E262" i="5"/>
  <c r="C262" i="5"/>
  <c r="P261" i="5"/>
  <c r="O261" i="5"/>
  <c r="N261" i="5"/>
  <c r="M261" i="5"/>
  <c r="L261" i="5"/>
  <c r="K261" i="5"/>
  <c r="J261" i="5"/>
  <c r="X261" i="5" s="1"/>
  <c r="I261" i="5"/>
  <c r="H261" i="5"/>
  <c r="G261" i="5"/>
  <c r="F261" i="5"/>
  <c r="E261" i="5"/>
  <c r="C261" i="5"/>
  <c r="P260" i="5"/>
  <c r="O260" i="5"/>
  <c r="N260" i="5"/>
  <c r="M260" i="5"/>
  <c r="L260" i="5"/>
  <c r="K260" i="5"/>
  <c r="J260" i="5"/>
  <c r="I260" i="5"/>
  <c r="H260" i="5"/>
  <c r="G260" i="5"/>
  <c r="F260" i="5"/>
  <c r="E260" i="5"/>
  <c r="C260" i="5"/>
  <c r="P259" i="5"/>
  <c r="O259" i="5"/>
  <c r="N259" i="5"/>
  <c r="M259" i="5"/>
  <c r="L259" i="5"/>
  <c r="K259" i="5"/>
  <c r="J259" i="5"/>
  <c r="I259" i="5"/>
  <c r="H259" i="5"/>
  <c r="G259" i="5"/>
  <c r="F259" i="5"/>
  <c r="E259" i="5"/>
  <c r="C259" i="5"/>
  <c r="P258" i="5"/>
  <c r="O258" i="5"/>
  <c r="N258" i="5"/>
  <c r="M258" i="5"/>
  <c r="L258" i="5"/>
  <c r="K258" i="5"/>
  <c r="J258" i="5"/>
  <c r="I258" i="5"/>
  <c r="H258" i="5"/>
  <c r="G258" i="5"/>
  <c r="F258" i="5"/>
  <c r="E258" i="5"/>
  <c r="C258" i="5"/>
  <c r="P257" i="5"/>
  <c r="O257" i="5"/>
  <c r="N257" i="5"/>
  <c r="M257" i="5"/>
  <c r="L257" i="5"/>
  <c r="K257" i="5"/>
  <c r="J257" i="5"/>
  <c r="I257" i="5"/>
  <c r="H257" i="5"/>
  <c r="G257" i="5"/>
  <c r="F257" i="5"/>
  <c r="E257" i="5"/>
  <c r="C257" i="5"/>
  <c r="P256" i="5"/>
  <c r="O256" i="5"/>
  <c r="N256" i="5"/>
  <c r="M256" i="5"/>
  <c r="L256" i="5"/>
  <c r="K256" i="5"/>
  <c r="J256" i="5"/>
  <c r="I256" i="5"/>
  <c r="H256" i="5"/>
  <c r="G256" i="5"/>
  <c r="F256" i="5"/>
  <c r="E256" i="5"/>
  <c r="C256" i="5"/>
  <c r="P255" i="5"/>
  <c r="O255" i="5"/>
  <c r="N255" i="5"/>
  <c r="M255" i="5"/>
  <c r="L255" i="5"/>
  <c r="K255" i="5"/>
  <c r="J255" i="5"/>
  <c r="I255" i="5"/>
  <c r="H255" i="5"/>
  <c r="G255" i="5"/>
  <c r="F255" i="5"/>
  <c r="E255" i="5"/>
  <c r="C255" i="5"/>
  <c r="P254" i="5"/>
  <c r="O254" i="5"/>
  <c r="N254" i="5"/>
  <c r="M254" i="5"/>
  <c r="L254" i="5"/>
  <c r="K254" i="5"/>
  <c r="J254" i="5"/>
  <c r="I254" i="5"/>
  <c r="H254" i="5"/>
  <c r="G254" i="5"/>
  <c r="F254" i="5"/>
  <c r="E254" i="5"/>
  <c r="C254" i="5"/>
  <c r="P253" i="5"/>
  <c r="O253" i="5"/>
  <c r="N253" i="5"/>
  <c r="M253" i="5"/>
  <c r="L253" i="5"/>
  <c r="K253" i="5"/>
  <c r="J253" i="5"/>
  <c r="I253" i="5"/>
  <c r="H253" i="5"/>
  <c r="G253" i="5"/>
  <c r="F253" i="5"/>
  <c r="E253" i="5"/>
  <c r="C253" i="5"/>
  <c r="P252" i="5"/>
  <c r="O252" i="5"/>
  <c r="N252" i="5"/>
  <c r="M252" i="5"/>
  <c r="L252" i="5"/>
  <c r="K252" i="5"/>
  <c r="J252" i="5"/>
  <c r="I252" i="5"/>
  <c r="H252" i="5"/>
  <c r="G252" i="5"/>
  <c r="F252" i="5"/>
  <c r="E252" i="5"/>
  <c r="C252" i="5"/>
  <c r="P251" i="5"/>
  <c r="O251" i="5"/>
  <c r="N251" i="5"/>
  <c r="M251" i="5"/>
  <c r="L251" i="5"/>
  <c r="K251" i="5"/>
  <c r="J251" i="5"/>
  <c r="I251" i="5"/>
  <c r="H251" i="5"/>
  <c r="G251" i="5"/>
  <c r="F251" i="5"/>
  <c r="E251" i="5"/>
  <c r="C251" i="5"/>
  <c r="P250" i="5"/>
  <c r="O250" i="5"/>
  <c r="N250" i="5"/>
  <c r="M250" i="5"/>
  <c r="L250" i="5"/>
  <c r="K250" i="5"/>
  <c r="J250" i="5"/>
  <c r="I250" i="5"/>
  <c r="H250" i="5"/>
  <c r="G250" i="5"/>
  <c r="F250" i="5"/>
  <c r="E250" i="5"/>
  <c r="C250" i="5"/>
  <c r="P249" i="5"/>
  <c r="O249" i="5"/>
  <c r="N249" i="5"/>
  <c r="M249" i="5"/>
  <c r="L249" i="5"/>
  <c r="K249" i="5"/>
  <c r="J249" i="5"/>
  <c r="I249" i="5"/>
  <c r="H249" i="5"/>
  <c r="G249" i="5"/>
  <c r="F249" i="5"/>
  <c r="E249" i="5"/>
  <c r="C249" i="5"/>
  <c r="P248" i="5"/>
  <c r="O248" i="5"/>
  <c r="N248" i="5"/>
  <c r="M248" i="5"/>
  <c r="L248" i="5"/>
  <c r="K248" i="5"/>
  <c r="J248" i="5"/>
  <c r="I248" i="5"/>
  <c r="H248" i="5"/>
  <c r="G248" i="5"/>
  <c r="F248" i="5"/>
  <c r="E248" i="5"/>
  <c r="C248" i="5"/>
  <c r="P247" i="5"/>
  <c r="O247" i="5"/>
  <c r="N247" i="5"/>
  <c r="M247" i="5"/>
  <c r="L247" i="5"/>
  <c r="K247" i="5"/>
  <c r="J247" i="5"/>
  <c r="I247" i="5"/>
  <c r="H247" i="5"/>
  <c r="G247" i="5"/>
  <c r="F247" i="5"/>
  <c r="E247" i="5"/>
  <c r="C247" i="5"/>
  <c r="P246" i="5"/>
  <c r="O246" i="5"/>
  <c r="N246" i="5"/>
  <c r="M246" i="5"/>
  <c r="L246" i="5"/>
  <c r="K246" i="5"/>
  <c r="J246" i="5"/>
  <c r="I246" i="5"/>
  <c r="H246" i="5"/>
  <c r="G246" i="5"/>
  <c r="F246" i="5"/>
  <c r="E246" i="5"/>
  <c r="C246" i="5"/>
  <c r="P245" i="5"/>
  <c r="O245" i="5"/>
  <c r="N245" i="5"/>
  <c r="M245" i="5"/>
  <c r="L245" i="5"/>
  <c r="K245" i="5"/>
  <c r="J245" i="5"/>
  <c r="I245" i="5"/>
  <c r="H245" i="5"/>
  <c r="G245" i="5"/>
  <c r="F245" i="5"/>
  <c r="E245" i="5"/>
  <c r="C245" i="5"/>
  <c r="P244" i="5"/>
  <c r="O244" i="5"/>
  <c r="N244" i="5"/>
  <c r="M244" i="5"/>
  <c r="L244" i="5"/>
  <c r="K244" i="5"/>
  <c r="J244" i="5"/>
  <c r="I244" i="5"/>
  <c r="H244" i="5"/>
  <c r="G244" i="5"/>
  <c r="F244" i="5"/>
  <c r="E244" i="5"/>
  <c r="C244" i="5"/>
  <c r="P243" i="5"/>
  <c r="O243" i="5"/>
  <c r="N243" i="5"/>
  <c r="M243" i="5"/>
  <c r="L243" i="5"/>
  <c r="K243" i="5"/>
  <c r="J243" i="5"/>
  <c r="I243" i="5"/>
  <c r="H243" i="5"/>
  <c r="G243" i="5"/>
  <c r="F243" i="5"/>
  <c r="E243" i="5"/>
  <c r="C243" i="5"/>
  <c r="P242" i="5"/>
  <c r="O242" i="5"/>
  <c r="N242" i="5"/>
  <c r="M242" i="5"/>
  <c r="L242" i="5"/>
  <c r="K242" i="5"/>
  <c r="J242" i="5"/>
  <c r="I242" i="5"/>
  <c r="H242" i="5"/>
  <c r="G242" i="5"/>
  <c r="F242" i="5"/>
  <c r="E242" i="5"/>
  <c r="C242" i="5"/>
  <c r="P241" i="5"/>
  <c r="O241" i="5"/>
  <c r="N241" i="5"/>
  <c r="M241" i="5"/>
  <c r="L241" i="5"/>
  <c r="K241" i="5"/>
  <c r="J241" i="5"/>
  <c r="I241" i="5"/>
  <c r="H241" i="5"/>
  <c r="G241" i="5"/>
  <c r="F241" i="5"/>
  <c r="E241" i="5"/>
  <c r="C241" i="5"/>
  <c r="P240" i="5"/>
  <c r="O240" i="5"/>
  <c r="N240" i="5"/>
  <c r="M240" i="5"/>
  <c r="L240" i="5"/>
  <c r="K240" i="5"/>
  <c r="J240" i="5"/>
  <c r="I240" i="5"/>
  <c r="H240" i="5"/>
  <c r="G240" i="5"/>
  <c r="F240" i="5"/>
  <c r="E240" i="5"/>
  <c r="C240" i="5"/>
  <c r="P239" i="5"/>
  <c r="O239" i="5"/>
  <c r="N239" i="5"/>
  <c r="M239" i="5"/>
  <c r="L239" i="5"/>
  <c r="K239" i="5"/>
  <c r="J239" i="5"/>
  <c r="I239" i="5"/>
  <c r="H239" i="5"/>
  <c r="G239" i="5"/>
  <c r="F239" i="5"/>
  <c r="E239" i="5"/>
  <c r="C239" i="5"/>
  <c r="P238" i="5"/>
  <c r="O238" i="5"/>
  <c r="N238" i="5"/>
  <c r="M238" i="5"/>
  <c r="L238" i="5"/>
  <c r="K238" i="5"/>
  <c r="J238" i="5"/>
  <c r="I238" i="5"/>
  <c r="H238" i="5"/>
  <c r="G238" i="5"/>
  <c r="F238" i="5"/>
  <c r="E238" i="5"/>
  <c r="C238" i="5"/>
  <c r="P237" i="5"/>
  <c r="AD237" i="5" s="1"/>
  <c r="O237" i="5"/>
  <c r="AC237" i="5" s="1"/>
  <c r="N237" i="5"/>
  <c r="AB237" i="5" s="1"/>
  <c r="M237" i="5"/>
  <c r="AA237" i="5" s="1"/>
  <c r="L237" i="5"/>
  <c r="Z237" i="5" s="1"/>
  <c r="K237" i="5"/>
  <c r="Y237" i="5" s="1"/>
  <c r="J237" i="5"/>
  <c r="X237" i="5" s="1"/>
  <c r="I237" i="5"/>
  <c r="W237" i="5" s="1"/>
  <c r="H237" i="5"/>
  <c r="V237" i="5" s="1"/>
  <c r="G237" i="5"/>
  <c r="U237" i="5" s="1"/>
  <c r="F237" i="5"/>
  <c r="T237" i="5" s="1"/>
  <c r="E237" i="5"/>
  <c r="S237" i="5" s="1"/>
  <c r="P236" i="5"/>
  <c r="O236" i="5"/>
  <c r="N236" i="5"/>
  <c r="M236" i="5"/>
  <c r="L236" i="5"/>
  <c r="K236" i="5"/>
  <c r="J236" i="5"/>
  <c r="I236" i="5"/>
  <c r="H236" i="5"/>
  <c r="G236" i="5"/>
  <c r="F236" i="5"/>
  <c r="E236" i="5"/>
  <c r="C236" i="5"/>
  <c r="P235" i="5"/>
  <c r="O235" i="5"/>
  <c r="N235" i="5"/>
  <c r="M235" i="5"/>
  <c r="L235" i="5"/>
  <c r="K235" i="5"/>
  <c r="J235" i="5"/>
  <c r="I235" i="5"/>
  <c r="H235" i="5"/>
  <c r="G235" i="5"/>
  <c r="F235" i="5"/>
  <c r="E235" i="5"/>
  <c r="C235" i="5"/>
  <c r="P234" i="5"/>
  <c r="O234" i="5"/>
  <c r="N234" i="5"/>
  <c r="M234" i="5"/>
  <c r="L234" i="5"/>
  <c r="K234" i="5"/>
  <c r="J234" i="5"/>
  <c r="I234" i="5"/>
  <c r="H234" i="5"/>
  <c r="G234" i="5"/>
  <c r="F234" i="5"/>
  <c r="E234" i="5"/>
  <c r="C234" i="5"/>
  <c r="P233" i="5"/>
  <c r="O233" i="5"/>
  <c r="N233" i="5"/>
  <c r="M233" i="5"/>
  <c r="L233" i="5"/>
  <c r="K233" i="5"/>
  <c r="J233" i="5"/>
  <c r="I233" i="5"/>
  <c r="H233" i="5"/>
  <c r="G233" i="5"/>
  <c r="F233" i="5"/>
  <c r="E233" i="5"/>
  <c r="C233" i="5"/>
  <c r="P232" i="5"/>
  <c r="O232" i="5"/>
  <c r="N232" i="5"/>
  <c r="M232" i="5"/>
  <c r="L232" i="5"/>
  <c r="K232" i="5"/>
  <c r="J232" i="5"/>
  <c r="I232" i="5"/>
  <c r="H232" i="5"/>
  <c r="G232" i="5"/>
  <c r="F232" i="5"/>
  <c r="E232" i="5"/>
  <c r="C232" i="5"/>
  <c r="P231" i="5"/>
  <c r="O231" i="5"/>
  <c r="N231" i="5"/>
  <c r="M231" i="5"/>
  <c r="L231" i="5"/>
  <c r="K231" i="5"/>
  <c r="J231" i="5"/>
  <c r="I231" i="5"/>
  <c r="H231" i="5"/>
  <c r="G231" i="5"/>
  <c r="F231" i="5"/>
  <c r="E231" i="5"/>
  <c r="C231" i="5"/>
  <c r="P230" i="5"/>
  <c r="O230" i="5"/>
  <c r="N230" i="5"/>
  <c r="M230" i="5"/>
  <c r="L230" i="5"/>
  <c r="K230" i="5"/>
  <c r="J230" i="5"/>
  <c r="I230" i="5"/>
  <c r="H230" i="5"/>
  <c r="G230" i="5"/>
  <c r="F230" i="5"/>
  <c r="E230" i="5"/>
  <c r="C230" i="5"/>
  <c r="P229" i="5"/>
  <c r="O229" i="5"/>
  <c r="N229" i="5"/>
  <c r="M229" i="5"/>
  <c r="L229" i="5"/>
  <c r="K229" i="5"/>
  <c r="J229" i="5"/>
  <c r="I229" i="5"/>
  <c r="H229" i="5"/>
  <c r="G229" i="5"/>
  <c r="F229" i="5"/>
  <c r="E229" i="5"/>
  <c r="C229" i="5"/>
  <c r="P228" i="5"/>
  <c r="O228" i="5"/>
  <c r="N228" i="5"/>
  <c r="M228" i="5"/>
  <c r="L228" i="5"/>
  <c r="K228" i="5"/>
  <c r="J228" i="5"/>
  <c r="I228" i="5"/>
  <c r="H228" i="5"/>
  <c r="G228" i="5"/>
  <c r="F228" i="5"/>
  <c r="E228" i="5"/>
  <c r="C228" i="5"/>
  <c r="P227" i="5"/>
  <c r="O227" i="5"/>
  <c r="N227" i="5"/>
  <c r="M227" i="5"/>
  <c r="L227" i="5"/>
  <c r="K227" i="5"/>
  <c r="J227" i="5"/>
  <c r="I227" i="5"/>
  <c r="H227" i="5"/>
  <c r="G227" i="5"/>
  <c r="F227" i="5"/>
  <c r="E227" i="5"/>
  <c r="C227" i="5"/>
  <c r="P226" i="5"/>
  <c r="O226" i="5"/>
  <c r="N226" i="5"/>
  <c r="M226" i="5"/>
  <c r="L226" i="5"/>
  <c r="K226" i="5"/>
  <c r="J226" i="5"/>
  <c r="I226" i="5"/>
  <c r="H226" i="5"/>
  <c r="G226" i="5"/>
  <c r="F226" i="5"/>
  <c r="E226" i="5"/>
  <c r="C226" i="5"/>
  <c r="P225" i="5"/>
  <c r="O225" i="5"/>
  <c r="N225" i="5"/>
  <c r="M225" i="5"/>
  <c r="L225" i="5"/>
  <c r="K225" i="5"/>
  <c r="J225" i="5"/>
  <c r="I225" i="5"/>
  <c r="H225" i="5"/>
  <c r="G225" i="5"/>
  <c r="F225" i="5"/>
  <c r="E225" i="5"/>
  <c r="C225" i="5"/>
  <c r="P224" i="5"/>
  <c r="O224" i="5"/>
  <c r="N224" i="5"/>
  <c r="M224" i="5"/>
  <c r="L224" i="5"/>
  <c r="K224" i="5"/>
  <c r="J224" i="5"/>
  <c r="I224" i="5"/>
  <c r="H224" i="5"/>
  <c r="G224" i="5"/>
  <c r="F224" i="5"/>
  <c r="E224" i="5"/>
  <c r="C224" i="5"/>
  <c r="P223" i="5"/>
  <c r="O223" i="5"/>
  <c r="N223" i="5"/>
  <c r="M223" i="5"/>
  <c r="L223" i="5"/>
  <c r="K223" i="5"/>
  <c r="J223" i="5"/>
  <c r="I223" i="5"/>
  <c r="H223" i="5"/>
  <c r="G223" i="5"/>
  <c r="F223" i="5"/>
  <c r="E223" i="5"/>
  <c r="C223" i="5"/>
  <c r="P222" i="5"/>
  <c r="O222" i="5"/>
  <c r="N222" i="5"/>
  <c r="M222" i="5"/>
  <c r="L222" i="5"/>
  <c r="K222" i="5"/>
  <c r="J222" i="5"/>
  <c r="I222" i="5"/>
  <c r="H222" i="5"/>
  <c r="G222" i="5"/>
  <c r="F222" i="5"/>
  <c r="E222" i="5"/>
  <c r="C222" i="5"/>
  <c r="P221" i="5"/>
  <c r="O221" i="5"/>
  <c r="N221" i="5"/>
  <c r="M221" i="5"/>
  <c r="L221" i="5"/>
  <c r="K221" i="5"/>
  <c r="J221" i="5"/>
  <c r="I221" i="5"/>
  <c r="H221" i="5"/>
  <c r="G221" i="5"/>
  <c r="F221" i="5"/>
  <c r="E221" i="5"/>
  <c r="C221" i="5"/>
  <c r="P220" i="5"/>
  <c r="O220" i="5"/>
  <c r="N220" i="5"/>
  <c r="M220" i="5"/>
  <c r="L220" i="5"/>
  <c r="K220" i="5"/>
  <c r="J220" i="5"/>
  <c r="I220" i="5"/>
  <c r="H220" i="5"/>
  <c r="G220" i="5"/>
  <c r="F220" i="5"/>
  <c r="E220" i="5"/>
  <c r="C220" i="5"/>
  <c r="P219" i="5"/>
  <c r="O219" i="5"/>
  <c r="N219" i="5"/>
  <c r="M219" i="5"/>
  <c r="L219" i="5"/>
  <c r="K219" i="5"/>
  <c r="J219" i="5"/>
  <c r="I219" i="5"/>
  <c r="H219" i="5"/>
  <c r="G219" i="5"/>
  <c r="F219" i="5"/>
  <c r="E219" i="5"/>
  <c r="C219" i="5"/>
  <c r="P218" i="5"/>
  <c r="O218" i="5"/>
  <c r="N218" i="5"/>
  <c r="M218" i="5"/>
  <c r="L218" i="5"/>
  <c r="K218" i="5"/>
  <c r="J218" i="5"/>
  <c r="I218" i="5"/>
  <c r="H218" i="5"/>
  <c r="G218" i="5"/>
  <c r="F218" i="5"/>
  <c r="E218" i="5"/>
  <c r="C218" i="5"/>
  <c r="P217" i="5"/>
  <c r="O217" i="5"/>
  <c r="N217" i="5"/>
  <c r="M217" i="5"/>
  <c r="L217" i="5"/>
  <c r="K217" i="5"/>
  <c r="J217" i="5"/>
  <c r="I217" i="5"/>
  <c r="H217" i="5"/>
  <c r="G217" i="5"/>
  <c r="F217" i="5"/>
  <c r="E217" i="5"/>
  <c r="C217" i="5"/>
  <c r="P216" i="5"/>
  <c r="O216" i="5"/>
  <c r="N216" i="5"/>
  <c r="M216" i="5"/>
  <c r="L216" i="5"/>
  <c r="K216" i="5"/>
  <c r="J216" i="5"/>
  <c r="I216" i="5"/>
  <c r="H216" i="5"/>
  <c r="G216" i="5"/>
  <c r="F216" i="5"/>
  <c r="E216" i="5"/>
  <c r="C216" i="5"/>
  <c r="P215" i="5"/>
  <c r="O215" i="5"/>
  <c r="N215" i="5"/>
  <c r="M215" i="5"/>
  <c r="L215" i="5"/>
  <c r="K215" i="5"/>
  <c r="J215" i="5"/>
  <c r="I215" i="5"/>
  <c r="H215" i="5"/>
  <c r="G215" i="5"/>
  <c r="F215" i="5"/>
  <c r="E215" i="5"/>
  <c r="C215" i="5"/>
  <c r="P214" i="5"/>
  <c r="O214" i="5"/>
  <c r="N214" i="5"/>
  <c r="M214" i="5"/>
  <c r="L214" i="5"/>
  <c r="K214" i="5"/>
  <c r="J214" i="5"/>
  <c r="I214" i="5"/>
  <c r="H214" i="5"/>
  <c r="G214" i="5"/>
  <c r="F214" i="5"/>
  <c r="E214" i="5"/>
  <c r="C214" i="5"/>
  <c r="P213" i="5"/>
  <c r="O213" i="5"/>
  <c r="N213" i="5"/>
  <c r="M213" i="5"/>
  <c r="L213" i="5"/>
  <c r="K213" i="5"/>
  <c r="J213" i="5"/>
  <c r="I213" i="5"/>
  <c r="H213" i="5"/>
  <c r="G213" i="5"/>
  <c r="F213" i="5"/>
  <c r="E213" i="5"/>
  <c r="C213" i="5"/>
  <c r="P212" i="5"/>
  <c r="O212" i="5"/>
  <c r="N212" i="5"/>
  <c r="M212" i="5"/>
  <c r="L212" i="5"/>
  <c r="K212" i="5"/>
  <c r="J212" i="5"/>
  <c r="I212" i="5"/>
  <c r="H212" i="5"/>
  <c r="G212" i="5"/>
  <c r="F212" i="5"/>
  <c r="E212" i="5"/>
  <c r="C212" i="5"/>
  <c r="P211" i="5"/>
  <c r="O211" i="5"/>
  <c r="N211" i="5"/>
  <c r="M211" i="5"/>
  <c r="L211" i="5"/>
  <c r="K211" i="5"/>
  <c r="J211" i="5"/>
  <c r="I211" i="5"/>
  <c r="H211" i="5"/>
  <c r="G211" i="5"/>
  <c r="F211" i="5"/>
  <c r="E211" i="5"/>
  <c r="C211" i="5"/>
  <c r="P210" i="5"/>
  <c r="O210" i="5"/>
  <c r="N210" i="5"/>
  <c r="M210" i="5"/>
  <c r="L210" i="5"/>
  <c r="K210" i="5"/>
  <c r="J210" i="5"/>
  <c r="I210" i="5"/>
  <c r="H210" i="5"/>
  <c r="G210" i="5"/>
  <c r="F210" i="5"/>
  <c r="E210" i="5"/>
  <c r="C210" i="5"/>
  <c r="P209" i="5"/>
  <c r="AD209" i="5" s="1"/>
  <c r="O209" i="5"/>
  <c r="AC209" i="5" s="1"/>
  <c r="N209" i="5"/>
  <c r="AB209" i="5" s="1"/>
  <c r="M209" i="5"/>
  <c r="AA209" i="5" s="1"/>
  <c r="L209" i="5"/>
  <c r="Z209" i="5" s="1"/>
  <c r="K209" i="5"/>
  <c r="Y209" i="5" s="1"/>
  <c r="J209" i="5"/>
  <c r="X209" i="5" s="1"/>
  <c r="I209" i="5"/>
  <c r="W209" i="5" s="1"/>
  <c r="H209" i="5"/>
  <c r="V209" i="5" s="1"/>
  <c r="G209" i="5"/>
  <c r="U209" i="5" s="1"/>
  <c r="F209" i="5"/>
  <c r="T209" i="5" s="1"/>
  <c r="E209" i="5"/>
  <c r="S209" i="5" s="1"/>
  <c r="P208" i="5"/>
  <c r="AD208" i="5" s="1"/>
  <c r="O208" i="5"/>
  <c r="AC208" i="5" s="1"/>
  <c r="N208" i="5"/>
  <c r="AB208" i="5" s="1"/>
  <c r="M208" i="5"/>
  <c r="AA208" i="5" s="1"/>
  <c r="L208" i="5"/>
  <c r="Z208" i="5" s="1"/>
  <c r="K208" i="5"/>
  <c r="Y208" i="5" s="1"/>
  <c r="J208" i="5"/>
  <c r="X208" i="5" s="1"/>
  <c r="I208" i="5"/>
  <c r="W208" i="5" s="1"/>
  <c r="H208" i="5"/>
  <c r="V208" i="5" s="1"/>
  <c r="G208" i="5"/>
  <c r="U208" i="5" s="1"/>
  <c r="F208" i="5"/>
  <c r="T208" i="5" s="1"/>
  <c r="E208" i="5"/>
  <c r="S208" i="5" s="1"/>
  <c r="P207" i="5"/>
  <c r="AD207" i="5" s="1"/>
  <c r="O207" i="5"/>
  <c r="AC207" i="5" s="1"/>
  <c r="N207" i="5"/>
  <c r="AB207" i="5" s="1"/>
  <c r="M207" i="5"/>
  <c r="AA207" i="5" s="1"/>
  <c r="L207" i="5"/>
  <c r="Z207" i="5" s="1"/>
  <c r="K207" i="5"/>
  <c r="Y207" i="5" s="1"/>
  <c r="J207" i="5"/>
  <c r="X207" i="5" s="1"/>
  <c r="I207" i="5"/>
  <c r="W207" i="5" s="1"/>
  <c r="H207" i="5"/>
  <c r="V207" i="5" s="1"/>
  <c r="G207" i="5"/>
  <c r="U207" i="5" s="1"/>
  <c r="F207" i="5"/>
  <c r="T207" i="5" s="1"/>
  <c r="E207" i="5"/>
  <c r="S207" i="5" s="1"/>
  <c r="P206" i="5"/>
  <c r="O206" i="5"/>
  <c r="N206" i="5"/>
  <c r="M206" i="5"/>
  <c r="L206" i="5"/>
  <c r="K206" i="5"/>
  <c r="J206" i="5"/>
  <c r="I206" i="5"/>
  <c r="H206" i="5"/>
  <c r="G206" i="5"/>
  <c r="F206" i="5"/>
  <c r="E206" i="5"/>
  <c r="C206" i="5"/>
  <c r="P205" i="5"/>
  <c r="O205" i="5"/>
  <c r="N205" i="5"/>
  <c r="M205" i="5"/>
  <c r="L205" i="5"/>
  <c r="K205" i="5"/>
  <c r="J205" i="5"/>
  <c r="I205" i="5"/>
  <c r="H205" i="5"/>
  <c r="G205" i="5"/>
  <c r="F205" i="5"/>
  <c r="E205" i="5"/>
  <c r="C205" i="5"/>
  <c r="P204" i="5"/>
  <c r="O204" i="5"/>
  <c r="N204" i="5"/>
  <c r="M204" i="5"/>
  <c r="L204" i="5"/>
  <c r="K204" i="5"/>
  <c r="J204" i="5"/>
  <c r="I204" i="5"/>
  <c r="H204" i="5"/>
  <c r="G204" i="5"/>
  <c r="F204" i="5"/>
  <c r="E204" i="5"/>
  <c r="C204" i="5"/>
  <c r="P203" i="5"/>
  <c r="O203" i="5"/>
  <c r="N203" i="5"/>
  <c r="M203" i="5"/>
  <c r="L203" i="5"/>
  <c r="K203" i="5"/>
  <c r="J203" i="5"/>
  <c r="I203" i="5"/>
  <c r="H203" i="5"/>
  <c r="G203" i="5"/>
  <c r="F203" i="5"/>
  <c r="E203" i="5"/>
  <c r="C203" i="5"/>
  <c r="P202" i="5"/>
  <c r="O202" i="5"/>
  <c r="N202" i="5"/>
  <c r="M202" i="5"/>
  <c r="L202" i="5"/>
  <c r="K202" i="5"/>
  <c r="J202" i="5"/>
  <c r="I202" i="5"/>
  <c r="H202" i="5"/>
  <c r="G202" i="5"/>
  <c r="F202" i="5"/>
  <c r="E202" i="5"/>
  <c r="C202" i="5"/>
  <c r="G197" i="5"/>
  <c r="F197" i="5"/>
  <c r="Q196" i="5"/>
  <c r="P195" i="5"/>
  <c r="AD195" i="5" s="1"/>
  <c r="O195" i="5"/>
  <c r="AC195" i="5" s="1"/>
  <c r="N195" i="5"/>
  <c r="AB195" i="5" s="1"/>
  <c r="M195" i="5"/>
  <c r="AA195" i="5" s="1"/>
  <c r="L195" i="5"/>
  <c r="Z195" i="5" s="1"/>
  <c r="K195" i="5"/>
  <c r="Y195" i="5" s="1"/>
  <c r="J195" i="5"/>
  <c r="X195" i="5" s="1"/>
  <c r="I195" i="5"/>
  <c r="W195" i="5" s="1"/>
  <c r="H195" i="5"/>
  <c r="V195" i="5" s="1"/>
  <c r="G195" i="5"/>
  <c r="U195" i="5" s="1"/>
  <c r="F195" i="5"/>
  <c r="T195" i="5" s="1"/>
  <c r="E195" i="5"/>
  <c r="P194" i="5"/>
  <c r="AD194" i="5" s="1"/>
  <c r="O194" i="5"/>
  <c r="AC194" i="5" s="1"/>
  <c r="N194" i="5"/>
  <c r="AB194" i="5" s="1"/>
  <c r="M194" i="5"/>
  <c r="AA194" i="5" s="1"/>
  <c r="L194" i="5"/>
  <c r="Z194" i="5" s="1"/>
  <c r="K194" i="5"/>
  <c r="Y194" i="5" s="1"/>
  <c r="J194" i="5"/>
  <c r="X194" i="5" s="1"/>
  <c r="I194" i="5"/>
  <c r="W194" i="5" s="1"/>
  <c r="H194" i="5"/>
  <c r="V194" i="5" s="1"/>
  <c r="G194" i="5"/>
  <c r="U194" i="5" s="1"/>
  <c r="F194" i="5"/>
  <c r="E194" i="5"/>
  <c r="S194" i="5" s="1"/>
  <c r="P193" i="5"/>
  <c r="AD193" i="5" s="1"/>
  <c r="O193" i="5"/>
  <c r="AC193" i="5" s="1"/>
  <c r="N193" i="5"/>
  <c r="AB193" i="5" s="1"/>
  <c r="M193" i="5"/>
  <c r="AA193" i="5" s="1"/>
  <c r="L193" i="5"/>
  <c r="Z193" i="5" s="1"/>
  <c r="K193" i="5"/>
  <c r="Y193" i="5" s="1"/>
  <c r="J193" i="5"/>
  <c r="X193" i="5" s="1"/>
  <c r="I193" i="5"/>
  <c r="W193" i="5" s="1"/>
  <c r="H193" i="5"/>
  <c r="V193" i="5" s="1"/>
  <c r="G193" i="5"/>
  <c r="U193" i="5" s="1"/>
  <c r="F193" i="5"/>
  <c r="T193" i="5" s="1"/>
  <c r="E193" i="5"/>
  <c r="P192" i="5"/>
  <c r="O192" i="5"/>
  <c r="N192" i="5"/>
  <c r="M192" i="5"/>
  <c r="L192" i="5"/>
  <c r="K192" i="5"/>
  <c r="J192" i="5"/>
  <c r="I192" i="5"/>
  <c r="H192" i="5"/>
  <c r="G192" i="5"/>
  <c r="F192" i="5"/>
  <c r="E192" i="5"/>
  <c r="C192" i="5"/>
  <c r="P191" i="5"/>
  <c r="O191" i="5"/>
  <c r="N191" i="5"/>
  <c r="M191" i="5"/>
  <c r="L191" i="5"/>
  <c r="K191" i="5"/>
  <c r="J191" i="5"/>
  <c r="I191" i="5"/>
  <c r="H191" i="5"/>
  <c r="G191" i="5"/>
  <c r="F191" i="5"/>
  <c r="E191" i="5"/>
  <c r="P190" i="5"/>
  <c r="O190" i="5"/>
  <c r="N190" i="5"/>
  <c r="M190" i="5"/>
  <c r="L190" i="5"/>
  <c r="K190" i="5"/>
  <c r="J190" i="5"/>
  <c r="I190" i="5"/>
  <c r="H190" i="5"/>
  <c r="G190" i="5"/>
  <c r="F190" i="5"/>
  <c r="E190" i="5"/>
  <c r="C190" i="5"/>
  <c r="C191" i="5" s="1"/>
  <c r="P189" i="5"/>
  <c r="O189" i="5"/>
  <c r="N189" i="5"/>
  <c r="M189" i="5"/>
  <c r="L189" i="5"/>
  <c r="K189" i="5"/>
  <c r="J189" i="5"/>
  <c r="I189" i="5"/>
  <c r="H189" i="5"/>
  <c r="G189" i="5"/>
  <c r="F189" i="5"/>
  <c r="E189" i="5"/>
  <c r="C189" i="5"/>
  <c r="P188" i="5"/>
  <c r="AD188" i="5" s="1"/>
  <c r="O188" i="5"/>
  <c r="AC188" i="5" s="1"/>
  <c r="N188" i="5"/>
  <c r="AB188" i="5" s="1"/>
  <c r="M188" i="5"/>
  <c r="AA188" i="5" s="1"/>
  <c r="L188" i="5"/>
  <c r="Z188" i="5" s="1"/>
  <c r="K188" i="5"/>
  <c r="Y188" i="5" s="1"/>
  <c r="J188" i="5"/>
  <c r="X188" i="5" s="1"/>
  <c r="I188" i="5"/>
  <c r="W188" i="5" s="1"/>
  <c r="H188" i="5"/>
  <c r="V188" i="5" s="1"/>
  <c r="G188" i="5"/>
  <c r="U188" i="5" s="1"/>
  <c r="F188" i="5"/>
  <c r="T188" i="5" s="1"/>
  <c r="E188" i="5"/>
  <c r="P187" i="5"/>
  <c r="O187" i="5"/>
  <c r="N187" i="5"/>
  <c r="M187" i="5"/>
  <c r="L187" i="5"/>
  <c r="K187" i="5"/>
  <c r="J187" i="5"/>
  <c r="I187" i="5"/>
  <c r="H187" i="5"/>
  <c r="G187" i="5"/>
  <c r="F187" i="5"/>
  <c r="E187" i="5"/>
  <c r="C187" i="5"/>
  <c r="P186" i="5"/>
  <c r="O186" i="5"/>
  <c r="N186" i="5"/>
  <c r="M186" i="5"/>
  <c r="L186" i="5"/>
  <c r="K186" i="5"/>
  <c r="J186" i="5"/>
  <c r="I186" i="5"/>
  <c r="H186" i="5"/>
  <c r="G186" i="5"/>
  <c r="F186" i="5"/>
  <c r="E186" i="5"/>
  <c r="P185" i="5"/>
  <c r="O185" i="5"/>
  <c r="N185" i="5"/>
  <c r="M185" i="5"/>
  <c r="L185" i="5"/>
  <c r="K185" i="5"/>
  <c r="J185" i="5"/>
  <c r="I185" i="5"/>
  <c r="H185" i="5"/>
  <c r="G185" i="5"/>
  <c r="F185" i="5"/>
  <c r="E185" i="5"/>
  <c r="C185" i="5"/>
  <c r="P184" i="5"/>
  <c r="O184" i="5"/>
  <c r="N184" i="5"/>
  <c r="M184" i="5"/>
  <c r="L184" i="5"/>
  <c r="K184" i="5"/>
  <c r="J184" i="5"/>
  <c r="I184" i="5"/>
  <c r="H184" i="5"/>
  <c r="G184" i="5"/>
  <c r="F184" i="5"/>
  <c r="E184" i="5"/>
  <c r="C184" i="5"/>
  <c r="P183" i="5"/>
  <c r="O183" i="5"/>
  <c r="N183" i="5"/>
  <c r="M183" i="5"/>
  <c r="L183" i="5"/>
  <c r="K183" i="5"/>
  <c r="J183" i="5"/>
  <c r="I183" i="5"/>
  <c r="H183" i="5"/>
  <c r="G183" i="5"/>
  <c r="F183" i="5"/>
  <c r="E183" i="5"/>
  <c r="C183" i="5"/>
  <c r="P182" i="5"/>
  <c r="O182" i="5"/>
  <c r="N182" i="5"/>
  <c r="M182" i="5"/>
  <c r="L182" i="5"/>
  <c r="K182" i="5"/>
  <c r="J182" i="5"/>
  <c r="I182" i="5"/>
  <c r="H182" i="5"/>
  <c r="G182" i="5"/>
  <c r="F182" i="5"/>
  <c r="E182" i="5"/>
  <c r="P181" i="5"/>
  <c r="O181" i="5"/>
  <c r="N181" i="5"/>
  <c r="M181" i="5"/>
  <c r="L181" i="5"/>
  <c r="K181" i="5"/>
  <c r="J181" i="5"/>
  <c r="I181" i="5"/>
  <c r="H181" i="5"/>
  <c r="G181" i="5"/>
  <c r="F181" i="5"/>
  <c r="E181" i="5"/>
  <c r="P180" i="5"/>
  <c r="O180" i="5"/>
  <c r="N180" i="5"/>
  <c r="M180" i="5"/>
  <c r="L180" i="5"/>
  <c r="K180" i="5"/>
  <c r="J180" i="5"/>
  <c r="I180" i="5"/>
  <c r="H180" i="5"/>
  <c r="G180" i="5"/>
  <c r="F180" i="5"/>
  <c r="E180" i="5"/>
  <c r="C180" i="5"/>
  <c r="P179" i="5"/>
  <c r="O179" i="5"/>
  <c r="N179" i="5"/>
  <c r="M179" i="5"/>
  <c r="L179" i="5"/>
  <c r="K179" i="5"/>
  <c r="J179" i="5"/>
  <c r="I179" i="5"/>
  <c r="H179" i="5"/>
  <c r="G179" i="5"/>
  <c r="F179" i="5"/>
  <c r="E179" i="5"/>
  <c r="C179" i="5"/>
  <c r="P178" i="5"/>
  <c r="O178" i="5"/>
  <c r="N178" i="5"/>
  <c r="M178" i="5"/>
  <c r="L178" i="5"/>
  <c r="K178" i="5"/>
  <c r="J178" i="5"/>
  <c r="I178" i="5"/>
  <c r="H178" i="5"/>
  <c r="G178" i="5"/>
  <c r="F178" i="5"/>
  <c r="E178" i="5"/>
  <c r="C178" i="5"/>
  <c r="P177" i="5"/>
  <c r="O177" i="5"/>
  <c r="N177" i="5"/>
  <c r="M177" i="5"/>
  <c r="L177" i="5"/>
  <c r="K177" i="5"/>
  <c r="J177" i="5"/>
  <c r="I177" i="5"/>
  <c r="H177" i="5"/>
  <c r="G177" i="5"/>
  <c r="F177" i="5"/>
  <c r="E177" i="5"/>
  <c r="C177" i="5"/>
  <c r="P176" i="5"/>
  <c r="O176" i="5"/>
  <c r="N176" i="5"/>
  <c r="M176" i="5"/>
  <c r="L176" i="5"/>
  <c r="K176" i="5"/>
  <c r="J176" i="5"/>
  <c r="I176" i="5"/>
  <c r="H176" i="5"/>
  <c r="G176" i="5"/>
  <c r="F176" i="5"/>
  <c r="E176" i="5"/>
  <c r="C176" i="5"/>
  <c r="P175" i="5"/>
  <c r="O175" i="5"/>
  <c r="N175" i="5"/>
  <c r="M175" i="5"/>
  <c r="L175" i="5"/>
  <c r="K175" i="5"/>
  <c r="J175" i="5"/>
  <c r="I175" i="5"/>
  <c r="H175" i="5"/>
  <c r="G175" i="5"/>
  <c r="F175" i="5"/>
  <c r="E175" i="5"/>
  <c r="C175" i="5"/>
  <c r="P174" i="5"/>
  <c r="O174" i="5"/>
  <c r="N174" i="5"/>
  <c r="M174" i="5"/>
  <c r="L174" i="5"/>
  <c r="K174" i="5"/>
  <c r="J174" i="5"/>
  <c r="I174" i="5"/>
  <c r="H174" i="5"/>
  <c r="G174" i="5"/>
  <c r="F174" i="5"/>
  <c r="E174" i="5"/>
  <c r="C174" i="5"/>
  <c r="P173" i="5"/>
  <c r="O173" i="5"/>
  <c r="N173" i="5"/>
  <c r="M173" i="5"/>
  <c r="L173" i="5"/>
  <c r="K173" i="5"/>
  <c r="J173" i="5"/>
  <c r="I173" i="5"/>
  <c r="H173" i="5"/>
  <c r="G173" i="5"/>
  <c r="F173" i="5"/>
  <c r="E173" i="5"/>
  <c r="C173" i="5"/>
  <c r="P172" i="5"/>
  <c r="O172" i="5"/>
  <c r="N172" i="5"/>
  <c r="M172" i="5"/>
  <c r="L172" i="5"/>
  <c r="K172" i="5"/>
  <c r="J172" i="5"/>
  <c r="I172" i="5"/>
  <c r="H172" i="5"/>
  <c r="G172" i="5"/>
  <c r="F172" i="5"/>
  <c r="E172" i="5"/>
  <c r="C172" i="5"/>
  <c r="P171" i="5"/>
  <c r="O171" i="5"/>
  <c r="N171" i="5"/>
  <c r="M171" i="5"/>
  <c r="L171" i="5"/>
  <c r="K171" i="5"/>
  <c r="J171" i="5"/>
  <c r="I171" i="5"/>
  <c r="H171" i="5"/>
  <c r="G171" i="5"/>
  <c r="F171" i="5"/>
  <c r="E171" i="5"/>
  <c r="C171" i="5"/>
  <c r="P170" i="5"/>
  <c r="O170" i="5"/>
  <c r="N170" i="5"/>
  <c r="M170" i="5"/>
  <c r="L170" i="5"/>
  <c r="K170" i="5"/>
  <c r="J170" i="5"/>
  <c r="I170" i="5"/>
  <c r="H170" i="5"/>
  <c r="G170" i="5"/>
  <c r="F170" i="5"/>
  <c r="E170" i="5"/>
  <c r="C170" i="5"/>
  <c r="P169" i="5"/>
  <c r="O169" i="5"/>
  <c r="N169" i="5"/>
  <c r="M169" i="5"/>
  <c r="L169" i="5"/>
  <c r="K169" i="5"/>
  <c r="J169" i="5"/>
  <c r="I169" i="5"/>
  <c r="H169" i="5"/>
  <c r="G169" i="5"/>
  <c r="F169" i="5"/>
  <c r="E169" i="5"/>
  <c r="C169" i="5"/>
  <c r="P168" i="5"/>
  <c r="O168" i="5"/>
  <c r="N168" i="5"/>
  <c r="M168" i="5"/>
  <c r="L168" i="5"/>
  <c r="K168" i="5"/>
  <c r="J168" i="5"/>
  <c r="I168" i="5"/>
  <c r="H168" i="5"/>
  <c r="G168" i="5"/>
  <c r="F168" i="5"/>
  <c r="E168" i="5"/>
  <c r="C168" i="5"/>
  <c r="P167" i="5"/>
  <c r="O167" i="5"/>
  <c r="N167" i="5"/>
  <c r="M167" i="5"/>
  <c r="L167" i="5"/>
  <c r="K167" i="5"/>
  <c r="J167" i="5"/>
  <c r="I167" i="5"/>
  <c r="H167" i="5"/>
  <c r="G167" i="5"/>
  <c r="F167" i="5"/>
  <c r="E167" i="5"/>
  <c r="C167" i="5"/>
  <c r="P166" i="5"/>
  <c r="O166" i="5"/>
  <c r="N166" i="5"/>
  <c r="M166" i="5"/>
  <c r="L166" i="5"/>
  <c r="K166" i="5"/>
  <c r="J166" i="5"/>
  <c r="I166" i="5"/>
  <c r="H166" i="5"/>
  <c r="G166" i="5"/>
  <c r="F166" i="5"/>
  <c r="E166" i="5"/>
  <c r="C166" i="5"/>
  <c r="P165" i="5"/>
  <c r="O165" i="5"/>
  <c r="N165" i="5"/>
  <c r="M165" i="5"/>
  <c r="L165" i="5"/>
  <c r="K165" i="5"/>
  <c r="J165" i="5"/>
  <c r="I165" i="5"/>
  <c r="H165" i="5"/>
  <c r="G165" i="5"/>
  <c r="F165" i="5"/>
  <c r="E165" i="5"/>
  <c r="C165" i="5"/>
  <c r="P164" i="5"/>
  <c r="O164" i="5"/>
  <c r="N164" i="5"/>
  <c r="M164" i="5"/>
  <c r="L164" i="5"/>
  <c r="K164" i="5"/>
  <c r="J164" i="5"/>
  <c r="I164" i="5"/>
  <c r="H164" i="5"/>
  <c r="G164" i="5"/>
  <c r="F164" i="5"/>
  <c r="E164" i="5"/>
  <c r="C164" i="5"/>
  <c r="P163" i="5"/>
  <c r="O163" i="5"/>
  <c r="N163" i="5"/>
  <c r="M163" i="5"/>
  <c r="L163" i="5"/>
  <c r="K163" i="5"/>
  <c r="J163" i="5"/>
  <c r="I163" i="5"/>
  <c r="H163" i="5"/>
  <c r="G163" i="5"/>
  <c r="F163" i="5"/>
  <c r="E163" i="5"/>
  <c r="C163" i="5"/>
  <c r="P162" i="5"/>
  <c r="O162" i="5"/>
  <c r="N162" i="5"/>
  <c r="M162" i="5"/>
  <c r="L162" i="5"/>
  <c r="K162" i="5"/>
  <c r="J162" i="5"/>
  <c r="I162" i="5"/>
  <c r="H162" i="5"/>
  <c r="G162" i="5"/>
  <c r="F162" i="5"/>
  <c r="E162" i="5"/>
  <c r="C162" i="5"/>
  <c r="P161" i="5"/>
  <c r="O161" i="5"/>
  <c r="N161" i="5"/>
  <c r="M161" i="5"/>
  <c r="L161" i="5"/>
  <c r="K161" i="5"/>
  <c r="J161" i="5"/>
  <c r="I161" i="5"/>
  <c r="H161" i="5"/>
  <c r="G161" i="5"/>
  <c r="F161" i="5"/>
  <c r="E161" i="5"/>
  <c r="C161" i="5"/>
  <c r="P160" i="5"/>
  <c r="O160" i="5"/>
  <c r="N160" i="5"/>
  <c r="M160" i="5"/>
  <c r="L160" i="5"/>
  <c r="K160" i="5"/>
  <c r="J160" i="5"/>
  <c r="I160" i="5"/>
  <c r="H160" i="5"/>
  <c r="G160" i="5"/>
  <c r="F160" i="5"/>
  <c r="E160" i="5"/>
  <c r="C160" i="5"/>
  <c r="P159" i="5"/>
  <c r="O159" i="5"/>
  <c r="N159" i="5"/>
  <c r="M159" i="5"/>
  <c r="L159" i="5"/>
  <c r="K159" i="5"/>
  <c r="J159" i="5"/>
  <c r="I159" i="5"/>
  <c r="H159" i="5"/>
  <c r="G159" i="5"/>
  <c r="F159" i="5"/>
  <c r="E159" i="5"/>
  <c r="C159" i="5"/>
  <c r="P158" i="5"/>
  <c r="O158" i="5"/>
  <c r="N158" i="5"/>
  <c r="M158" i="5"/>
  <c r="L158" i="5"/>
  <c r="K158" i="5"/>
  <c r="J158" i="5"/>
  <c r="I158" i="5"/>
  <c r="H158" i="5"/>
  <c r="G158" i="5"/>
  <c r="F158" i="5"/>
  <c r="E158" i="5"/>
  <c r="C158" i="5"/>
  <c r="P157" i="5"/>
  <c r="O157" i="5"/>
  <c r="N157" i="5"/>
  <c r="M157" i="5"/>
  <c r="L157" i="5"/>
  <c r="K157" i="5"/>
  <c r="J157" i="5"/>
  <c r="I157" i="5"/>
  <c r="H157" i="5"/>
  <c r="G157" i="5"/>
  <c r="F157" i="5"/>
  <c r="E157" i="5"/>
  <c r="C157" i="5"/>
  <c r="P156" i="5"/>
  <c r="O156" i="5"/>
  <c r="N156" i="5"/>
  <c r="M156" i="5"/>
  <c r="L156" i="5"/>
  <c r="K156" i="5"/>
  <c r="J156" i="5"/>
  <c r="I156" i="5"/>
  <c r="H156" i="5"/>
  <c r="G156" i="5"/>
  <c r="F156" i="5"/>
  <c r="E156" i="5"/>
  <c r="C156" i="5"/>
  <c r="P155" i="5"/>
  <c r="O155" i="5"/>
  <c r="N155" i="5"/>
  <c r="M155" i="5"/>
  <c r="L155" i="5"/>
  <c r="K155" i="5"/>
  <c r="J155" i="5"/>
  <c r="I155" i="5"/>
  <c r="H155" i="5"/>
  <c r="G155" i="5"/>
  <c r="F155" i="5"/>
  <c r="E155" i="5"/>
  <c r="C155" i="5"/>
  <c r="P154" i="5"/>
  <c r="O154" i="5"/>
  <c r="N154" i="5"/>
  <c r="M154" i="5"/>
  <c r="L154" i="5"/>
  <c r="K154" i="5"/>
  <c r="J154" i="5"/>
  <c r="I154" i="5"/>
  <c r="H154" i="5"/>
  <c r="G154" i="5"/>
  <c r="F154" i="5"/>
  <c r="E154" i="5"/>
  <c r="P153" i="5"/>
  <c r="O153" i="5"/>
  <c r="N153" i="5"/>
  <c r="M153" i="5"/>
  <c r="L153" i="5"/>
  <c r="K153" i="5"/>
  <c r="J153" i="5"/>
  <c r="I153" i="5"/>
  <c r="H153" i="5"/>
  <c r="G153" i="5"/>
  <c r="F153" i="5"/>
  <c r="E153" i="5"/>
  <c r="P152" i="5"/>
  <c r="O152" i="5"/>
  <c r="N152" i="5"/>
  <c r="M152" i="5"/>
  <c r="L152" i="5"/>
  <c r="K152" i="5"/>
  <c r="J152" i="5"/>
  <c r="I152" i="5"/>
  <c r="H152" i="5"/>
  <c r="G152" i="5"/>
  <c r="F152" i="5"/>
  <c r="E152" i="5"/>
  <c r="P151" i="5"/>
  <c r="O151" i="5"/>
  <c r="N151" i="5"/>
  <c r="M151" i="5"/>
  <c r="L151" i="5"/>
  <c r="K151" i="5"/>
  <c r="J151" i="5"/>
  <c r="I151" i="5"/>
  <c r="H151" i="5"/>
  <c r="G151" i="5"/>
  <c r="F151" i="5"/>
  <c r="E151" i="5"/>
  <c r="P150" i="5"/>
  <c r="O150" i="5"/>
  <c r="N150" i="5"/>
  <c r="M150" i="5"/>
  <c r="L150" i="5"/>
  <c r="K150" i="5"/>
  <c r="J150" i="5"/>
  <c r="I150" i="5"/>
  <c r="H150" i="5"/>
  <c r="G150" i="5"/>
  <c r="F150" i="5"/>
  <c r="E150" i="5"/>
  <c r="P149" i="5"/>
  <c r="O149" i="5"/>
  <c r="N149" i="5"/>
  <c r="M149" i="5"/>
  <c r="L149" i="5"/>
  <c r="K149" i="5"/>
  <c r="J149" i="5"/>
  <c r="I149" i="5"/>
  <c r="H149" i="5"/>
  <c r="G149" i="5"/>
  <c r="F149" i="5"/>
  <c r="E149" i="5"/>
  <c r="P148" i="5"/>
  <c r="O148" i="5"/>
  <c r="N148" i="5"/>
  <c r="M148" i="5"/>
  <c r="L148" i="5"/>
  <c r="K148" i="5"/>
  <c r="J148" i="5"/>
  <c r="I148" i="5"/>
  <c r="H148" i="5"/>
  <c r="G148" i="5"/>
  <c r="F148" i="5"/>
  <c r="E148" i="5"/>
  <c r="C148" i="5"/>
  <c r="P147" i="5"/>
  <c r="O147" i="5"/>
  <c r="N147" i="5"/>
  <c r="M147" i="5"/>
  <c r="L147" i="5"/>
  <c r="K147" i="5"/>
  <c r="J147" i="5"/>
  <c r="I147" i="5"/>
  <c r="H147" i="5"/>
  <c r="G147" i="5"/>
  <c r="F147" i="5"/>
  <c r="E147" i="5"/>
  <c r="C147" i="5"/>
  <c r="P146" i="5"/>
  <c r="O146" i="5"/>
  <c r="N146" i="5"/>
  <c r="M146" i="5"/>
  <c r="L146" i="5"/>
  <c r="K146" i="5"/>
  <c r="J146" i="5"/>
  <c r="I146" i="5"/>
  <c r="H146" i="5"/>
  <c r="G146" i="5"/>
  <c r="F146" i="5"/>
  <c r="E146" i="5"/>
  <c r="C146" i="5"/>
  <c r="P145" i="5"/>
  <c r="O145" i="5"/>
  <c r="N145" i="5"/>
  <c r="M145" i="5"/>
  <c r="L145" i="5"/>
  <c r="K145" i="5"/>
  <c r="J145" i="5"/>
  <c r="I145" i="5"/>
  <c r="H145" i="5"/>
  <c r="G145" i="5"/>
  <c r="F145" i="5"/>
  <c r="E145" i="5"/>
  <c r="P144" i="5"/>
  <c r="O144" i="5"/>
  <c r="N144" i="5"/>
  <c r="M144" i="5"/>
  <c r="L144" i="5"/>
  <c r="K144" i="5"/>
  <c r="J144" i="5"/>
  <c r="I144" i="5"/>
  <c r="H144" i="5"/>
  <c r="G144" i="5"/>
  <c r="F144" i="5"/>
  <c r="E144" i="5"/>
  <c r="P143" i="5"/>
  <c r="O143" i="5"/>
  <c r="N143" i="5"/>
  <c r="M143" i="5"/>
  <c r="L143" i="5"/>
  <c r="K143" i="5"/>
  <c r="J143" i="5"/>
  <c r="I143" i="5"/>
  <c r="H143" i="5"/>
  <c r="G143" i="5"/>
  <c r="F143" i="5"/>
  <c r="E143" i="5"/>
  <c r="P142" i="5"/>
  <c r="O142" i="5"/>
  <c r="N142" i="5"/>
  <c r="M142" i="5"/>
  <c r="L142" i="5"/>
  <c r="K142" i="5"/>
  <c r="J142" i="5"/>
  <c r="I142" i="5"/>
  <c r="H142" i="5"/>
  <c r="G142" i="5"/>
  <c r="F142" i="5"/>
  <c r="E142" i="5"/>
  <c r="C142" i="5"/>
  <c r="P141" i="5"/>
  <c r="AD141" i="5" s="1"/>
  <c r="O141" i="5"/>
  <c r="AC141" i="5" s="1"/>
  <c r="N141" i="5"/>
  <c r="AB141" i="5" s="1"/>
  <c r="M141" i="5"/>
  <c r="AA141" i="5" s="1"/>
  <c r="L141" i="5"/>
  <c r="Z141" i="5" s="1"/>
  <c r="K141" i="5"/>
  <c r="Y141" i="5" s="1"/>
  <c r="J141" i="5"/>
  <c r="X141" i="5" s="1"/>
  <c r="I141" i="5"/>
  <c r="W141" i="5" s="1"/>
  <c r="H141" i="5"/>
  <c r="V141" i="5" s="1"/>
  <c r="G141" i="5"/>
  <c r="U141" i="5" s="1"/>
  <c r="F141" i="5"/>
  <c r="T141" i="5" s="1"/>
  <c r="E141" i="5"/>
  <c r="P140" i="5"/>
  <c r="O140" i="5"/>
  <c r="N140" i="5"/>
  <c r="M140" i="5"/>
  <c r="L140" i="5"/>
  <c r="K140" i="5"/>
  <c r="J140" i="5"/>
  <c r="I140" i="5"/>
  <c r="H140" i="5"/>
  <c r="G140" i="5"/>
  <c r="F140" i="5"/>
  <c r="E140" i="5"/>
  <c r="P139" i="5"/>
  <c r="O139" i="5"/>
  <c r="N139" i="5"/>
  <c r="M139" i="5"/>
  <c r="L139" i="5"/>
  <c r="K139" i="5"/>
  <c r="J139" i="5"/>
  <c r="I139" i="5"/>
  <c r="H139" i="5"/>
  <c r="G139" i="5"/>
  <c r="F139" i="5"/>
  <c r="E139" i="5"/>
  <c r="P138" i="5"/>
  <c r="O138" i="5"/>
  <c r="N138" i="5"/>
  <c r="M138" i="5"/>
  <c r="L138" i="5"/>
  <c r="K138" i="5"/>
  <c r="J138" i="5"/>
  <c r="I138" i="5"/>
  <c r="H138" i="5"/>
  <c r="G138" i="5"/>
  <c r="F138" i="5"/>
  <c r="E138" i="5"/>
  <c r="P137" i="5"/>
  <c r="AD137" i="5" s="1"/>
  <c r="O137" i="5"/>
  <c r="AC137" i="5" s="1"/>
  <c r="N137" i="5"/>
  <c r="AB137" i="5" s="1"/>
  <c r="M137" i="5"/>
  <c r="AA137" i="5" s="1"/>
  <c r="L137" i="5"/>
  <c r="Z137" i="5" s="1"/>
  <c r="K137" i="5"/>
  <c r="Y137" i="5" s="1"/>
  <c r="J137" i="5"/>
  <c r="X137" i="5" s="1"/>
  <c r="I137" i="5"/>
  <c r="W137" i="5" s="1"/>
  <c r="H137" i="5"/>
  <c r="V137" i="5" s="1"/>
  <c r="G137" i="5"/>
  <c r="U137" i="5" s="1"/>
  <c r="F137" i="5"/>
  <c r="T137" i="5" s="1"/>
  <c r="E137" i="5"/>
  <c r="S137" i="5" s="1"/>
  <c r="P136" i="5"/>
  <c r="AD136" i="5" s="1"/>
  <c r="O136" i="5"/>
  <c r="AC136" i="5" s="1"/>
  <c r="N136" i="5"/>
  <c r="AB136" i="5" s="1"/>
  <c r="M136" i="5"/>
  <c r="AA136" i="5" s="1"/>
  <c r="L136" i="5"/>
  <c r="Z136" i="5" s="1"/>
  <c r="K136" i="5"/>
  <c r="Y136" i="5" s="1"/>
  <c r="J136" i="5"/>
  <c r="X136" i="5" s="1"/>
  <c r="I136" i="5"/>
  <c r="W136" i="5" s="1"/>
  <c r="H136" i="5"/>
  <c r="V136" i="5" s="1"/>
  <c r="G136" i="5"/>
  <c r="U136" i="5" s="1"/>
  <c r="F136" i="5"/>
  <c r="T136" i="5" s="1"/>
  <c r="E136" i="5"/>
  <c r="S136" i="5" s="1"/>
  <c r="P135" i="5"/>
  <c r="AD135" i="5" s="1"/>
  <c r="O135" i="5"/>
  <c r="AC135" i="5" s="1"/>
  <c r="N135" i="5"/>
  <c r="AB135" i="5" s="1"/>
  <c r="M135" i="5"/>
  <c r="AA135" i="5" s="1"/>
  <c r="L135" i="5"/>
  <c r="Z135" i="5" s="1"/>
  <c r="K135" i="5"/>
  <c r="Y135" i="5" s="1"/>
  <c r="J135" i="5"/>
  <c r="X135" i="5" s="1"/>
  <c r="I135" i="5"/>
  <c r="W135" i="5" s="1"/>
  <c r="H135" i="5"/>
  <c r="V135" i="5" s="1"/>
  <c r="G135" i="5"/>
  <c r="U135" i="5" s="1"/>
  <c r="F135" i="5"/>
  <c r="T135" i="5" s="1"/>
  <c r="E135" i="5"/>
  <c r="S135" i="5" s="1"/>
  <c r="P134" i="5"/>
  <c r="AD134" i="5" s="1"/>
  <c r="O134" i="5"/>
  <c r="AC134" i="5" s="1"/>
  <c r="N134" i="5"/>
  <c r="AB134" i="5" s="1"/>
  <c r="M134" i="5"/>
  <c r="AA134" i="5" s="1"/>
  <c r="L134" i="5"/>
  <c r="Z134" i="5" s="1"/>
  <c r="K134" i="5"/>
  <c r="Y134" i="5" s="1"/>
  <c r="J134" i="5"/>
  <c r="X134" i="5" s="1"/>
  <c r="I134" i="5"/>
  <c r="W134" i="5" s="1"/>
  <c r="H134" i="5"/>
  <c r="V134" i="5" s="1"/>
  <c r="G134" i="5"/>
  <c r="U134" i="5" s="1"/>
  <c r="F134" i="5"/>
  <c r="T134" i="5" s="1"/>
  <c r="E134" i="5"/>
  <c r="S134" i="5" s="1"/>
  <c r="P133" i="5"/>
  <c r="AD133" i="5" s="1"/>
  <c r="O133" i="5"/>
  <c r="AC133" i="5" s="1"/>
  <c r="N133" i="5"/>
  <c r="AB133" i="5" s="1"/>
  <c r="M133" i="5"/>
  <c r="AA133" i="5" s="1"/>
  <c r="L133" i="5"/>
  <c r="Z133" i="5" s="1"/>
  <c r="K133" i="5"/>
  <c r="Y133" i="5" s="1"/>
  <c r="J133" i="5"/>
  <c r="X133" i="5" s="1"/>
  <c r="I133" i="5"/>
  <c r="W133" i="5" s="1"/>
  <c r="H133" i="5"/>
  <c r="V133" i="5" s="1"/>
  <c r="G133" i="5"/>
  <c r="U133" i="5" s="1"/>
  <c r="F133" i="5"/>
  <c r="T133" i="5" s="1"/>
  <c r="E133" i="5"/>
  <c r="S133" i="5" s="1"/>
  <c r="P132" i="5"/>
  <c r="AD132" i="5" s="1"/>
  <c r="O132" i="5"/>
  <c r="AC132" i="5" s="1"/>
  <c r="N132" i="5"/>
  <c r="AB132" i="5" s="1"/>
  <c r="M132" i="5"/>
  <c r="AA132" i="5" s="1"/>
  <c r="L132" i="5"/>
  <c r="Z132" i="5" s="1"/>
  <c r="K132" i="5"/>
  <c r="Y132" i="5" s="1"/>
  <c r="J132" i="5"/>
  <c r="X132" i="5" s="1"/>
  <c r="I132" i="5"/>
  <c r="W132" i="5" s="1"/>
  <c r="H132" i="5"/>
  <c r="V132" i="5" s="1"/>
  <c r="G132" i="5"/>
  <c r="U132" i="5" s="1"/>
  <c r="F132" i="5"/>
  <c r="T132" i="5" s="1"/>
  <c r="E132" i="5"/>
  <c r="S132" i="5" s="1"/>
  <c r="P131" i="5"/>
  <c r="O131" i="5"/>
  <c r="N131" i="5"/>
  <c r="M131" i="5"/>
  <c r="L131" i="5"/>
  <c r="K131" i="5"/>
  <c r="J131" i="5"/>
  <c r="I131" i="5"/>
  <c r="H131" i="5"/>
  <c r="G131" i="5"/>
  <c r="F131" i="5"/>
  <c r="E131" i="5"/>
  <c r="C131" i="5"/>
  <c r="P130" i="5"/>
  <c r="O130" i="5"/>
  <c r="N130" i="5"/>
  <c r="M130" i="5"/>
  <c r="L130" i="5"/>
  <c r="K130" i="5"/>
  <c r="J130" i="5"/>
  <c r="I130" i="5"/>
  <c r="H130" i="5"/>
  <c r="G130" i="5"/>
  <c r="F130" i="5"/>
  <c r="E130" i="5"/>
  <c r="C130" i="5"/>
  <c r="P129" i="5"/>
  <c r="O129" i="5"/>
  <c r="N129" i="5"/>
  <c r="M129" i="5"/>
  <c r="L129" i="5"/>
  <c r="K129" i="5"/>
  <c r="J129" i="5"/>
  <c r="I129" i="5"/>
  <c r="H129" i="5"/>
  <c r="G129" i="5"/>
  <c r="F129" i="5"/>
  <c r="E129" i="5"/>
  <c r="C129" i="5"/>
  <c r="P128" i="5"/>
  <c r="O128" i="5"/>
  <c r="N128" i="5"/>
  <c r="M128" i="5"/>
  <c r="L128" i="5"/>
  <c r="K128" i="5"/>
  <c r="J128" i="5"/>
  <c r="I128" i="5"/>
  <c r="H128" i="5"/>
  <c r="G128" i="5"/>
  <c r="F128" i="5"/>
  <c r="E128" i="5"/>
  <c r="C128" i="5"/>
  <c r="P127" i="5"/>
  <c r="O127" i="5"/>
  <c r="N127" i="5"/>
  <c r="M127" i="5"/>
  <c r="L127" i="5"/>
  <c r="K127" i="5"/>
  <c r="J127" i="5"/>
  <c r="I127" i="5"/>
  <c r="H127" i="5"/>
  <c r="G127" i="5"/>
  <c r="F127" i="5"/>
  <c r="E127" i="5"/>
  <c r="C127" i="5"/>
  <c r="P126" i="5"/>
  <c r="O126" i="5"/>
  <c r="N126" i="5"/>
  <c r="M126" i="5"/>
  <c r="L126" i="5"/>
  <c r="K126" i="5"/>
  <c r="J126" i="5"/>
  <c r="I126" i="5"/>
  <c r="H126" i="5"/>
  <c r="G126" i="5"/>
  <c r="F126" i="5"/>
  <c r="E126" i="5"/>
  <c r="C126" i="5"/>
  <c r="P125" i="5"/>
  <c r="O125" i="5"/>
  <c r="N125" i="5"/>
  <c r="M125" i="5"/>
  <c r="L125" i="5"/>
  <c r="K125" i="5"/>
  <c r="J125" i="5"/>
  <c r="I125" i="5"/>
  <c r="H125" i="5"/>
  <c r="G125" i="5"/>
  <c r="F125" i="5"/>
  <c r="E125" i="5"/>
  <c r="C125" i="5"/>
  <c r="P124" i="5"/>
  <c r="O124" i="5"/>
  <c r="N124" i="5"/>
  <c r="M124" i="5"/>
  <c r="L124" i="5"/>
  <c r="K124" i="5"/>
  <c r="J124" i="5"/>
  <c r="I124" i="5"/>
  <c r="H124" i="5"/>
  <c r="G124" i="5"/>
  <c r="F124" i="5"/>
  <c r="E124" i="5"/>
  <c r="C124" i="5"/>
  <c r="P123" i="5"/>
  <c r="O123" i="5"/>
  <c r="N123" i="5"/>
  <c r="M123" i="5"/>
  <c r="L123" i="5"/>
  <c r="K123" i="5"/>
  <c r="J123" i="5"/>
  <c r="I123" i="5"/>
  <c r="H123" i="5"/>
  <c r="G123" i="5"/>
  <c r="F123" i="5"/>
  <c r="E123" i="5"/>
  <c r="C123" i="5"/>
  <c r="P122" i="5"/>
  <c r="O122" i="5"/>
  <c r="N122" i="5"/>
  <c r="M122" i="5"/>
  <c r="L122" i="5"/>
  <c r="K122" i="5"/>
  <c r="J122" i="5"/>
  <c r="I122" i="5"/>
  <c r="H122" i="5"/>
  <c r="G122" i="5"/>
  <c r="F122" i="5"/>
  <c r="E122" i="5"/>
  <c r="C122" i="5"/>
  <c r="P121" i="5"/>
  <c r="O121" i="5"/>
  <c r="N121" i="5"/>
  <c r="M121" i="5"/>
  <c r="L121" i="5"/>
  <c r="K121" i="5"/>
  <c r="J121" i="5"/>
  <c r="I121" i="5"/>
  <c r="H121" i="5"/>
  <c r="G121" i="5"/>
  <c r="F121" i="5"/>
  <c r="E121" i="5"/>
  <c r="C121" i="5"/>
  <c r="P120" i="5"/>
  <c r="O120" i="5"/>
  <c r="N120" i="5"/>
  <c r="M120" i="5"/>
  <c r="L120" i="5"/>
  <c r="K120" i="5"/>
  <c r="J120" i="5"/>
  <c r="I120" i="5"/>
  <c r="H120" i="5"/>
  <c r="G120" i="5"/>
  <c r="F120" i="5"/>
  <c r="E120" i="5"/>
  <c r="C120" i="5"/>
  <c r="P119" i="5"/>
  <c r="O119" i="5"/>
  <c r="N119" i="5"/>
  <c r="M119" i="5"/>
  <c r="L119" i="5"/>
  <c r="K119" i="5"/>
  <c r="J119" i="5"/>
  <c r="I119" i="5"/>
  <c r="H119" i="5"/>
  <c r="G119" i="5"/>
  <c r="F119" i="5"/>
  <c r="E119" i="5"/>
  <c r="C119" i="5"/>
  <c r="P118" i="5"/>
  <c r="O118" i="5"/>
  <c r="N118" i="5"/>
  <c r="M118" i="5"/>
  <c r="L118" i="5"/>
  <c r="K118" i="5"/>
  <c r="J118" i="5"/>
  <c r="I118" i="5"/>
  <c r="H118" i="5"/>
  <c r="G118" i="5"/>
  <c r="F118" i="5"/>
  <c r="E118" i="5"/>
  <c r="C118" i="5"/>
  <c r="P117" i="5"/>
  <c r="O117" i="5"/>
  <c r="N117" i="5"/>
  <c r="M117" i="5"/>
  <c r="L117" i="5"/>
  <c r="K117" i="5"/>
  <c r="J117" i="5"/>
  <c r="I117" i="5"/>
  <c r="H117" i="5"/>
  <c r="G117" i="5"/>
  <c r="F117" i="5"/>
  <c r="E117" i="5"/>
  <c r="C117" i="5"/>
  <c r="P116" i="5"/>
  <c r="O116" i="5"/>
  <c r="N116" i="5"/>
  <c r="M116" i="5"/>
  <c r="L116" i="5"/>
  <c r="K116" i="5"/>
  <c r="J116" i="5"/>
  <c r="I116" i="5"/>
  <c r="H116" i="5"/>
  <c r="G116" i="5"/>
  <c r="F116" i="5"/>
  <c r="E116" i="5"/>
  <c r="C116" i="5"/>
  <c r="P115" i="5"/>
  <c r="O115" i="5"/>
  <c r="N115" i="5"/>
  <c r="M115" i="5"/>
  <c r="L115" i="5"/>
  <c r="K115" i="5"/>
  <c r="J115" i="5"/>
  <c r="I115" i="5"/>
  <c r="H115" i="5"/>
  <c r="G115" i="5"/>
  <c r="F115" i="5"/>
  <c r="E115" i="5"/>
  <c r="C115" i="5"/>
  <c r="P114" i="5"/>
  <c r="O114" i="5"/>
  <c r="N114" i="5"/>
  <c r="M114" i="5"/>
  <c r="L114" i="5"/>
  <c r="K114" i="5"/>
  <c r="J114" i="5"/>
  <c r="I114" i="5"/>
  <c r="H114" i="5"/>
  <c r="G114" i="5"/>
  <c r="F114" i="5"/>
  <c r="E114" i="5"/>
  <c r="C114" i="5"/>
  <c r="P113" i="5"/>
  <c r="O113" i="5"/>
  <c r="N113" i="5"/>
  <c r="M113" i="5"/>
  <c r="L113" i="5"/>
  <c r="K113" i="5"/>
  <c r="J113" i="5"/>
  <c r="I113" i="5"/>
  <c r="H113" i="5"/>
  <c r="G113" i="5"/>
  <c r="F113" i="5"/>
  <c r="E113" i="5"/>
  <c r="C113" i="5"/>
  <c r="P112" i="5"/>
  <c r="O112" i="5"/>
  <c r="N112" i="5"/>
  <c r="M112" i="5"/>
  <c r="L112" i="5"/>
  <c r="K112" i="5"/>
  <c r="J112" i="5"/>
  <c r="I112" i="5"/>
  <c r="H112" i="5"/>
  <c r="G112" i="5"/>
  <c r="F112" i="5"/>
  <c r="E112" i="5"/>
  <c r="C112" i="5"/>
  <c r="P111" i="5"/>
  <c r="O111" i="5"/>
  <c r="N111" i="5"/>
  <c r="M111" i="5"/>
  <c r="L111" i="5"/>
  <c r="K111" i="5"/>
  <c r="J111" i="5"/>
  <c r="I111" i="5"/>
  <c r="H111" i="5"/>
  <c r="G111" i="5"/>
  <c r="F111" i="5"/>
  <c r="E111" i="5"/>
  <c r="C111" i="5"/>
  <c r="P110" i="5"/>
  <c r="O110" i="5"/>
  <c r="N110" i="5"/>
  <c r="M110" i="5"/>
  <c r="L110" i="5"/>
  <c r="K110" i="5"/>
  <c r="J110" i="5"/>
  <c r="I110" i="5"/>
  <c r="H110" i="5"/>
  <c r="G110" i="5"/>
  <c r="F110" i="5"/>
  <c r="E110" i="5"/>
  <c r="C110" i="5"/>
  <c r="P109" i="5"/>
  <c r="O109" i="5"/>
  <c r="N109" i="5"/>
  <c r="M109" i="5"/>
  <c r="L109" i="5"/>
  <c r="K109" i="5"/>
  <c r="J109" i="5"/>
  <c r="I109" i="5"/>
  <c r="H109" i="5"/>
  <c r="G109" i="5"/>
  <c r="F109" i="5"/>
  <c r="E109" i="5"/>
  <c r="C109" i="5"/>
  <c r="P108" i="5"/>
  <c r="O108" i="5"/>
  <c r="N108" i="5"/>
  <c r="M108" i="5"/>
  <c r="L108" i="5"/>
  <c r="K108" i="5"/>
  <c r="J108" i="5"/>
  <c r="I108" i="5"/>
  <c r="H108" i="5"/>
  <c r="G108" i="5"/>
  <c r="F108" i="5"/>
  <c r="E108" i="5"/>
  <c r="C108" i="5"/>
  <c r="P107" i="5"/>
  <c r="O107" i="5"/>
  <c r="N107" i="5"/>
  <c r="M107" i="5"/>
  <c r="L107" i="5"/>
  <c r="K107" i="5"/>
  <c r="J107" i="5"/>
  <c r="I107" i="5"/>
  <c r="H107" i="5"/>
  <c r="G107" i="5"/>
  <c r="F107" i="5"/>
  <c r="E107" i="5"/>
  <c r="P106" i="5"/>
  <c r="O106" i="5"/>
  <c r="N106" i="5"/>
  <c r="M106" i="5"/>
  <c r="L106" i="5"/>
  <c r="K106" i="5"/>
  <c r="J106" i="5"/>
  <c r="I106" i="5"/>
  <c r="H106" i="5"/>
  <c r="G106" i="5"/>
  <c r="F106" i="5"/>
  <c r="E106" i="5"/>
  <c r="C106" i="5"/>
  <c r="P105" i="5"/>
  <c r="O105" i="5"/>
  <c r="N105" i="5"/>
  <c r="M105" i="5"/>
  <c r="L105" i="5"/>
  <c r="K105" i="5"/>
  <c r="J105" i="5"/>
  <c r="I105" i="5"/>
  <c r="H105" i="5"/>
  <c r="G105" i="5"/>
  <c r="F105" i="5"/>
  <c r="E105" i="5"/>
  <c r="C105" i="5"/>
  <c r="P104" i="5"/>
  <c r="O104" i="5"/>
  <c r="N104" i="5"/>
  <c r="M104" i="5"/>
  <c r="L104" i="5"/>
  <c r="K104" i="5"/>
  <c r="J104" i="5"/>
  <c r="I104" i="5"/>
  <c r="H104" i="5"/>
  <c r="G104" i="5"/>
  <c r="F104" i="5"/>
  <c r="E104" i="5"/>
  <c r="C104" i="5"/>
  <c r="P103" i="5"/>
  <c r="O103" i="5"/>
  <c r="N103" i="5"/>
  <c r="M103" i="5"/>
  <c r="L103" i="5"/>
  <c r="K103" i="5"/>
  <c r="J103" i="5"/>
  <c r="I103" i="5"/>
  <c r="H103" i="5"/>
  <c r="G103" i="5"/>
  <c r="F103" i="5"/>
  <c r="E103" i="5"/>
  <c r="C103" i="5"/>
  <c r="P102" i="5"/>
  <c r="O102" i="5"/>
  <c r="N102" i="5"/>
  <c r="M102" i="5"/>
  <c r="L102" i="5"/>
  <c r="K102" i="5"/>
  <c r="J102" i="5"/>
  <c r="I102" i="5"/>
  <c r="H102" i="5"/>
  <c r="G102" i="5"/>
  <c r="F102" i="5"/>
  <c r="E102" i="5"/>
  <c r="C102" i="5"/>
  <c r="P101" i="5"/>
  <c r="O101" i="5"/>
  <c r="N101" i="5"/>
  <c r="M101" i="5"/>
  <c r="L101" i="5"/>
  <c r="K101" i="5"/>
  <c r="J101" i="5"/>
  <c r="I101" i="5"/>
  <c r="H101" i="5"/>
  <c r="G101" i="5"/>
  <c r="F101" i="5"/>
  <c r="E101" i="5"/>
  <c r="C101" i="5"/>
  <c r="P100" i="5"/>
  <c r="O100" i="5"/>
  <c r="N100" i="5"/>
  <c r="M100" i="5"/>
  <c r="L100" i="5"/>
  <c r="K100" i="5"/>
  <c r="J100" i="5"/>
  <c r="I100" i="5"/>
  <c r="H100" i="5"/>
  <c r="G100" i="5"/>
  <c r="F100" i="5"/>
  <c r="E100" i="5"/>
  <c r="C100" i="5"/>
  <c r="P99" i="5"/>
  <c r="O99" i="5"/>
  <c r="N99" i="5"/>
  <c r="M99" i="5"/>
  <c r="L99" i="5"/>
  <c r="K99" i="5"/>
  <c r="J99" i="5"/>
  <c r="I99" i="5"/>
  <c r="H99" i="5"/>
  <c r="G99" i="5"/>
  <c r="F99" i="5"/>
  <c r="E99" i="5"/>
  <c r="C99" i="5"/>
  <c r="P98" i="5"/>
  <c r="O98" i="5"/>
  <c r="N98" i="5"/>
  <c r="M98" i="5"/>
  <c r="L98" i="5"/>
  <c r="K98" i="5"/>
  <c r="J98" i="5"/>
  <c r="I98" i="5"/>
  <c r="H98" i="5"/>
  <c r="G98" i="5"/>
  <c r="F98" i="5"/>
  <c r="E98" i="5"/>
  <c r="C98" i="5"/>
  <c r="P97" i="5"/>
  <c r="O97" i="5"/>
  <c r="N97" i="5"/>
  <c r="M97" i="5"/>
  <c r="L97" i="5"/>
  <c r="K97" i="5"/>
  <c r="J97" i="5"/>
  <c r="I97" i="5"/>
  <c r="H97" i="5"/>
  <c r="G97" i="5"/>
  <c r="F97" i="5"/>
  <c r="E97" i="5"/>
  <c r="C97" i="5"/>
  <c r="P96" i="5"/>
  <c r="O96" i="5"/>
  <c r="N96" i="5"/>
  <c r="M96" i="5"/>
  <c r="L96" i="5"/>
  <c r="K96" i="5"/>
  <c r="J96" i="5"/>
  <c r="I96" i="5"/>
  <c r="H96" i="5"/>
  <c r="G96" i="5"/>
  <c r="F96" i="5"/>
  <c r="E96" i="5"/>
  <c r="C96" i="5"/>
  <c r="P95" i="5"/>
  <c r="O95" i="5"/>
  <c r="N95" i="5"/>
  <c r="M95" i="5"/>
  <c r="L95" i="5"/>
  <c r="K95" i="5"/>
  <c r="J95" i="5"/>
  <c r="I95" i="5"/>
  <c r="H95" i="5"/>
  <c r="G95" i="5"/>
  <c r="F95" i="5"/>
  <c r="E95" i="5"/>
  <c r="C95" i="5"/>
  <c r="P94" i="5"/>
  <c r="O94" i="5"/>
  <c r="N94" i="5"/>
  <c r="M94" i="5"/>
  <c r="L94" i="5"/>
  <c r="K94" i="5"/>
  <c r="J94" i="5"/>
  <c r="I94" i="5"/>
  <c r="H94" i="5"/>
  <c r="G94" i="5"/>
  <c r="F94" i="5"/>
  <c r="E94" i="5"/>
  <c r="C94" i="5"/>
  <c r="P93" i="5"/>
  <c r="O93" i="5"/>
  <c r="N93" i="5"/>
  <c r="M93" i="5"/>
  <c r="L93" i="5"/>
  <c r="K93" i="5"/>
  <c r="J93" i="5"/>
  <c r="I93" i="5"/>
  <c r="H93" i="5"/>
  <c r="G93" i="5"/>
  <c r="F93" i="5"/>
  <c r="E93" i="5"/>
  <c r="C93" i="5"/>
  <c r="P92" i="5"/>
  <c r="O92" i="5"/>
  <c r="N92" i="5"/>
  <c r="M92" i="5"/>
  <c r="L92" i="5"/>
  <c r="K92" i="5"/>
  <c r="J92" i="5"/>
  <c r="I92" i="5"/>
  <c r="H92" i="5"/>
  <c r="G92" i="5"/>
  <c r="F92" i="5"/>
  <c r="E92" i="5"/>
  <c r="C92" i="5"/>
  <c r="P91" i="5"/>
  <c r="O91" i="5"/>
  <c r="N91" i="5"/>
  <c r="M91" i="5"/>
  <c r="L91" i="5"/>
  <c r="K91" i="5"/>
  <c r="J91" i="5"/>
  <c r="I91" i="5"/>
  <c r="H91" i="5"/>
  <c r="G91" i="5"/>
  <c r="F91" i="5"/>
  <c r="E91" i="5"/>
  <c r="C91" i="5"/>
  <c r="P90" i="5"/>
  <c r="O90" i="5"/>
  <c r="N90" i="5"/>
  <c r="M90" i="5"/>
  <c r="L90" i="5"/>
  <c r="K90" i="5"/>
  <c r="J90" i="5"/>
  <c r="I90" i="5"/>
  <c r="H90" i="5"/>
  <c r="G90" i="5"/>
  <c r="F90" i="5"/>
  <c r="E90" i="5"/>
  <c r="C90" i="5"/>
  <c r="P89" i="5"/>
  <c r="O89" i="5"/>
  <c r="N89" i="5"/>
  <c r="M89" i="5"/>
  <c r="L89" i="5"/>
  <c r="K89" i="5"/>
  <c r="J89" i="5"/>
  <c r="I89" i="5"/>
  <c r="H89" i="5"/>
  <c r="G89" i="5"/>
  <c r="F89" i="5"/>
  <c r="E89" i="5"/>
  <c r="C89" i="5"/>
  <c r="P88" i="5"/>
  <c r="O88" i="5"/>
  <c r="N88" i="5"/>
  <c r="M88" i="5"/>
  <c r="L88" i="5"/>
  <c r="K88" i="5"/>
  <c r="J88" i="5"/>
  <c r="I88" i="5"/>
  <c r="H88" i="5"/>
  <c r="G88" i="5"/>
  <c r="F88" i="5"/>
  <c r="E88" i="5"/>
  <c r="C88" i="5"/>
  <c r="P87" i="5"/>
  <c r="O87" i="5"/>
  <c r="N87" i="5"/>
  <c r="M87" i="5"/>
  <c r="L87" i="5"/>
  <c r="K87" i="5"/>
  <c r="J87" i="5"/>
  <c r="I87" i="5"/>
  <c r="H87" i="5"/>
  <c r="G87" i="5"/>
  <c r="F87" i="5"/>
  <c r="E87" i="5"/>
  <c r="C87" i="5"/>
  <c r="P86" i="5"/>
  <c r="O86" i="5"/>
  <c r="N86" i="5"/>
  <c r="M86" i="5"/>
  <c r="L86" i="5"/>
  <c r="K86" i="5"/>
  <c r="J86" i="5"/>
  <c r="I86" i="5"/>
  <c r="H86" i="5"/>
  <c r="G86" i="5"/>
  <c r="F86" i="5"/>
  <c r="E86" i="5"/>
  <c r="C86" i="5"/>
  <c r="P85" i="5"/>
  <c r="O85" i="5"/>
  <c r="N85" i="5"/>
  <c r="M85" i="5"/>
  <c r="L85" i="5"/>
  <c r="K85" i="5"/>
  <c r="J85" i="5"/>
  <c r="I85" i="5"/>
  <c r="H85" i="5"/>
  <c r="G85" i="5"/>
  <c r="F85" i="5"/>
  <c r="E85" i="5"/>
  <c r="C85" i="5"/>
  <c r="P84" i="5"/>
  <c r="O84" i="5"/>
  <c r="N84" i="5"/>
  <c r="M84" i="5"/>
  <c r="L84" i="5"/>
  <c r="K84" i="5"/>
  <c r="J84" i="5"/>
  <c r="I84" i="5"/>
  <c r="H84" i="5"/>
  <c r="G84" i="5"/>
  <c r="F84" i="5"/>
  <c r="E84" i="5"/>
  <c r="C84" i="5"/>
  <c r="P83" i="5"/>
  <c r="O83" i="5"/>
  <c r="N83" i="5"/>
  <c r="M83" i="5"/>
  <c r="L83" i="5"/>
  <c r="K83" i="5"/>
  <c r="J83" i="5"/>
  <c r="I83" i="5"/>
  <c r="H83" i="5"/>
  <c r="G83" i="5"/>
  <c r="F83" i="5"/>
  <c r="E83" i="5"/>
  <c r="C83" i="5"/>
  <c r="P82" i="5"/>
  <c r="O82" i="5"/>
  <c r="N82" i="5"/>
  <c r="M82" i="5"/>
  <c r="L82" i="5"/>
  <c r="K82" i="5"/>
  <c r="J82" i="5"/>
  <c r="I82" i="5"/>
  <c r="H82" i="5"/>
  <c r="G82" i="5"/>
  <c r="F82" i="5"/>
  <c r="E82" i="5"/>
  <c r="C82" i="5"/>
  <c r="P81" i="5"/>
  <c r="O81" i="5"/>
  <c r="N81" i="5"/>
  <c r="M81" i="5"/>
  <c r="L81" i="5"/>
  <c r="K81" i="5"/>
  <c r="J81" i="5"/>
  <c r="I81" i="5"/>
  <c r="H81" i="5"/>
  <c r="G81" i="5"/>
  <c r="F81" i="5"/>
  <c r="E81" i="5"/>
  <c r="C81" i="5"/>
  <c r="P80" i="5"/>
  <c r="O80" i="5"/>
  <c r="N80" i="5"/>
  <c r="M80" i="5"/>
  <c r="L80" i="5"/>
  <c r="K80" i="5"/>
  <c r="J80" i="5"/>
  <c r="I80" i="5"/>
  <c r="H80" i="5"/>
  <c r="G80" i="5"/>
  <c r="F80" i="5"/>
  <c r="E80" i="5"/>
  <c r="C80" i="5"/>
  <c r="P79" i="5"/>
  <c r="O79" i="5"/>
  <c r="N79" i="5"/>
  <c r="M79" i="5"/>
  <c r="L79" i="5"/>
  <c r="K79" i="5"/>
  <c r="J79" i="5"/>
  <c r="I79" i="5"/>
  <c r="H79" i="5"/>
  <c r="G79" i="5"/>
  <c r="F79" i="5"/>
  <c r="E79" i="5"/>
  <c r="C79" i="5"/>
  <c r="P78" i="5"/>
  <c r="O78" i="5"/>
  <c r="N78" i="5"/>
  <c r="M78" i="5"/>
  <c r="L78" i="5"/>
  <c r="K78" i="5"/>
  <c r="J78" i="5"/>
  <c r="I78" i="5"/>
  <c r="H78" i="5"/>
  <c r="G78" i="5"/>
  <c r="F78" i="5"/>
  <c r="E78" i="5"/>
  <c r="C78" i="5"/>
  <c r="P77" i="5"/>
  <c r="O77" i="5"/>
  <c r="N77" i="5"/>
  <c r="M77" i="5"/>
  <c r="L77" i="5"/>
  <c r="K77" i="5"/>
  <c r="J77" i="5"/>
  <c r="I77" i="5"/>
  <c r="H77" i="5"/>
  <c r="G77" i="5"/>
  <c r="F77" i="5"/>
  <c r="E77" i="5"/>
  <c r="C77" i="5"/>
  <c r="P76" i="5"/>
  <c r="O76" i="5"/>
  <c r="N76" i="5"/>
  <c r="M76" i="5"/>
  <c r="L76" i="5"/>
  <c r="K76" i="5"/>
  <c r="J76" i="5"/>
  <c r="I76" i="5"/>
  <c r="H76" i="5"/>
  <c r="G76" i="5"/>
  <c r="F76" i="5"/>
  <c r="E76" i="5"/>
  <c r="C76" i="5"/>
  <c r="P75" i="5"/>
  <c r="O75" i="5"/>
  <c r="N75" i="5"/>
  <c r="M75" i="5"/>
  <c r="L75" i="5"/>
  <c r="K75" i="5"/>
  <c r="J75" i="5"/>
  <c r="I75" i="5"/>
  <c r="H75" i="5"/>
  <c r="G75" i="5"/>
  <c r="F75" i="5"/>
  <c r="E75" i="5"/>
  <c r="C75" i="5"/>
  <c r="P74" i="5"/>
  <c r="O74" i="5"/>
  <c r="N74" i="5"/>
  <c r="M74" i="5"/>
  <c r="L74" i="5"/>
  <c r="K74" i="5"/>
  <c r="J74" i="5"/>
  <c r="I74" i="5"/>
  <c r="H74" i="5"/>
  <c r="G74" i="5"/>
  <c r="F74" i="5"/>
  <c r="E74" i="5"/>
  <c r="C74" i="5"/>
  <c r="P73" i="5"/>
  <c r="O73" i="5"/>
  <c r="N73" i="5"/>
  <c r="M73" i="5"/>
  <c r="L73" i="5"/>
  <c r="K73" i="5"/>
  <c r="J73" i="5"/>
  <c r="I73" i="5"/>
  <c r="H73" i="5"/>
  <c r="G73" i="5"/>
  <c r="F73" i="5"/>
  <c r="E73" i="5"/>
  <c r="C73" i="5"/>
  <c r="G68" i="5"/>
  <c r="F68" i="5"/>
  <c r="P67" i="5"/>
  <c r="O67" i="5"/>
  <c r="N67" i="5"/>
  <c r="M67" i="5"/>
  <c r="L67" i="5"/>
  <c r="K67" i="5"/>
  <c r="J67" i="5"/>
  <c r="I67" i="5"/>
  <c r="H67" i="5"/>
  <c r="G67" i="5"/>
  <c r="F67" i="5"/>
  <c r="E67" i="5"/>
  <c r="P66" i="5"/>
  <c r="O66" i="5"/>
  <c r="N66" i="5"/>
  <c r="M66" i="5"/>
  <c r="L66" i="5"/>
  <c r="K66" i="5"/>
  <c r="J66" i="5"/>
  <c r="I66" i="5"/>
  <c r="H66" i="5"/>
  <c r="G66" i="5"/>
  <c r="F66" i="5"/>
  <c r="E66" i="5"/>
  <c r="P65" i="5"/>
  <c r="O65" i="5"/>
  <c r="N65" i="5"/>
  <c r="M65" i="5"/>
  <c r="L65" i="5"/>
  <c r="K65" i="5"/>
  <c r="J65" i="5"/>
  <c r="I65" i="5"/>
  <c r="H65" i="5"/>
  <c r="G65" i="5"/>
  <c r="F65" i="5"/>
  <c r="E65" i="5"/>
  <c r="P64" i="5"/>
  <c r="O64" i="5"/>
  <c r="N64" i="5"/>
  <c r="M64" i="5"/>
  <c r="L64" i="5"/>
  <c r="K64" i="5"/>
  <c r="J64" i="5"/>
  <c r="I64" i="5"/>
  <c r="H64" i="5"/>
  <c r="G64" i="5"/>
  <c r="F64" i="5"/>
  <c r="E64" i="5"/>
  <c r="P63" i="5"/>
  <c r="O63" i="5"/>
  <c r="N63" i="5"/>
  <c r="M63" i="5"/>
  <c r="L63" i="5"/>
  <c r="K63" i="5"/>
  <c r="J63" i="5"/>
  <c r="I63" i="5"/>
  <c r="H63" i="5"/>
  <c r="G63" i="5"/>
  <c r="F63" i="5"/>
  <c r="E63" i="5"/>
  <c r="P62" i="5"/>
  <c r="O62" i="5"/>
  <c r="N62" i="5"/>
  <c r="M62" i="5"/>
  <c r="L62" i="5"/>
  <c r="K62" i="5"/>
  <c r="J62" i="5"/>
  <c r="I62" i="5"/>
  <c r="H62" i="5"/>
  <c r="G62" i="5"/>
  <c r="F62" i="5"/>
  <c r="E62" i="5"/>
  <c r="C62" i="5"/>
  <c r="P61" i="5"/>
  <c r="O61" i="5"/>
  <c r="N61" i="5"/>
  <c r="M61" i="5"/>
  <c r="L61" i="5"/>
  <c r="K61" i="5"/>
  <c r="J61" i="5"/>
  <c r="I61" i="5"/>
  <c r="H61" i="5"/>
  <c r="G61" i="5"/>
  <c r="F61" i="5"/>
  <c r="E61" i="5"/>
  <c r="P60" i="5"/>
  <c r="O60" i="5"/>
  <c r="N60" i="5"/>
  <c r="M60" i="5"/>
  <c r="L60" i="5"/>
  <c r="K60" i="5"/>
  <c r="J60" i="5"/>
  <c r="I60" i="5"/>
  <c r="H60" i="5"/>
  <c r="G60" i="5"/>
  <c r="F60" i="5"/>
  <c r="E60" i="5"/>
  <c r="C60" i="5"/>
  <c r="P59" i="5"/>
  <c r="O59" i="5"/>
  <c r="N59" i="5"/>
  <c r="M59" i="5"/>
  <c r="L59" i="5"/>
  <c r="K59" i="5"/>
  <c r="J59" i="5"/>
  <c r="I59" i="5"/>
  <c r="H59" i="5"/>
  <c r="G59" i="5"/>
  <c r="F59" i="5"/>
  <c r="E59" i="5"/>
  <c r="P58" i="5"/>
  <c r="O58" i="5"/>
  <c r="N58" i="5"/>
  <c r="M58" i="5"/>
  <c r="L58" i="5"/>
  <c r="K58" i="5"/>
  <c r="J58" i="5"/>
  <c r="I58" i="5"/>
  <c r="H58" i="5"/>
  <c r="G58" i="5"/>
  <c r="F58" i="5"/>
  <c r="E58" i="5"/>
  <c r="P57" i="5"/>
  <c r="O57" i="5"/>
  <c r="N57" i="5"/>
  <c r="M57" i="5"/>
  <c r="L57" i="5"/>
  <c r="K57" i="5"/>
  <c r="J57" i="5"/>
  <c r="I57" i="5"/>
  <c r="H57" i="5"/>
  <c r="G57" i="5"/>
  <c r="F57" i="5"/>
  <c r="E57" i="5"/>
  <c r="P56" i="5"/>
  <c r="O56" i="5"/>
  <c r="N56" i="5"/>
  <c r="M56" i="5"/>
  <c r="L56" i="5"/>
  <c r="K56" i="5"/>
  <c r="J56" i="5"/>
  <c r="I56" i="5"/>
  <c r="H56" i="5"/>
  <c r="G56" i="5"/>
  <c r="F56" i="5"/>
  <c r="E56" i="5"/>
  <c r="C56" i="5"/>
  <c r="P55" i="5"/>
  <c r="O55" i="5"/>
  <c r="N55" i="5"/>
  <c r="M55" i="5"/>
  <c r="L55" i="5"/>
  <c r="K55" i="5"/>
  <c r="J55" i="5"/>
  <c r="I55" i="5"/>
  <c r="H55" i="5"/>
  <c r="G55" i="5"/>
  <c r="F55" i="5"/>
  <c r="E55" i="5"/>
  <c r="C55" i="5"/>
  <c r="P54" i="5"/>
  <c r="O54" i="5"/>
  <c r="N54" i="5"/>
  <c r="M54" i="5"/>
  <c r="L54" i="5"/>
  <c r="K54" i="5"/>
  <c r="J54" i="5"/>
  <c r="I54" i="5"/>
  <c r="H54" i="5"/>
  <c r="G54" i="5"/>
  <c r="F54" i="5"/>
  <c r="E54" i="5"/>
  <c r="C54" i="5"/>
  <c r="P53" i="5"/>
  <c r="O53" i="5"/>
  <c r="N53" i="5"/>
  <c r="M53" i="5"/>
  <c r="L53" i="5"/>
  <c r="K53" i="5"/>
  <c r="J53" i="5"/>
  <c r="I53" i="5"/>
  <c r="H53" i="5"/>
  <c r="G53" i="5"/>
  <c r="F53" i="5"/>
  <c r="E53" i="5"/>
  <c r="C53" i="5"/>
  <c r="P52" i="5"/>
  <c r="O52" i="5"/>
  <c r="N52" i="5"/>
  <c r="M52" i="5"/>
  <c r="L52" i="5"/>
  <c r="K52" i="5"/>
  <c r="J52" i="5"/>
  <c r="I52" i="5"/>
  <c r="H52" i="5"/>
  <c r="G52" i="5"/>
  <c r="F52" i="5"/>
  <c r="E52" i="5"/>
  <c r="C52" i="5"/>
  <c r="P51" i="5"/>
  <c r="O51" i="5"/>
  <c r="N51" i="5"/>
  <c r="M51" i="5"/>
  <c r="L51" i="5"/>
  <c r="K51" i="5"/>
  <c r="J51" i="5"/>
  <c r="I51" i="5"/>
  <c r="H51" i="5"/>
  <c r="G51" i="5"/>
  <c r="F51" i="5"/>
  <c r="E51" i="5"/>
  <c r="C51" i="5"/>
  <c r="P50" i="5"/>
  <c r="O50" i="5"/>
  <c r="N50" i="5"/>
  <c r="M50" i="5"/>
  <c r="L50" i="5"/>
  <c r="K50" i="5"/>
  <c r="J50" i="5"/>
  <c r="I50" i="5"/>
  <c r="H50" i="5"/>
  <c r="G50" i="5"/>
  <c r="F50" i="5"/>
  <c r="E50" i="5"/>
  <c r="C50" i="5"/>
  <c r="P49" i="5"/>
  <c r="O49" i="5"/>
  <c r="N49" i="5"/>
  <c r="M49" i="5"/>
  <c r="L49" i="5"/>
  <c r="K49" i="5"/>
  <c r="J49" i="5"/>
  <c r="I49" i="5"/>
  <c r="H49" i="5"/>
  <c r="G49" i="5"/>
  <c r="F49" i="5"/>
  <c r="E49" i="5"/>
  <c r="C49" i="5"/>
  <c r="P48" i="5"/>
  <c r="O48" i="5"/>
  <c r="N48" i="5"/>
  <c r="M48" i="5"/>
  <c r="L48" i="5"/>
  <c r="K48" i="5"/>
  <c r="J48" i="5"/>
  <c r="I48" i="5"/>
  <c r="H48" i="5"/>
  <c r="G48" i="5"/>
  <c r="F48" i="5"/>
  <c r="E48" i="5"/>
  <c r="C48" i="5"/>
  <c r="P47" i="5"/>
  <c r="O47" i="5"/>
  <c r="N47" i="5"/>
  <c r="M47" i="5"/>
  <c r="L47" i="5"/>
  <c r="K47" i="5"/>
  <c r="J47" i="5"/>
  <c r="I47" i="5"/>
  <c r="H47" i="5"/>
  <c r="G47" i="5"/>
  <c r="F47" i="5"/>
  <c r="E47" i="5"/>
  <c r="C47" i="5"/>
  <c r="P46" i="5"/>
  <c r="O46" i="5"/>
  <c r="N46" i="5"/>
  <c r="M46" i="5"/>
  <c r="L46" i="5"/>
  <c r="K46" i="5"/>
  <c r="J46" i="5"/>
  <c r="I46" i="5"/>
  <c r="H46" i="5"/>
  <c r="G46" i="5"/>
  <c r="F46" i="5"/>
  <c r="E46" i="5"/>
  <c r="C46" i="5"/>
  <c r="P45" i="5"/>
  <c r="O45" i="5"/>
  <c r="N45" i="5"/>
  <c r="M45" i="5"/>
  <c r="L45" i="5"/>
  <c r="K45" i="5"/>
  <c r="J45" i="5"/>
  <c r="I45" i="5"/>
  <c r="H45" i="5"/>
  <c r="G45" i="5"/>
  <c r="F45" i="5"/>
  <c r="E45" i="5"/>
  <c r="C45" i="5"/>
  <c r="P44" i="5"/>
  <c r="O44" i="5"/>
  <c r="N44" i="5"/>
  <c r="M44" i="5"/>
  <c r="L44" i="5"/>
  <c r="K44" i="5"/>
  <c r="J44" i="5"/>
  <c r="I44" i="5"/>
  <c r="H44" i="5"/>
  <c r="G44" i="5"/>
  <c r="F44" i="5"/>
  <c r="E44" i="5"/>
  <c r="C44" i="5"/>
  <c r="P43" i="5"/>
  <c r="O43" i="5"/>
  <c r="N43" i="5"/>
  <c r="M43" i="5"/>
  <c r="L43" i="5"/>
  <c r="K43" i="5"/>
  <c r="J43" i="5"/>
  <c r="I43" i="5"/>
  <c r="H43" i="5"/>
  <c r="G43" i="5"/>
  <c r="F43" i="5"/>
  <c r="E43" i="5"/>
  <c r="C43" i="5"/>
  <c r="P42" i="5"/>
  <c r="O42" i="5"/>
  <c r="N42" i="5"/>
  <c r="M42" i="5"/>
  <c r="L42" i="5"/>
  <c r="K42" i="5"/>
  <c r="J42" i="5"/>
  <c r="I42" i="5"/>
  <c r="H42" i="5"/>
  <c r="G42" i="5"/>
  <c r="F42" i="5"/>
  <c r="E42" i="5"/>
  <c r="C42" i="5"/>
  <c r="P41" i="5"/>
  <c r="O41" i="5"/>
  <c r="N41" i="5"/>
  <c r="M41" i="5"/>
  <c r="L41" i="5"/>
  <c r="K41" i="5"/>
  <c r="J41" i="5"/>
  <c r="I41" i="5"/>
  <c r="H41" i="5"/>
  <c r="G41" i="5"/>
  <c r="F41" i="5"/>
  <c r="E41" i="5"/>
  <c r="C41" i="5"/>
  <c r="P40" i="5"/>
  <c r="O40" i="5"/>
  <c r="N40" i="5"/>
  <c r="M40" i="5"/>
  <c r="L40" i="5"/>
  <c r="K40" i="5"/>
  <c r="J40" i="5"/>
  <c r="I40" i="5"/>
  <c r="H40" i="5"/>
  <c r="G40" i="5"/>
  <c r="F40" i="5"/>
  <c r="E40" i="5"/>
  <c r="P39" i="5"/>
  <c r="O39" i="5"/>
  <c r="N39" i="5"/>
  <c r="M39" i="5"/>
  <c r="L39" i="5"/>
  <c r="K39" i="5"/>
  <c r="J39" i="5"/>
  <c r="I39" i="5"/>
  <c r="H39" i="5"/>
  <c r="G39" i="5"/>
  <c r="F39" i="5"/>
  <c r="E39" i="5"/>
  <c r="C39" i="5"/>
  <c r="P38" i="5"/>
  <c r="O38" i="5"/>
  <c r="N38" i="5"/>
  <c r="M38" i="5"/>
  <c r="L38" i="5"/>
  <c r="K38" i="5"/>
  <c r="J38" i="5"/>
  <c r="I38" i="5"/>
  <c r="H38" i="5"/>
  <c r="G38" i="5"/>
  <c r="F38" i="5"/>
  <c r="E38" i="5"/>
  <c r="P37" i="5"/>
  <c r="O37" i="5"/>
  <c r="N37" i="5"/>
  <c r="M37" i="5"/>
  <c r="L37" i="5"/>
  <c r="K37" i="5"/>
  <c r="J37" i="5"/>
  <c r="I37" i="5"/>
  <c r="H37" i="5"/>
  <c r="G37" i="5"/>
  <c r="F37" i="5"/>
  <c r="E37" i="5"/>
  <c r="C37" i="5"/>
  <c r="P36" i="5"/>
  <c r="O36" i="5"/>
  <c r="N36" i="5"/>
  <c r="M36" i="5"/>
  <c r="L36" i="5"/>
  <c r="K36" i="5"/>
  <c r="J36" i="5"/>
  <c r="I36" i="5"/>
  <c r="H36" i="5"/>
  <c r="G36" i="5"/>
  <c r="F36" i="5"/>
  <c r="E36" i="5"/>
  <c r="C36" i="5"/>
  <c r="P35" i="5"/>
  <c r="O35" i="5"/>
  <c r="N35" i="5"/>
  <c r="M35" i="5"/>
  <c r="L35" i="5"/>
  <c r="K35" i="5"/>
  <c r="J35" i="5"/>
  <c r="I35" i="5"/>
  <c r="H35" i="5"/>
  <c r="G35" i="5"/>
  <c r="F35" i="5"/>
  <c r="E35" i="5"/>
  <c r="C35" i="5"/>
  <c r="P34" i="5"/>
  <c r="O34" i="5"/>
  <c r="N34" i="5"/>
  <c r="M34" i="5"/>
  <c r="L34" i="5"/>
  <c r="K34" i="5"/>
  <c r="J34" i="5"/>
  <c r="I34" i="5"/>
  <c r="H34" i="5"/>
  <c r="G34" i="5"/>
  <c r="F34" i="5"/>
  <c r="E34" i="5"/>
  <c r="C34" i="5"/>
  <c r="P33" i="5"/>
  <c r="O33" i="5"/>
  <c r="N33" i="5"/>
  <c r="M33" i="5"/>
  <c r="L33" i="5"/>
  <c r="K33" i="5"/>
  <c r="J33" i="5"/>
  <c r="I33" i="5"/>
  <c r="H33" i="5"/>
  <c r="G33" i="5"/>
  <c r="F33" i="5"/>
  <c r="E33" i="5"/>
  <c r="C33" i="5"/>
  <c r="P32" i="5"/>
  <c r="O32" i="5"/>
  <c r="N32" i="5"/>
  <c r="M32" i="5"/>
  <c r="L32" i="5"/>
  <c r="K32" i="5"/>
  <c r="J32" i="5"/>
  <c r="I32" i="5"/>
  <c r="H32" i="5"/>
  <c r="G32" i="5"/>
  <c r="F32" i="5"/>
  <c r="E32" i="5"/>
  <c r="C32" i="5"/>
  <c r="P31" i="5"/>
  <c r="O31" i="5"/>
  <c r="N31" i="5"/>
  <c r="M31" i="5"/>
  <c r="L31" i="5"/>
  <c r="K31" i="5"/>
  <c r="J31" i="5"/>
  <c r="I31" i="5"/>
  <c r="H31" i="5"/>
  <c r="G31" i="5"/>
  <c r="F31" i="5"/>
  <c r="E31" i="5"/>
  <c r="C31" i="5"/>
  <c r="P30" i="5"/>
  <c r="O30" i="5"/>
  <c r="N30" i="5"/>
  <c r="M30" i="5"/>
  <c r="L30" i="5"/>
  <c r="K30" i="5"/>
  <c r="J30" i="5"/>
  <c r="I30" i="5"/>
  <c r="H30" i="5"/>
  <c r="G30" i="5"/>
  <c r="F30" i="5"/>
  <c r="E30" i="5"/>
  <c r="C30" i="5"/>
  <c r="P29" i="5"/>
  <c r="O29" i="5"/>
  <c r="N29" i="5"/>
  <c r="M29" i="5"/>
  <c r="L29" i="5"/>
  <c r="K29" i="5"/>
  <c r="J29" i="5"/>
  <c r="I29" i="5"/>
  <c r="H29" i="5"/>
  <c r="G29" i="5"/>
  <c r="F29" i="5"/>
  <c r="E29" i="5"/>
  <c r="C29" i="5"/>
  <c r="P28" i="5"/>
  <c r="O28" i="5"/>
  <c r="N28" i="5"/>
  <c r="M28" i="5"/>
  <c r="L28" i="5"/>
  <c r="K28" i="5"/>
  <c r="J28" i="5"/>
  <c r="I28" i="5"/>
  <c r="H28" i="5"/>
  <c r="G28" i="5"/>
  <c r="F28" i="5"/>
  <c r="E28" i="5"/>
  <c r="P27" i="5"/>
  <c r="O27" i="5"/>
  <c r="N27" i="5"/>
  <c r="M27" i="5"/>
  <c r="L27" i="5"/>
  <c r="K27" i="5"/>
  <c r="J27" i="5"/>
  <c r="I27" i="5"/>
  <c r="H27" i="5"/>
  <c r="G27" i="5"/>
  <c r="F27" i="5"/>
  <c r="E27" i="5"/>
  <c r="C27" i="5"/>
  <c r="P26" i="5"/>
  <c r="O26" i="5"/>
  <c r="N26" i="5"/>
  <c r="M26" i="5"/>
  <c r="L26" i="5"/>
  <c r="K26" i="5"/>
  <c r="J26" i="5"/>
  <c r="I26" i="5"/>
  <c r="H26" i="5"/>
  <c r="G26" i="5"/>
  <c r="F26" i="5"/>
  <c r="E26" i="5"/>
  <c r="C26" i="5"/>
  <c r="P25" i="5"/>
  <c r="O25" i="5"/>
  <c r="N25" i="5"/>
  <c r="M25" i="5"/>
  <c r="L25" i="5"/>
  <c r="K25" i="5"/>
  <c r="J25" i="5"/>
  <c r="I25" i="5"/>
  <c r="H25" i="5"/>
  <c r="G25" i="5"/>
  <c r="F25" i="5"/>
  <c r="E25" i="5"/>
  <c r="C25" i="5"/>
  <c r="P24" i="5"/>
  <c r="O24" i="5"/>
  <c r="N24" i="5"/>
  <c r="M24" i="5"/>
  <c r="L24" i="5"/>
  <c r="K24" i="5"/>
  <c r="J24" i="5"/>
  <c r="I24" i="5"/>
  <c r="H24" i="5"/>
  <c r="G24" i="5"/>
  <c r="F24" i="5"/>
  <c r="E24" i="5"/>
  <c r="C24" i="5"/>
  <c r="P23" i="5"/>
  <c r="O23" i="5"/>
  <c r="N23" i="5"/>
  <c r="M23" i="5"/>
  <c r="L23" i="5"/>
  <c r="K23" i="5"/>
  <c r="J23" i="5"/>
  <c r="I23" i="5"/>
  <c r="H23" i="5"/>
  <c r="G23" i="5"/>
  <c r="F23" i="5"/>
  <c r="E23" i="5"/>
  <c r="C23" i="5"/>
  <c r="P22" i="5"/>
  <c r="O22" i="5"/>
  <c r="N22" i="5"/>
  <c r="M22" i="5"/>
  <c r="L22" i="5"/>
  <c r="K22" i="5"/>
  <c r="J22" i="5"/>
  <c r="I22" i="5"/>
  <c r="H22" i="5"/>
  <c r="G22" i="5"/>
  <c r="F22" i="5"/>
  <c r="E22" i="5"/>
  <c r="C22" i="5"/>
  <c r="P21" i="5"/>
  <c r="O21" i="5"/>
  <c r="N21" i="5"/>
  <c r="M21" i="5"/>
  <c r="L21" i="5"/>
  <c r="K21" i="5"/>
  <c r="J21" i="5"/>
  <c r="I21" i="5"/>
  <c r="H21" i="5"/>
  <c r="G21" i="5"/>
  <c r="F21" i="5"/>
  <c r="E21" i="5"/>
  <c r="C21" i="5"/>
  <c r="P20" i="5"/>
  <c r="O20" i="5"/>
  <c r="N20" i="5"/>
  <c r="M20" i="5"/>
  <c r="L20" i="5"/>
  <c r="K20" i="5"/>
  <c r="J20" i="5"/>
  <c r="I20" i="5"/>
  <c r="H20" i="5"/>
  <c r="G20" i="5"/>
  <c r="F20" i="5"/>
  <c r="E20" i="5"/>
  <c r="P19" i="5"/>
  <c r="O19" i="5"/>
  <c r="N19" i="5"/>
  <c r="M19" i="5"/>
  <c r="L19" i="5"/>
  <c r="K19" i="5"/>
  <c r="J19" i="5"/>
  <c r="I19" i="5"/>
  <c r="H19" i="5"/>
  <c r="G19" i="5"/>
  <c r="F19" i="5"/>
  <c r="E19" i="5"/>
  <c r="C19" i="5"/>
  <c r="P18" i="5"/>
  <c r="O18" i="5"/>
  <c r="N18" i="5"/>
  <c r="M18" i="5"/>
  <c r="L18" i="5"/>
  <c r="K18" i="5"/>
  <c r="J18" i="5"/>
  <c r="I18" i="5"/>
  <c r="H18" i="5"/>
  <c r="G18" i="5"/>
  <c r="F18" i="5"/>
  <c r="E18" i="5"/>
  <c r="C18" i="5"/>
  <c r="P17" i="5"/>
  <c r="O17" i="5"/>
  <c r="N17" i="5"/>
  <c r="M17" i="5"/>
  <c r="L17" i="5"/>
  <c r="K17" i="5"/>
  <c r="J17" i="5"/>
  <c r="I17" i="5"/>
  <c r="H17" i="5"/>
  <c r="G17" i="5"/>
  <c r="F17" i="5"/>
  <c r="E17" i="5"/>
  <c r="C17" i="5"/>
  <c r="P16" i="5"/>
  <c r="O16" i="5"/>
  <c r="N16" i="5"/>
  <c r="M16" i="5"/>
  <c r="L16" i="5"/>
  <c r="K16" i="5"/>
  <c r="J16" i="5"/>
  <c r="I16" i="5"/>
  <c r="H16" i="5"/>
  <c r="G16" i="5"/>
  <c r="F16" i="5"/>
  <c r="E16" i="5"/>
  <c r="C16" i="5"/>
  <c r="P15" i="5"/>
  <c r="O15" i="5"/>
  <c r="N15" i="5"/>
  <c r="M15" i="5"/>
  <c r="L15" i="5"/>
  <c r="K15" i="5"/>
  <c r="J15" i="5"/>
  <c r="I15" i="5"/>
  <c r="H15" i="5"/>
  <c r="G15" i="5"/>
  <c r="F15" i="5"/>
  <c r="E15" i="5"/>
  <c r="C15" i="5"/>
  <c r="P14" i="5"/>
  <c r="O14" i="5"/>
  <c r="N14" i="5"/>
  <c r="M14" i="5"/>
  <c r="L14" i="5"/>
  <c r="K14" i="5"/>
  <c r="J14" i="5"/>
  <c r="I14" i="5"/>
  <c r="H14" i="5"/>
  <c r="G14" i="5"/>
  <c r="F14" i="5"/>
  <c r="E14" i="5"/>
  <c r="P13" i="5"/>
  <c r="O13" i="5"/>
  <c r="N13" i="5"/>
  <c r="M13" i="5"/>
  <c r="L13" i="5"/>
  <c r="K13" i="5"/>
  <c r="J13" i="5"/>
  <c r="I13" i="5"/>
  <c r="H13" i="5"/>
  <c r="G13" i="5"/>
  <c r="F13" i="5"/>
  <c r="E13" i="5"/>
  <c r="C13" i="5"/>
  <c r="P12" i="5"/>
  <c r="O12" i="5"/>
  <c r="N12" i="5"/>
  <c r="M12" i="5"/>
  <c r="L12" i="5"/>
  <c r="K12" i="5"/>
  <c r="J12" i="5"/>
  <c r="I12" i="5"/>
  <c r="H12" i="5"/>
  <c r="G12" i="5"/>
  <c r="F12" i="5"/>
  <c r="E12" i="5"/>
  <c r="C12" i="5"/>
  <c r="AE7" i="5"/>
  <c r="AD7" i="5"/>
  <c r="AC7" i="5"/>
  <c r="AB7" i="5"/>
  <c r="AA7" i="5"/>
  <c r="Z7" i="5"/>
  <c r="Y7" i="5"/>
  <c r="X7" i="5"/>
  <c r="W7" i="5"/>
  <c r="V7" i="5"/>
  <c r="U7" i="5"/>
  <c r="T7" i="5"/>
  <c r="S7" i="5"/>
  <c r="T261" i="5" l="1"/>
  <c r="Z88" i="5"/>
  <c r="Z216" i="5"/>
  <c r="Z203" i="5"/>
  <c r="Z103" i="5"/>
  <c r="AB261" i="5"/>
  <c r="AB268" i="5"/>
  <c r="X264" i="5"/>
  <c r="X250" i="5"/>
  <c r="X258" i="5"/>
  <c r="U35" i="5"/>
  <c r="U43" i="5"/>
  <c r="AB276" i="5"/>
  <c r="S269" i="5"/>
  <c r="S277" i="5"/>
  <c r="T113" i="5"/>
  <c r="T121" i="5"/>
  <c r="T254" i="5"/>
  <c r="U121" i="5"/>
  <c r="AC121" i="5"/>
  <c r="AC278" i="5"/>
  <c r="X254" i="5"/>
  <c r="X262" i="5"/>
  <c r="X269" i="5"/>
  <c r="X277" i="5"/>
  <c r="AA84" i="5"/>
  <c r="Y121" i="5"/>
  <c r="W142" i="5"/>
  <c r="W150" i="5"/>
  <c r="W158" i="5"/>
  <c r="W166" i="5"/>
  <c r="W174" i="5"/>
  <c r="W182" i="5"/>
  <c r="W187" i="5"/>
  <c r="W191" i="5"/>
  <c r="T108" i="5"/>
  <c r="AB108" i="5"/>
  <c r="S121" i="5"/>
  <c r="AA121" i="5"/>
  <c r="W140" i="5"/>
  <c r="U146" i="5"/>
  <c r="AC146" i="5"/>
  <c r="U154" i="5"/>
  <c r="AC154" i="5"/>
  <c r="U162" i="5"/>
  <c r="AC162" i="5"/>
  <c r="U170" i="5"/>
  <c r="AC170" i="5"/>
  <c r="U178" i="5"/>
  <c r="AC178" i="5"/>
  <c r="U186" i="5"/>
  <c r="AA212" i="5"/>
  <c r="S264" i="5"/>
  <c r="AC100" i="5"/>
  <c r="X125" i="5"/>
  <c r="V154" i="5"/>
  <c r="S75" i="5"/>
  <c r="Y85" i="5"/>
  <c r="Y96" i="5"/>
  <c r="AD108" i="5"/>
  <c r="V116" i="5"/>
  <c r="V124" i="5"/>
  <c r="AD124" i="5"/>
  <c r="U264" i="5"/>
  <c r="AC264" i="5"/>
  <c r="U272" i="5"/>
  <c r="U40" i="5"/>
  <c r="AC40" i="5"/>
  <c r="U48" i="5"/>
  <c r="AC48" i="5"/>
  <c r="U56" i="5"/>
  <c r="U75" i="5"/>
  <c r="AC75" i="5"/>
  <c r="AD86" i="5"/>
  <c r="Y90" i="5"/>
  <c r="V94" i="5"/>
  <c r="X100" i="5"/>
  <c r="AB114" i="5"/>
  <c r="S139" i="5"/>
  <c r="Y226" i="5"/>
  <c r="Y234" i="5"/>
  <c r="U243" i="5"/>
  <c r="AD246" i="5"/>
  <c r="W56" i="5"/>
  <c r="S79" i="5"/>
  <c r="U144" i="5"/>
  <c r="AC144" i="5"/>
  <c r="S146" i="5"/>
  <c r="AA146" i="5"/>
  <c r="U152" i="5"/>
  <c r="AC152" i="5"/>
  <c r="AA154" i="5"/>
  <c r="AA162" i="5"/>
  <c r="AA170" i="5"/>
  <c r="AA178" i="5"/>
  <c r="AA186" i="5"/>
  <c r="U206" i="5"/>
  <c r="AC206" i="5"/>
  <c r="AB79" i="5"/>
  <c r="T111" i="5"/>
  <c r="AB111" i="5"/>
  <c r="T146" i="5"/>
  <c r="AB146" i="5"/>
  <c r="T154" i="5"/>
  <c r="AB154" i="5"/>
  <c r="T162" i="5"/>
  <c r="AB162" i="5"/>
  <c r="T170" i="5"/>
  <c r="AB170" i="5"/>
  <c r="T178" i="5"/>
  <c r="AB178" i="5"/>
  <c r="T226" i="5"/>
  <c r="T234" i="5"/>
  <c r="T239" i="5"/>
  <c r="X243" i="5"/>
  <c r="V249" i="5"/>
  <c r="Y18" i="5"/>
  <c r="X23" i="5"/>
  <c r="Y75" i="5"/>
  <c r="T100" i="5"/>
  <c r="AB100" i="5"/>
  <c r="Y107" i="5"/>
  <c r="T124" i="5"/>
  <c r="AB124" i="5"/>
  <c r="V157" i="5"/>
  <c r="AD157" i="5"/>
  <c r="V165" i="5"/>
  <c r="AD165" i="5"/>
  <c r="V173" i="5"/>
  <c r="AD173" i="5"/>
  <c r="X219" i="5"/>
  <c r="X227" i="5"/>
  <c r="V229" i="5"/>
  <c r="AD229" i="5"/>
  <c r="T231" i="5"/>
  <c r="AB231" i="5"/>
  <c r="Z115" i="5"/>
  <c r="AB121" i="5"/>
  <c r="U124" i="5"/>
  <c r="AC124" i="5"/>
  <c r="Z128" i="5"/>
  <c r="X273" i="5"/>
  <c r="Y28" i="5"/>
  <c r="S30" i="5"/>
  <c r="AA30" i="5"/>
  <c r="AC35" i="5"/>
  <c r="S37" i="5"/>
  <c r="AA37" i="5"/>
  <c r="AC43" i="5"/>
  <c r="S45" i="5"/>
  <c r="AA45" i="5"/>
  <c r="T75" i="5"/>
  <c r="AB75" i="5"/>
  <c r="X77" i="5"/>
  <c r="X93" i="5"/>
  <c r="V97" i="5"/>
  <c r="AD97" i="5"/>
  <c r="W100" i="5"/>
  <c r="S147" i="5"/>
  <c r="S155" i="5"/>
  <c r="S163" i="5"/>
  <c r="AA163" i="5"/>
  <c r="S171" i="5"/>
  <c r="AA171" i="5"/>
  <c r="T204" i="5"/>
  <c r="AB204" i="5"/>
  <c r="S219" i="5"/>
  <c r="AA219" i="5"/>
  <c r="X224" i="5"/>
  <c r="X226" i="5"/>
  <c r="Y250" i="5"/>
  <c r="S256" i="5"/>
  <c r="AA256" i="5"/>
  <c r="U262" i="5"/>
  <c r="T30" i="5"/>
  <c r="AB30" i="5"/>
  <c r="T37" i="5"/>
  <c r="AB37" i="5"/>
  <c r="T45" i="5"/>
  <c r="AB45" i="5"/>
  <c r="T53" i="5"/>
  <c r="AB53" i="5"/>
  <c r="T61" i="5"/>
  <c r="AB61" i="5"/>
  <c r="T211" i="5"/>
  <c r="AB211" i="5"/>
  <c r="T12" i="5"/>
  <c r="AD14" i="5"/>
  <c r="V75" i="5"/>
  <c r="U80" i="5"/>
  <c r="AC80" i="5"/>
  <c r="X81" i="5"/>
  <c r="AB87" i="5"/>
  <c r="U211" i="5"/>
  <c r="S250" i="5"/>
  <c r="W262" i="5"/>
  <c r="V263" i="5"/>
  <c r="AA265" i="5"/>
  <c r="V266" i="5"/>
  <c r="AD266" i="5"/>
  <c r="W269" i="5"/>
  <c r="V270" i="5"/>
  <c r="X272" i="5"/>
  <c r="AA273" i="5"/>
  <c r="V274" i="5"/>
  <c r="W277" i="5"/>
  <c r="W64" i="5"/>
  <c r="W75" i="5"/>
  <c r="W83" i="5"/>
  <c r="V147" i="5"/>
  <c r="AD147" i="5"/>
  <c r="T149" i="5"/>
  <c r="AB149" i="5"/>
  <c r="V155" i="5"/>
  <c r="AD155" i="5"/>
  <c r="T157" i="5"/>
  <c r="AB157" i="5"/>
  <c r="V163" i="5"/>
  <c r="AD163" i="5"/>
  <c r="T165" i="5"/>
  <c r="AB165" i="5"/>
  <c r="V171" i="5"/>
  <c r="AD171" i="5"/>
  <c r="T173" i="5"/>
  <c r="AB173" i="5"/>
  <c r="V179" i="5"/>
  <c r="AD179" i="5"/>
  <c r="T181" i="5"/>
  <c r="AB181" i="5"/>
  <c r="V189" i="5"/>
  <c r="AD189" i="5"/>
  <c r="V219" i="5"/>
  <c r="V223" i="5"/>
  <c r="V227" i="5"/>
  <c r="T250" i="5"/>
  <c r="AB250" i="5"/>
  <c r="V256" i="5"/>
  <c r="AD256" i="5"/>
  <c r="T258" i="5"/>
  <c r="V12" i="5"/>
  <c r="AD12" i="5"/>
  <c r="Y13" i="5"/>
  <c r="W15" i="5"/>
  <c r="U16" i="5"/>
  <c r="AC24" i="5"/>
  <c r="U73" i="5"/>
  <c r="AA100" i="5"/>
  <c r="AA138" i="5"/>
  <c r="AD139" i="5"/>
  <c r="AB226" i="5"/>
  <c r="S231" i="5"/>
  <c r="AA231" i="5"/>
  <c r="AB234" i="5"/>
  <c r="U250" i="5"/>
  <c r="X259" i="5"/>
  <c r="W12" i="5"/>
  <c r="T19" i="5"/>
  <c r="AB19" i="5"/>
  <c r="AD21" i="5"/>
  <c r="AD25" i="5"/>
  <c r="AB27" i="5"/>
  <c r="S62" i="5"/>
  <c r="AA62" i="5"/>
  <c r="S87" i="5"/>
  <c r="AA87" i="5"/>
  <c r="U88" i="5"/>
  <c r="AC88" i="5"/>
  <c r="W113" i="5"/>
  <c r="U115" i="5"/>
  <c r="AC115" i="5"/>
  <c r="AA120" i="5"/>
  <c r="V121" i="5"/>
  <c r="AD121" i="5"/>
  <c r="W124" i="5"/>
  <c r="V146" i="5"/>
  <c r="AD146" i="5"/>
  <c r="AD154" i="5"/>
  <c r="W157" i="5"/>
  <c r="V162" i="5"/>
  <c r="AD162" i="5"/>
  <c r="V170" i="5"/>
  <c r="AD170" i="5"/>
  <c r="V178" i="5"/>
  <c r="AD178" i="5"/>
  <c r="V186" i="5"/>
  <c r="AD186" i="5"/>
  <c r="X206" i="5"/>
  <c r="Y211" i="5"/>
  <c r="T212" i="5"/>
  <c r="AB212" i="5"/>
  <c r="AA246" i="5"/>
  <c r="AB84" i="5"/>
  <c r="W85" i="5"/>
  <c r="AB98" i="5"/>
  <c r="W99" i="5"/>
  <c r="Y108" i="5"/>
  <c r="X124" i="5"/>
  <c r="AB128" i="5"/>
  <c r="Y130" i="5"/>
  <c r="W146" i="5"/>
  <c r="W154" i="5"/>
  <c r="W162" i="5"/>
  <c r="W170" i="5"/>
  <c r="W178" i="5"/>
  <c r="W186" i="5"/>
  <c r="X235" i="5"/>
  <c r="Y248" i="5"/>
  <c r="S15" i="5"/>
  <c r="AA75" i="5"/>
  <c r="Y77" i="5"/>
  <c r="T78" i="5"/>
  <c r="AB78" i="5"/>
  <c r="U87" i="5"/>
  <c r="AC89" i="5"/>
  <c r="X91" i="5"/>
  <c r="T95" i="5"/>
  <c r="X99" i="5"/>
  <c r="W104" i="5"/>
  <c r="X105" i="5"/>
  <c r="Z119" i="5"/>
  <c r="AD123" i="5"/>
  <c r="Y124" i="5"/>
  <c r="Z127" i="5"/>
  <c r="U128" i="5"/>
  <c r="AC128" i="5"/>
  <c r="Z139" i="5"/>
  <c r="X146" i="5"/>
  <c r="AA147" i="5"/>
  <c r="V148" i="5"/>
  <c r="AD148" i="5"/>
  <c r="X154" i="5"/>
  <c r="AA155" i="5"/>
  <c r="V156" i="5"/>
  <c r="AD156" i="5"/>
  <c r="X162" i="5"/>
  <c r="V164" i="5"/>
  <c r="AD164" i="5"/>
  <c r="X170" i="5"/>
  <c r="X178" i="5"/>
  <c r="U185" i="5"/>
  <c r="AC185" i="5"/>
  <c r="X186" i="5"/>
  <c r="U217" i="5"/>
  <c r="Y229" i="5"/>
  <c r="W231" i="5"/>
  <c r="AC245" i="5"/>
  <c r="Z245" i="5"/>
  <c r="U246" i="5"/>
  <c r="W265" i="5"/>
  <c r="W266" i="5"/>
  <c r="W19" i="5"/>
  <c r="V31" i="5"/>
  <c r="AD31" i="5"/>
  <c r="V38" i="5"/>
  <c r="AD38" i="5"/>
  <c r="X44" i="5"/>
  <c r="V46" i="5"/>
  <c r="AD46" i="5"/>
  <c r="V87" i="5"/>
  <c r="AD87" i="5"/>
  <c r="X88" i="5"/>
  <c r="AD94" i="5"/>
  <c r="V106" i="5"/>
  <c r="AD106" i="5"/>
  <c r="W112" i="5"/>
  <c r="V128" i="5"/>
  <c r="AD128" i="5"/>
  <c r="W220" i="5"/>
  <c r="AD242" i="5"/>
  <c r="V267" i="5"/>
  <c r="V275" i="5"/>
  <c r="K309" i="5"/>
  <c r="W24" i="5"/>
  <c r="Y29" i="5"/>
  <c r="Y36" i="5"/>
  <c r="Y44" i="5"/>
  <c r="Y52" i="5"/>
  <c r="W87" i="5"/>
  <c r="AC110" i="5"/>
  <c r="S124" i="5"/>
  <c r="AA124" i="5"/>
  <c r="Z234" i="5"/>
  <c r="V243" i="5"/>
  <c r="W246" i="5"/>
  <c r="Y273" i="5"/>
  <c r="L309" i="5"/>
  <c r="S82" i="5"/>
  <c r="AB129" i="5"/>
  <c r="X145" i="5"/>
  <c r="Y148" i="5"/>
  <c r="X153" i="5"/>
  <c r="Y156" i="5"/>
  <c r="X161" i="5"/>
  <c r="Y164" i="5"/>
  <c r="X169" i="5"/>
  <c r="Y172" i="5"/>
  <c r="X177" i="5"/>
  <c r="Y180" i="5"/>
  <c r="Y190" i="5"/>
  <c r="T203" i="5"/>
  <c r="AB203" i="5"/>
  <c r="Z205" i="5"/>
  <c r="Z215" i="5"/>
  <c r="T242" i="5"/>
  <c r="X246" i="5"/>
  <c r="Y87" i="5"/>
  <c r="Y106" i="5"/>
  <c r="Y128" i="5"/>
  <c r="Y246" i="5"/>
  <c r="Y260" i="5"/>
  <c r="Y267" i="5"/>
  <c r="AD274" i="5"/>
  <c r="Y275" i="5"/>
  <c r="S17" i="5"/>
  <c r="AA17" i="5"/>
  <c r="AD18" i="5"/>
  <c r="X19" i="5"/>
  <c r="S28" i="5"/>
  <c r="AA28" i="5"/>
  <c r="W31" i="5"/>
  <c r="X33" i="5"/>
  <c r="V35" i="5"/>
  <c r="AD35" i="5"/>
  <c r="W38" i="5"/>
  <c r="X41" i="5"/>
  <c r="V43" i="5"/>
  <c r="AD43" i="5"/>
  <c r="W46" i="5"/>
  <c r="Z47" i="5"/>
  <c r="X49" i="5"/>
  <c r="AA50" i="5"/>
  <c r="V51" i="5"/>
  <c r="AD51" i="5"/>
  <c r="W54" i="5"/>
  <c r="AD59" i="5"/>
  <c r="W62" i="5"/>
  <c r="V67" i="5"/>
  <c r="AD67" i="5"/>
  <c r="S83" i="5"/>
  <c r="AA83" i="5"/>
  <c r="V88" i="5"/>
  <c r="AD88" i="5"/>
  <c r="S99" i="5"/>
  <c r="AA99" i="5"/>
  <c r="W101" i="5"/>
  <c r="X104" i="5"/>
  <c r="S114" i="5"/>
  <c r="AA114" i="5"/>
  <c r="W119" i="5"/>
  <c r="S127" i="5"/>
  <c r="AA127" i="5"/>
  <c r="W129" i="5"/>
  <c r="AC130" i="5"/>
  <c r="V217" i="5"/>
  <c r="V253" i="5"/>
  <c r="AD253" i="5"/>
  <c r="W256" i="5"/>
  <c r="Y257" i="5"/>
  <c r="Z267" i="5"/>
  <c r="Y272" i="5"/>
  <c r="AB273" i="5"/>
  <c r="W274" i="5"/>
  <c r="Z275" i="5"/>
  <c r="X13" i="5"/>
  <c r="Y16" i="5"/>
  <c r="AB17" i="5"/>
  <c r="Y19" i="5"/>
  <c r="AB28" i="5"/>
  <c r="X62" i="5"/>
  <c r="X73" i="5"/>
  <c r="S80" i="5"/>
  <c r="AA80" i="5"/>
  <c r="T83" i="5"/>
  <c r="AB83" i="5"/>
  <c r="W94" i="5"/>
  <c r="T96" i="5"/>
  <c r="AB96" i="5"/>
  <c r="Y98" i="5"/>
  <c r="T99" i="5"/>
  <c r="AB99" i="5"/>
  <c r="X101" i="5"/>
  <c r="S108" i="5"/>
  <c r="AA108" i="5"/>
  <c r="T114" i="5"/>
  <c r="W125" i="5"/>
  <c r="T127" i="5"/>
  <c r="AB127" i="5"/>
  <c r="X129" i="5"/>
  <c r="X139" i="5"/>
  <c r="Y142" i="5"/>
  <c r="X147" i="5"/>
  <c r="S148" i="5"/>
  <c r="AA148" i="5"/>
  <c r="V149" i="5"/>
  <c r="AD149" i="5"/>
  <c r="Y150" i="5"/>
  <c r="X155" i="5"/>
  <c r="S156" i="5"/>
  <c r="AA156" i="5"/>
  <c r="Y158" i="5"/>
  <c r="X163" i="5"/>
  <c r="AA164" i="5"/>
  <c r="Y166" i="5"/>
  <c r="X171" i="5"/>
  <c r="S172" i="5"/>
  <c r="AA172" i="5"/>
  <c r="Y174" i="5"/>
  <c r="X179" i="5"/>
  <c r="S180" i="5"/>
  <c r="T205" i="5"/>
  <c r="AB205" i="5"/>
  <c r="V206" i="5"/>
  <c r="S210" i="5"/>
  <c r="AA210" i="5"/>
  <c r="V211" i="5"/>
  <c r="AD211" i="5"/>
  <c r="Y212" i="5"/>
  <c r="T213" i="5"/>
  <c r="AB213" i="5"/>
  <c r="W217" i="5"/>
  <c r="Y218" i="5"/>
  <c r="Z226" i="5"/>
  <c r="AB232" i="5"/>
  <c r="T235" i="5"/>
  <c r="AB235" i="5"/>
  <c r="T240" i="5"/>
  <c r="AB240" i="5"/>
  <c r="AC246" i="5"/>
  <c r="T249" i="5"/>
  <c r="AB249" i="5"/>
  <c r="V250" i="5"/>
  <c r="AD250" i="5"/>
  <c r="X256" i="5"/>
  <c r="S275" i="5"/>
  <c r="Z16" i="5"/>
  <c r="U20" i="5"/>
  <c r="T27" i="5"/>
  <c r="Z27" i="5"/>
  <c r="U50" i="5"/>
  <c r="AC50" i="5"/>
  <c r="U58" i="5"/>
  <c r="AC58" i="5"/>
  <c r="U66" i="5"/>
  <c r="AC66" i="5"/>
  <c r="U83" i="5"/>
  <c r="AC83" i="5"/>
  <c r="Z85" i="5"/>
  <c r="U99" i="5"/>
  <c r="AC99" i="5"/>
  <c r="AB148" i="5"/>
  <c r="Y155" i="5"/>
  <c r="AB156" i="5"/>
  <c r="Y163" i="5"/>
  <c r="T164" i="5"/>
  <c r="AB164" i="5"/>
  <c r="Y171" i="5"/>
  <c r="AB172" i="5"/>
  <c r="T180" i="5"/>
  <c r="AB180" i="5"/>
  <c r="Y189" i="5"/>
  <c r="T190" i="5"/>
  <c r="AB190" i="5"/>
  <c r="T202" i="5"/>
  <c r="AB202" i="5"/>
  <c r="U205" i="5"/>
  <c r="AC205" i="5"/>
  <c r="X217" i="5"/>
  <c r="AD219" i="5"/>
  <c r="T221" i="5"/>
  <c r="T229" i="5"/>
  <c r="AD243" i="5"/>
  <c r="V246" i="5"/>
  <c r="W250" i="5"/>
  <c r="U252" i="5"/>
  <c r="AC252" i="5"/>
  <c r="S254" i="5"/>
  <c r="AA254" i="5"/>
  <c r="Y256" i="5"/>
  <c r="Y266" i="5"/>
  <c r="T267" i="5"/>
  <c r="AB267" i="5"/>
  <c r="S272" i="5"/>
  <c r="Y274" i="5"/>
  <c r="T275" i="5"/>
  <c r="AB275" i="5"/>
  <c r="V17" i="5"/>
  <c r="AD17" i="5"/>
  <c r="U25" i="5"/>
  <c r="AC25" i="5"/>
  <c r="AA79" i="5"/>
  <c r="V83" i="5"/>
  <c r="AD83" i="5"/>
  <c r="Y88" i="5"/>
  <c r="AD93" i="5"/>
  <c r="Y94" i="5"/>
  <c r="V96" i="5"/>
  <c r="AD96" i="5"/>
  <c r="S98" i="5"/>
  <c r="AA98" i="5"/>
  <c r="AD99" i="5"/>
  <c r="S104" i="5"/>
  <c r="V114" i="5"/>
  <c r="AD114" i="5"/>
  <c r="AA116" i="5"/>
  <c r="U148" i="5"/>
  <c r="AC148" i="5"/>
  <c r="U156" i="5"/>
  <c r="AC156" i="5"/>
  <c r="U164" i="5"/>
  <c r="AC164" i="5"/>
  <c r="U172" i="5"/>
  <c r="AC172" i="5"/>
  <c r="AC180" i="5"/>
  <c r="U190" i="5"/>
  <c r="AC190" i="5"/>
  <c r="U202" i="5"/>
  <c r="AC202" i="5"/>
  <c r="V213" i="5"/>
  <c r="AD213" i="5"/>
  <c r="Y214" i="5"/>
  <c r="V216" i="5"/>
  <c r="S228" i="5"/>
  <c r="U229" i="5"/>
  <c r="AC229" i="5"/>
  <c r="V235" i="5"/>
  <c r="AD235" i="5"/>
  <c r="AB242" i="5"/>
  <c r="Y247" i="5"/>
  <c r="AB264" i="5"/>
  <c r="U267" i="5"/>
  <c r="AC267" i="5"/>
  <c r="AB272" i="5"/>
  <c r="U275" i="5"/>
  <c r="AC275" i="5"/>
  <c r="X276" i="5"/>
  <c r="V278" i="5"/>
  <c r="W28" i="5"/>
  <c r="W105" i="5"/>
  <c r="W127" i="5"/>
  <c r="V172" i="5"/>
  <c r="AD172" i="5"/>
  <c r="W205" i="5"/>
  <c r="W216" i="5"/>
  <c r="W232" i="5"/>
  <c r="W235" i="5"/>
  <c r="Z15" i="5"/>
  <c r="X17" i="5"/>
  <c r="U19" i="5"/>
  <c r="AC19" i="5"/>
  <c r="Y23" i="5"/>
  <c r="W80" i="5"/>
  <c r="X83" i="5"/>
  <c r="W86" i="5"/>
  <c r="S88" i="5"/>
  <c r="AA88" i="5"/>
  <c r="AC95" i="5"/>
  <c r="U104" i="5"/>
  <c r="AC104" i="5"/>
  <c r="T110" i="5"/>
  <c r="AB110" i="5"/>
  <c r="V117" i="5"/>
  <c r="AD117" i="5"/>
  <c r="W130" i="5"/>
  <c r="S217" i="5"/>
  <c r="AA217" i="5"/>
  <c r="Y222" i="5"/>
  <c r="V226" i="5"/>
  <c r="AD226" i="5"/>
  <c r="T228" i="5"/>
  <c r="AC230" i="5"/>
  <c r="AA236" i="5"/>
  <c r="X238" i="5"/>
  <c r="V254" i="5"/>
  <c r="AD254" i="5"/>
  <c r="T256" i="5"/>
  <c r="AB256" i="5"/>
  <c r="V264" i="5"/>
  <c r="AD264" i="5"/>
  <c r="T266" i="5"/>
  <c r="AB266" i="5"/>
  <c r="AC269" i="5"/>
  <c r="V272" i="5"/>
  <c r="AD272" i="5"/>
  <c r="T274" i="5"/>
  <c r="AB274" i="5"/>
  <c r="AC277" i="5"/>
  <c r="Y17" i="5"/>
  <c r="AD23" i="5"/>
  <c r="Z23" i="5"/>
  <c r="X25" i="5"/>
  <c r="U62" i="5"/>
  <c r="AC62" i="5"/>
  <c r="AC73" i="5"/>
  <c r="V79" i="5"/>
  <c r="AD79" i="5"/>
  <c r="X80" i="5"/>
  <c r="X86" i="5"/>
  <c r="T88" i="5"/>
  <c r="AB88" i="5"/>
  <c r="AA91" i="5"/>
  <c r="S97" i="5"/>
  <c r="AA97" i="5"/>
  <c r="V98" i="5"/>
  <c r="AD98" i="5"/>
  <c r="Y99" i="5"/>
  <c r="AC101" i="5"/>
  <c r="Y105" i="5"/>
  <c r="S106" i="5"/>
  <c r="AA106" i="5"/>
  <c r="U110" i="5"/>
  <c r="Y114" i="5"/>
  <c r="AA115" i="5"/>
  <c r="W120" i="5"/>
  <c r="Y127" i="5"/>
  <c r="S128" i="5"/>
  <c r="AA128" i="5"/>
  <c r="U129" i="5"/>
  <c r="AC129" i="5"/>
  <c r="V204" i="5"/>
  <c r="AD204" i="5"/>
  <c r="Y205" i="5"/>
  <c r="X210" i="5"/>
  <c r="S211" i="5"/>
  <c r="AA211" i="5"/>
  <c r="V212" i="5"/>
  <c r="AD212" i="5"/>
  <c r="Y213" i="5"/>
  <c r="T214" i="5"/>
  <c r="AB214" i="5"/>
  <c r="W215" i="5"/>
  <c r="T217" i="5"/>
  <c r="Z219" i="5"/>
  <c r="X229" i="5"/>
  <c r="V231" i="5"/>
  <c r="AD231" i="5"/>
  <c r="AB233" i="5"/>
  <c r="AB236" i="5"/>
  <c r="Y240" i="5"/>
  <c r="AB247" i="5"/>
  <c r="AA250" i="5"/>
  <c r="W254" i="5"/>
  <c r="U256" i="5"/>
  <c r="AC256" i="5"/>
  <c r="AA258" i="5"/>
  <c r="W264" i="5"/>
  <c r="X267" i="5"/>
  <c r="AA34" i="5"/>
  <c r="Z39" i="5"/>
  <c r="AA42" i="5"/>
  <c r="Z131" i="5"/>
  <c r="X18" i="5"/>
  <c r="Z19" i="5"/>
  <c r="S23" i="5"/>
  <c r="U28" i="5"/>
  <c r="AC28" i="5"/>
  <c r="U30" i="5"/>
  <c r="AC30" i="5"/>
  <c r="X31" i="5"/>
  <c r="W35" i="5"/>
  <c r="U37" i="5"/>
  <c r="AC37" i="5"/>
  <c r="X38" i="5"/>
  <c r="W43" i="5"/>
  <c r="U45" i="5"/>
  <c r="AC45" i="5"/>
  <c r="X46" i="5"/>
  <c r="W51" i="5"/>
  <c r="U53" i="5"/>
  <c r="AC53" i="5"/>
  <c r="X54" i="5"/>
  <c r="W59" i="5"/>
  <c r="U61" i="5"/>
  <c r="AC61" i="5"/>
  <c r="S63" i="5"/>
  <c r="AA63" i="5"/>
  <c r="W67" i="5"/>
  <c r="Z77" i="5"/>
  <c r="AC81" i="5"/>
  <c r="Z102" i="5"/>
  <c r="AA24" i="5"/>
  <c r="S34" i="5"/>
  <c r="AD131" i="5"/>
  <c r="V131" i="5"/>
  <c r="S20" i="5"/>
  <c r="AA23" i="5"/>
  <c r="S19" i="5"/>
  <c r="AA19" i="5"/>
  <c r="T23" i="5"/>
  <c r="AB23" i="5"/>
  <c r="V28" i="5"/>
  <c r="AD28" i="5"/>
  <c r="S29" i="5"/>
  <c r="AA29" i="5"/>
  <c r="V30" i="5"/>
  <c r="AD30" i="5"/>
  <c r="Y31" i="5"/>
  <c r="AC34" i="5"/>
  <c r="X35" i="5"/>
  <c r="AA36" i="5"/>
  <c r="V37" i="5"/>
  <c r="AD37" i="5"/>
  <c r="Y38" i="5"/>
  <c r="U42" i="5"/>
  <c r="AC42" i="5"/>
  <c r="X43" i="5"/>
  <c r="AA44" i="5"/>
  <c r="V45" i="5"/>
  <c r="AD45" i="5"/>
  <c r="Y46" i="5"/>
  <c r="X51" i="5"/>
  <c r="AA52" i="5"/>
  <c r="Y20" i="5"/>
  <c r="S24" i="5"/>
  <c r="S27" i="5"/>
  <c r="AC20" i="5"/>
  <c r="U23" i="5"/>
  <c r="V27" i="5"/>
  <c r="Z82" i="5"/>
  <c r="AA27" i="5"/>
  <c r="AC23" i="5"/>
  <c r="AD24" i="5"/>
  <c r="AD27" i="5"/>
  <c r="AA15" i="5"/>
  <c r="AA18" i="5"/>
  <c r="X27" i="5"/>
  <c r="X28" i="5"/>
  <c r="AA31" i="5"/>
  <c r="AA38" i="5"/>
  <c r="AA46" i="5"/>
  <c r="AA54" i="5"/>
  <c r="X21" i="5"/>
  <c r="V23" i="5"/>
  <c r="AB12" i="5"/>
  <c r="T17" i="5"/>
  <c r="Z17" i="5"/>
  <c r="T18" i="5"/>
  <c r="AB18" i="5"/>
  <c r="V19" i="5"/>
  <c r="AD19" i="5"/>
  <c r="X24" i="5"/>
  <c r="T25" i="5"/>
  <c r="Z25" i="5"/>
  <c r="V29" i="5"/>
  <c r="AD29" i="5"/>
  <c r="Y30" i="5"/>
  <c r="T31" i="5"/>
  <c r="AB31" i="5"/>
  <c r="U33" i="5"/>
  <c r="AC33" i="5"/>
  <c r="X34" i="5"/>
  <c r="V24" i="5"/>
  <c r="U12" i="5"/>
  <c r="AC12" i="5"/>
  <c r="Z14" i="5"/>
  <c r="U18" i="5"/>
  <c r="AC18" i="5"/>
  <c r="X20" i="5"/>
  <c r="Z21" i="5"/>
  <c r="Y24" i="5"/>
  <c r="Y27" i="5"/>
  <c r="U31" i="5"/>
  <c r="AC31" i="5"/>
  <c r="T35" i="5"/>
  <c r="AB35" i="5"/>
  <c r="U38" i="5"/>
  <c r="AC38" i="5"/>
  <c r="T43" i="5"/>
  <c r="AB43" i="5"/>
  <c r="U46" i="5"/>
  <c r="AC46" i="5"/>
  <c r="T51" i="5"/>
  <c r="AB51" i="5"/>
  <c r="U54" i="5"/>
  <c r="AC54" i="5"/>
  <c r="T59" i="5"/>
  <c r="AB59" i="5"/>
  <c r="T67" i="5"/>
  <c r="AB67" i="5"/>
  <c r="AC78" i="5"/>
  <c r="V78" i="5"/>
  <c r="Z78" i="5"/>
  <c r="U89" i="5"/>
  <c r="T131" i="5"/>
  <c r="AB131" i="5"/>
  <c r="S81" i="5"/>
  <c r="AA81" i="5"/>
  <c r="U82" i="5"/>
  <c r="AC82" i="5"/>
  <c r="AA86" i="5"/>
  <c r="S102" i="5"/>
  <c r="AA102" i="5"/>
  <c r="Z112" i="5"/>
  <c r="AA139" i="5"/>
  <c r="W149" i="5"/>
  <c r="W165" i="5"/>
  <c r="W173" i="5"/>
  <c r="W181" i="5"/>
  <c r="V238" i="5"/>
  <c r="V53" i="5"/>
  <c r="AD53" i="5"/>
  <c r="Y54" i="5"/>
  <c r="X59" i="5"/>
  <c r="AA60" i="5"/>
  <c r="V61" i="5"/>
  <c r="AD61" i="5"/>
  <c r="Y62" i="5"/>
  <c r="T63" i="5"/>
  <c r="AB63" i="5"/>
  <c r="X67" i="5"/>
  <c r="S77" i="5"/>
  <c r="Y80" i="5"/>
  <c r="V82" i="5"/>
  <c r="AD82" i="5"/>
  <c r="T86" i="5"/>
  <c r="AB86" i="5"/>
  <c r="X90" i="5"/>
  <c r="AA94" i="5"/>
  <c r="Y97" i="5"/>
  <c r="S105" i="5"/>
  <c r="AA105" i="5"/>
  <c r="X107" i="5"/>
  <c r="V108" i="5"/>
  <c r="S112" i="5"/>
  <c r="AA112" i="5"/>
  <c r="Y115" i="5"/>
  <c r="S119" i="5"/>
  <c r="AA119" i="5"/>
  <c r="S130" i="5"/>
  <c r="AA130" i="5"/>
  <c r="AD138" i="5"/>
  <c r="T139" i="5"/>
  <c r="AB139" i="5"/>
  <c r="T140" i="5"/>
  <c r="AB140" i="5"/>
  <c r="X149" i="5"/>
  <c r="S150" i="5"/>
  <c r="X157" i="5"/>
  <c r="X165" i="5"/>
  <c r="X173" i="5"/>
  <c r="X181" i="5"/>
  <c r="X203" i="5"/>
  <c r="W206" i="5"/>
  <c r="W78" i="5"/>
  <c r="Z80" i="5"/>
  <c r="U81" i="5"/>
  <c r="W82" i="5"/>
  <c r="T85" i="5"/>
  <c r="AB85" i="5"/>
  <c r="Y93" i="5"/>
  <c r="T94" i="5"/>
  <c r="AB94" i="5"/>
  <c r="AA104" i="5"/>
  <c r="Z104" i="5"/>
  <c r="T105" i="5"/>
  <c r="AB105" i="5"/>
  <c r="Q110" i="5"/>
  <c r="Y111" i="5"/>
  <c r="AB112" i="5"/>
  <c r="T119" i="5"/>
  <c r="AB119" i="5"/>
  <c r="T130" i="5"/>
  <c r="AB130" i="5"/>
  <c r="W131" i="5"/>
  <c r="AC139" i="5"/>
  <c r="U140" i="5"/>
  <c r="AC140" i="5"/>
  <c r="T142" i="5"/>
  <c r="AB142" i="5"/>
  <c r="U145" i="5"/>
  <c r="AC145" i="5"/>
  <c r="Y149" i="5"/>
  <c r="T150" i="5"/>
  <c r="AB150" i="5"/>
  <c r="U153" i="5"/>
  <c r="AC153" i="5"/>
  <c r="Y157" i="5"/>
  <c r="T158" i="5"/>
  <c r="AB158" i="5"/>
  <c r="U161" i="5"/>
  <c r="AC161" i="5"/>
  <c r="Y165" i="5"/>
  <c r="T166" i="5"/>
  <c r="AB166" i="5"/>
  <c r="U169" i="5"/>
  <c r="AC169" i="5"/>
  <c r="Y173" i="5"/>
  <c r="T174" i="5"/>
  <c r="AB174" i="5"/>
  <c r="U177" i="5"/>
  <c r="AC177" i="5"/>
  <c r="S179" i="5"/>
  <c r="AA179" i="5"/>
  <c r="V180" i="5"/>
  <c r="AD180" i="5"/>
  <c r="Y181" i="5"/>
  <c r="T182" i="5"/>
  <c r="X82" i="5"/>
  <c r="U85" i="5"/>
  <c r="AC85" i="5"/>
  <c r="V86" i="5"/>
  <c r="AD90" i="5"/>
  <c r="Z90" i="5"/>
  <c r="Z93" i="5"/>
  <c r="Z96" i="5"/>
  <c r="AD107" i="5"/>
  <c r="Z107" i="5"/>
  <c r="AC109" i="5"/>
  <c r="Z111" i="5"/>
  <c r="U112" i="5"/>
  <c r="AC112" i="5"/>
  <c r="U116" i="5"/>
  <c r="AC116" i="5"/>
  <c r="AB125" i="5"/>
  <c r="V139" i="5"/>
  <c r="S35" i="5"/>
  <c r="AA35" i="5"/>
  <c r="V36" i="5"/>
  <c r="AD36" i="5"/>
  <c r="Y37" i="5"/>
  <c r="T38" i="5"/>
  <c r="AB38" i="5"/>
  <c r="U41" i="5"/>
  <c r="AC41" i="5"/>
  <c r="X42" i="5"/>
  <c r="S43" i="5"/>
  <c r="AA43" i="5"/>
  <c r="V44" i="5"/>
  <c r="AD44" i="5"/>
  <c r="Y45" i="5"/>
  <c r="T46" i="5"/>
  <c r="AB46" i="5"/>
  <c r="U49" i="5"/>
  <c r="AC49" i="5"/>
  <c r="X50" i="5"/>
  <c r="S51" i="5"/>
  <c r="AA51" i="5"/>
  <c r="V52" i="5"/>
  <c r="AD52" i="5"/>
  <c r="Y53" i="5"/>
  <c r="T54" i="5"/>
  <c r="AB54" i="5"/>
  <c r="X58" i="5"/>
  <c r="S59" i="5"/>
  <c r="AA59" i="5"/>
  <c r="V60" i="5"/>
  <c r="AD60" i="5"/>
  <c r="Y61" i="5"/>
  <c r="T62" i="5"/>
  <c r="AB62" i="5"/>
  <c r="W63" i="5"/>
  <c r="X66" i="5"/>
  <c r="S67" i="5"/>
  <c r="AA67" i="5"/>
  <c r="X75" i="5"/>
  <c r="AD77" i="5"/>
  <c r="Y78" i="5"/>
  <c r="T79" i="5"/>
  <c r="Z79" i="5"/>
  <c r="T80" i="5"/>
  <c r="AB80" i="5"/>
  <c r="Y82" i="5"/>
  <c r="Y83" i="5"/>
  <c r="AD85" i="5"/>
  <c r="X87" i="5"/>
  <c r="S90" i="5"/>
  <c r="S96" i="5"/>
  <c r="AA96" i="5"/>
  <c r="X98" i="5"/>
  <c r="T101" i="5"/>
  <c r="AB101" i="5"/>
  <c r="W102" i="5"/>
  <c r="AB104" i="5"/>
  <c r="X106" i="5"/>
  <c r="S111" i="5"/>
  <c r="AA111" i="5"/>
  <c r="V112" i="5"/>
  <c r="AD112" i="5"/>
  <c r="T115" i="5"/>
  <c r="AB115" i="5"/>
  <c r="X117" i="5"/>
  <c r="W128" i="5"/>
  <c r="T129" i="5"/>
  <c r="Y131" i="5"/>
  <c r="W139" i="5"/>
  <c r="AA149" i="5"/>
  <c r="AA157" i="5"/>
  <c r="AA165" i="5"/>
  <c r="AA173" i="5"/>
  <c r="X218" i="5"/>
  <c r="Z227" i="5"/>
  <c r="Z238" i="5"/>
  <c r="U51" i="5"/>
  <c r="AC51" i="5"/>
  <c r="X52" i="5"/>
  <c r="S53" i="5"/>
  <c r="AA53" i="5"/>
  <c r="V54" i="5"/>
  <c r="AD54" i="5"/>
  <c r="U59" i="5"/>
  <c r="AC59" i="5"/>
  <c r="X60" i="5"/>
  <c r="S61" i="5"/>
  <c r="AA61" i="5"/>
  <c r="V62" i="5"/>
  <c r="AD62" i="5"/>
  <c r="Y63" i="5"/>
  <c r="U67" i="5"/>
  <c r="AC67" i="5"/>
  <c r="Q76" i="5"/>
  <c r="AA78" i="5"/>
  <c r="V80" i="5"/>
  <c r="AD80" i="5"/>
  <c r="AA82" i="5"/>
  <c r="Y86" i="5"/>
  <c r="Z87" i="5"/>
  <c r="S89" i="5"/>
  <c r="AA89" i="5"/>
  <c r="U90" i="5"/>
  <c r="AC90" i="5"/>
  <c r="U96" i="5"/>
  <c r="AC96" i="5"/>
  <c r="T98" i="5"/>
  <c r="Z98" i="5"/>
  <c r="Y102" i="5"/>
  <c r="AC106" i="5"/>
  <c r="U107" i="5"/>
  <c r="AC107" i="5"/>
  <c r="W108" i="5"/>
  <c r="S110" i="5"/>
  <c r="AA110" i="5"/>
  <c r="X112" i="5"/>
  <c r="AB113" i="5"/>
  <c r="V115" i="5"/>
  <c r="AD115" i="5"/>
  <c r="X116" i="5"/>
  <c r="AB117" i="5"/>
  <c r="X119" i="5"/>
  <c r="S120" i="5"/>
  <c r="V123" i="5"/>
  <c r="AD127" i="5"/>
  <c r="AA131" i="5"/>
  <c r="W138" i="5"/>
  <c r="Y139" i="5"/>
  <c r="Y140" i="5"/>
  <c r="U149" i="5"/>
  <c r="AC149" i="5"/>
  <c r="U157" i="5"/>
  <c r="AC157" i="5"/>
  <c r="U165" i="5"/>
  <c r="AC165" i="5"/>
  <c r="U173" i="5"/>
  <c r="AC173" i="5"/>
  <c r="U181" i="5"/>
  <c r="AC181" i="5"/>
  <c r="W202" i="5"/>
  <c r="U203" i="5"/>
  <c r="AC203" i="5"/>
  <c r="AA206" i="5"/>
  <c r="U215" i="5"/>
  <c r="AC215" i="5"/>
  <c r="S218" i="5"/>
  <c r="X220" i="5"/>
  <c r="AB221" i="5"/>
  <c r="AC222" i="5"/>
  <c r="W240" i="5"/>
  <c r="AC241" i="5"/>
  <c r="U242" i="5"/>
  <c r="AC242" i="5"/>
  <c r="X248" i="5"/>
  <c r="Y249" i="5"/>
  <c r="AB254" i="5"/>
  <c r="V258" i="5"/>
  <c r="AD258" i="5"/>
  <c r="X260" i="5"/>
  <c r="U261" i="5"/>
  <c r="AC261" i="5"/>
  <c r="Y264" i="5"/>
  <c r="T265" i="5"/>
  <c r="AC268" i="5"/>
  <c r="T273" i="5"/>
  <c r="AC276" i="5"/>
  <c r="AA180" i="5"/>
  <c r="V181" i="5"/>
  <c r="AD181" i="5"/>
  <c r="Y182" i="5"/>
  <c r="T183" i="5"/>
  <c r="AB183" i="5"/>
  <c r="AC186" i="5"/>
  <c r="Y187" i="5"/>
  <c r="X189" i="5"/>
  <c r="AA190" i="5"/>
  <c r="Y191" i="5"/>
  <c r="T192" i="5"/>
  <c r="AB192" i="5"/>
  <c r="S202" i="5"/>
  <c r="AA202" i="5"/>
  <c r="V203" i="5"/>
  <c r="AD203" i="5"/>
  <c r="X204" i="5"/>
  <c r="S205" i="5"/>
  <c r="AA205" i="5"/>
  <c r="Z211" i="5"/>
  <c r="U212" i="5"/>
  <c r="AC212" i="5"/>
  <c r="X213" i="5"/>
  <c r="S214" i="5"/>
  <c r="AA214" i="5"/>
  <c r="V215" i="5"/>
  <c r="AD215" i="5"/>
  <c r="X216" i="5"/>
  <c r="AB217" i="5"/>
  <c r="V228" i="5"/>
  <c r="AD228" i="5"/>
  <c r="W229" i="5"/>
  <c r="U231" i="5"/>
  <c r="AC231" i="5"/>
  <c r="X240" i="5"/>
  <c r="V242" i="5"/>
  <c r="W243" i="5"/>
  <c r="AB244" i="5"/>
  <c r="AA249" i="5"/>
  <c r="AC250" i="5"/>
  <c r="T251" i="5"/>
  <c r="AB251" i="5"/>
  <c r="Y253" i="5"/>
  <c r="Z253" i="5"/>
  <c r="Z256" i="5"/>
  <c r="W258" i="5"/>
  <c r="V261" i="5"/>
  <c r="AD261" i="5"/>
  <c r="Y262" i="5"/>
  <c r="U265" i="5"/>
  <c r="AC265" i="5"/>
  <c r="X266" i="5"/>
  <c r="S267" i="5"/>
  <c r="AA267" i="5"/>
  <c r="V268" i="5"/>
  <c r="AD268" i="5"/>
  <c r="Y269" i="5"/>
  <c r="T270" i="5"/>
  <c r="AB270" i="5"/>
  <c r="U273" i="5"/>
  <c r="AC273" i="5"/>
  <c r="X274" i="5"/>
  <c r="AA275" i="5"/>
  <c r="V276" i="5"/>
  <c r="AD276" i="5"/>
  <c r="Y277" i="5"/>
  <c r="T278" i="5"/>
  <c r="AB278" i="5"/>
  <c r="Z248" i="5"/>
  <c r="U251" i="5"/>
  <c r="AC251" i="5"/>
  <c r="Z262" i="5"/>
  <c r="Z269" i="5"/>
  <c r="U270" i="5"/>
  <c r="Z277" i="5"/>
  <c r="U278" i="5"/>
  <c r="X215" i="5"/>
  <c r="AA220" i="5"/>
  <c r="X222" i="5"/>
  <c r="AD227" i="5"/>
  <c r="X228" i="5"/>
  <c r="T233" i="5"/>
  <c r="AD238" i="5"/>
  <c r="X239" i="5"/>
  <c r="Z240" i="5"/>
  <c r="X242" i="5"/>
  <c r="V251" i="5"/>
  <c r="AD257" i="5"/>
  <c r="S262" i="5"/>
  <c r="AA262" i="5"/>
  <c r="AA269" i="5"/>
  <c r="AD270" i="5"/>
  <c r="AA277" i="5"/>
  <c r="AD278" i="5"/>
  <c r="F309" i="5"/>
  <c r="N309" i="5"/>
  <c r="AB182" i="5"/>
  <c r="T187" i="5"/>
  <c r="AB187" i="5"/>
  <c r="AA189" i="5"/>
  <c r="V190" i="5"/>
  <c r="AD190" i="5"/>
  <c r="T191" i="5"/>
  <c r="AB191" i="5"/>
  <c r="W192" i="5"/>
  <c r="V202" i="5"/>
  <c r="AD202" i="5"/>
  <c r="Y203" i="5"/>
  <c r="S204" i="5"/>
  <c r="AA204" i="5"/>
  <c r="V205" i="5"/>
  <c r="AD205" i="5"/>
  <c r="Y210" i="5"/>
  <c r="AC211" i="5"/>
  <c r="X212" i="5"/>
  <c r="Q213" i="5"/>
  <c r="V214" i="5"/>
  <c r="AD214" i="5"/>
  <c r="S216" i="5"/>
  <c r="AA216" i="5"/>
  <c r="AC217" i="5"/>
  <c r="W218" i="5"/>
  <c r="W227" i="5"/>
  <c r="Z229" i="5"/>
  <c r="X231" i="5"/>
  <c r="X232" i="5"/>
  <c r="V234" i="5"/>
  <c r="AD234" i="5"/>
  <c r="W238" i="5"/>
  <c r="X245" i="5"/>
  <c r="Z246" i="5"/>
  <c r="T248" i="5"/>
  <c r="AB248" i="5"/>
  <c r="AD249" i="5"/>
  <c r="W251" i="5"/>
  <c r="Z258" i="5"/>
  <c r="T259" i="5"/>
  <c r="AB259" i="5"/>
  <c r="Y261" i="5"/>
  <c r="T262" i="5"/>
  <c r="AB262" i="5"/>
  <c r="W263" i="5"/>
  <c r="X265" i="5"/>
  <c r="AA266" i="5"/>
  <c r="AD267" i="5"/>
  <c r="Y268" i="5"/>
  <c r="T269" i="5"/>
  <c r="AB269" i="5"/>
  <c r="W270" i="5"/>
  <c r="AC272" i="5"/>
  <c r="AA274" i="5"/>
  <c r="AD275" i="5"/>
  <c r="Y276" i="5"/>
  <c r="T277" i="5"/>
  <c r="AB277" i="5"/>
  <c r="W278" i="5"/>
  <c r="J297" i="5"/>
  <c r="Q285" i="5"/>
  <c r="W239" i="5"/>
  <c r="Z242" i="5"/>
  <c r="U248" i="5"/>
  <c r="AC248" i="5"/>
  <c r="X251" i="5"/>
  <c r="AC262" i="5"/>
  <c r="U269" i="5"/>
  <c r="X270" i="5"/>
  <c r="U277" i="5"/>
  <c r="X278" i="5"/>
  <c r="AA181" i="5"/>
  <c r="S203" i="5"/>
  <c r="AA203" i="5"/>
  <c r="X205" i="5"/>
  <c r="W212" i="5"/>
  <c r="U213" i="5"/>
  <c r="AC213" i="5"/>
  <c r="X214" i="5"/>
  <c r="S215" i="5"/>
  <c r="AA215" i="5"/>
  <c r="U216" i="5"/>
  <c r="AC216" i="5"/>
  <c r="X221" i="5"/>
  <c r="AA222" i="5"/>
  <c r="AB225" i="5"/>
  <c r="W226" i="5"/>
  <c r="AA228" i="5"/>
  <c r="AB229" i="5"/>
  <c r="Z231" i="5"/>
  <c r="X234" i="5"/>
  <c r="Z235" i="5"/>
  <c r="S239" i="5"/>
  <c r="AA239" i="5"/>
  <c r="S242" i="5"/>
  <c r="AA242" i="5"/>
  <c r="AB243" i="5"/>
  <c r="T246" i="5"/>
  <c r="AB246" i="5"/>
  <c r="T247" i="5"/>
  <c r="V248" i="5"/>
  <c r="AD248" i="5"/>
  <c r="X249" i="5"/>
  <c r="Z250" i="5"/>
  <c r="Z254" i="5"/>
  <c r="AB258" i="5"/>
  <c r="V259" i="5"/>
  <c r="S261" i="5"/>
  <c r="AA261" i="5"/>
  <c r="V262" i="5"/>
  <c r="Y265" i="5"/>
  <c r="Z265" i="5"/>
  <c r="U266" i="5"/>
  <c r="AC266" i="5"/>
  <c r="S268" i="5"/>
  <c r="AA268" i="5"/>
  <c r="V269" i="5"/>
  <c r="Y270" i="5"/>
  <c r="W272" i="5"/>
  <c r="Z273" i="5"/>
  <c r="U274" i="5"/>
  <c r="AC274" i="5"/>
  <c r="X275" i="5"/>
  <c r="S276" i="5"/>
  <c r="AA276" i="5"/>
  <c r="V277" i="5"/>
  <c r="Y278" i="5"/>
  <c r="I309" i="5"/>
  <c r="AC122" i="5"/>
  <c r="T122" i="5"/>
  <c r="AB122" i="5"/>
  <c r="Z122" i="5"/>
  <c r="S14" i="5"/>
  <c r="AA14" i="5"/>
  <c r="Q15" i="5"/>
  <c r="S16" i="5"/>
  <c r="AA16" i="5"/>
  <c r="AB20" i="5"/>
  <c r="S21" i="5"/>
  <c r="AA21" i="5"/>
  <c r="Z22" i="5"/>
  <c r="Z24" i="5"/>
  <c r="Y25" i="5"/>
  <c r="Z29" i="5"/>
  <c r="S32" i="5"/>
  <c r="AA32" i="5"/>
  <c r="Y33" i="5"/>
  <c r="T34" i="5"/>
  <c r="AB34" i="5"/>
  <c r="Z36" i="5"/>
  <c r="S39" i="5"/>
  <c r="AA39" i="5"/>
  <c r="V40" i="5"/>
  <c r="AD40" i="5"/>
  <c r="Y41" i="5"/>
  <c r="T42" i="5"/>
  <c r="AB42" i="5"/>
  <c r="Z44" i="5"/>
  <c r="S47" i="5"/>
  <c r="AA47" i="5"/>
  <c r="V48" i="5"/>
  <c r="AD48" i="5"/>
  <c r="Y49" i="5"/>
  <c r="T50" i="5"/>
  <c r="AB50" i="5"/>
  <c r="Z52" i="5"/>
  <c r="S55" i="5"/>
  <c r="AA55" i="5"/>
  <c r="V56" i="5"/>
  <c r="AD56" i="5"/>
  <c r="Y57" i="5"/>
  <c r="T58" i="5"/>
  <c r="AB58" i="5"/>
  <c r="Y74" i="5"/>
  <c r="Q50" i="5"/>
  <c r="S50" i="5"/>
  <c r="AC13" i="5"/>
  <c r="AB14" i="5"/>
  <c r="AB32" i="5"/>
  <c r="Q34" i="5"/>
  <c r="U34" i="5"/>
  <c r="Q36" i="5"/>
  <c r="S36" i="5"/>
  <c r="AB39" i="5"/>
  <c r="Z41" i="5"/>
  <c r="AB47" i="5"/>
  <c r="Z49" i="5"/>
  <c r="Z57" i="5"/>
  <c r="Q60" i="5"/>
  <c r="S60" i="5"/>
  <c r="AB74" i="5"/>
  <c r="S74" i="5"/>
  <c r="Z74" i="5"/>
  <c r="AA92" i="5"/>
  <c r="T92" i="5"/>
  <c r="AB92" i="5"/>
  <c r="Z92" i="5"/>
  <c r="AC16" i="5"/>
  <c r="Z32" i="5"/>
  <c r="Z13" i="5"/>
  <c r="T15" i="5"/>
  <c r="AB25" i="5"/>
  <c r="T32" i="5"/>
  <c r="W40" i="5"/>
  <c r="Q44" i="5"/>
  <c r="S44" i="5"/>
  <c r="W48" i="5"/>
  <c r="Q52" i="5"/>
  <c r="S52" i="5"/>
  <c r="T55" i="5"/>
  <c r="AB55" i="5"/>
  <c r="Z65" i="5"/>
  <c r="X12" i="5"/>
  <c r="S13" i="5"/>
  <c r="AA13" i="5"/>
  <c r="U14" i="5"/>
  <c r="AC14" i="5"/>
  <c r="U15" i="5"/>
  <c r="AC15" i="5"/>
  <c r="U21" i="5"/>
  <c r="AC21" i="5"/>
  <c r="W23" i="5"/>
  <c r="T24" i="5"/>
  <c r="AB24" i="5"/>
  <c r="S25" i="5"/>
  <c r="AA25" i="5"/>
  <c r="T29" i="5"/>
  <c r="AB29" i="5"/>
  <c r="W30" i="5"/>
  <c r="Z31" i="5"/>
  <c r="Q32" i="5"/>
  <c r="U32" i="5"/>
  <c r="AC32" i="5"/>
  <c r="Q33" i="5"/>
  <c r="S33" i="5"/>
  <c r="AA33" i="5"/>
  <c r="V34" i="5"/>
  <c r="AD34" i="5"/>
  <c r="Y35" i="5"/>
  <c r="T36" i="5"/>
  <c r="AB36" i="5"/>
  <c r="W37" i="5"/>
  <c r="Z38" i="5"/>
  <c r="U39" i="5"/>
  <c r="AC39" i="5"/>
  <c r="X40" i="5"/>
  <c r="W84" i="5"/>
  <c r="T84" i="5"/>
  <c r="Q42" i="5"/>
  <c r="S42" i="5"/>
  <c r="Z55" i="5"/>
  <c r="K69" i="5"/>
  <c r="T14" i="5"/>
  <c r="AB15" i="5"/>
  <c r="Z33" i="5"/>
  <c r="T39" i="5"/>
  <c r="T47" i="5"/>
  <c r="T13" i="5"/>
  <c r="AB13" i="5"/>
  <c r="V15" i="5"/>
  <c r="AD15" i="5"/>
  <c r="V16" i="5"/>
  <c r="AD16" i="5"/>
  <c r="U17" i="5"/>
  <c r="AC17" i="5"/>
  <c r="W18" i="5"/>
  <c r="Z26" i="5"/>
  <c r="U27" i="5"/>
  <c r="AC27" i="5"/>
  <c r="Z28" i="5"/>
  <c r="U29" i="5"/>
  <c r="AC29" i="5"/>
  <c r="X30" i="5"/>
  <c r="Q31" i="5"/>
  <c r="S31" i="5"/>
  <c r="V32" i="5"/>
  <c r="AD32" i="5"/>
  <c r="T33" i="5"/>
  <c r="AB33" i="5"/>
  <c r="W34" i="5"/>
  <c r="Z35" i="5"/>
  <c r="U36" i="5"/>
  <c r="AC36" i="5"/>
  <c r="X37" i="5"/>
  <c r="Q38" i="5"/>
  <c r="S38" i="5"/>
  <c r="V39" i="5"/>
  <c r="AD39" i="5"/>
  <c r="Y40" i="5"/>
  <c r="T41" i="5"/>
  <c r="AB41" i="5"/>
  <c r="W42" i="5"/>
  <c r="Z43" i="5"/>
  <c r="U44" i="5"/>
  <c r="AC44" i="5"/>
  <c r="X45" i="5"/>
  <c r="Q46" i="5"/>
  <c r="S46" i="5"/>
  <c r="V47" i="5"/>
  <c r="AD47" i="5"/>
  <c r="Y48" i="5"/>
  <c r="T49" i="5"/>
  <c r="AB49" i="5"/>
  <c r="W50" i="5"/>
  <c r="Q87" i="5"/>
  <c r="T87" i="5"/>
  <c r="Y123" i="5"/>
  <c r="W14" i="5"/>
  <c r="V14" i="5"/>
  <c r="W21" i="5"/>
  <c r="T21" i="5"/>
  <c r="W47" i="5"/>
  <c r="Z48" i="5"/>
  <c r="W55" i="5"/>
  <c r="Z56" i="5"/>
  <c r="U57" i="5"/>
  <c r="AC57" i="5"/>
  <c r="Z64" i="5"/>
  <c r="U65" i="5"/>
  <c r="AC65" i="5"/>
  <c r="U74" i="5"/>
  <c r="AC74" i="5"/>
  <c r="AA76" i="5"/>
  <c r="T76" i="5"/>
  <c r="AB76" i="5"/>
  <c r="Z76" i="5"/>
  <c r="Z120" i="5"/>
  <c r="Z123" i="5"/>
  <c r="AB21" i="5"/>
  <c r="W16" i="5"/>
  <c r="T16" i="5"/>
  <c r="W32" i="5"/>
  <c r="Z40" i="5"/>
  <c r="V13" i="5"/>
  <c r="AD13" i="5"/>
  <c r="X14" i="5"/>
  <c r="X15" i="5"/>
  <c r="W17" i="5"/>
  <c r="W20" i="5"/>
  <c r="V25" i="5"/>
  <c r="W27" i="5"/>
  <c r="Q29" i="5"/>
  <c r="W29" i="5"/>
  <c r="Z30" i="5"/>
  <c r="X32" i="5"/>
  <c r="V33" i="5"/>
  <c r="AD33" i="5"/>
  <c r="Y34" i="5"/>
  <c r="W36" i="5"/>
  <c r="Z37" i="5"/>
  <c r="X39" i="5"/>
  <c r="Q40" i="5"/>
  <c r="S40" i="5"/>
  <c r="AA40" i="5"/>
  <c r="V41" i="5"/>
  <c r="AD41" i="5"/>
  <c r="Y42" i="5"/>
  <c r="W44" i="5"/>
  <c r="Z45" i="5"/>
  <c r="X47" i="5"/>
  <c r="Q48" i="5"/>
  <c r="S48" i="5"/>
  <c r="AA48" i="5"/>
  <c r="V49" i="5"/>
  <c r="AD49" i="5"/>
  <c r="Y50" i="5"/>
  <c r="W52" i="5"/>
  <c r="Z53" i="5"/>
  <c r="Z84" i="5"/>
  <c r="Q91" i="5"/>
  <c r="S91" i="5"/>
  <c r="W39" i="5"/>
  <c r="W13" i="5"/>
  <c r="Y14" i="5"/>
  <c r="Y15" i="5"/>
  <c r="Y21" i="5"/>
  <c r="W25" i="5"/>
  <c r="X29" i="5"/>
  <c r="Y32" i="5"/>
  <c r="W33" i="5"/>
  <c r="Z34" i="5"/>
  <c r="X36" i="5"/>
  <c r="Y39" i="5"/>
  <c r="T40" i="5"/>
  <c r="AB40" i="5"/>
  <c r="W41" i="5"/>
  <c r="Z42" i="5"/>
  <c r="Y47" i="5"/>
  <c r="T48" i="5"/>
  <c r="AB48" i="5"/>
  <c r="W49" i="5"/>
  <c r="Z50" i="5"/>
  <c r="Y55" i="5"/>
  <c r="T56" i="5"/>
  <c r="AB56" i="5"/>
  <c r="W57" i="5"/>
  <c r="Z58" i="5"/>
  <c r="AA74" i="5"/>
  <c r="AB109" i="5"/>
  <c r="X109" i="5"/>
  <c r="Z109" i="5"/>
  <c r="Y122" i="5"/>
  <c r="AC56" i="5"/>
  <c r="X57" i="5"/>
  <c r="Q58" i="5"/>
  <c r="S58" i="5"/>
  <c r="AA58" i="5"/>
  <c r="Q59" i="5"/>
  <c r="V59" i="5"/>
  <c r="Y60" i="5"/>
  <c r="Z63" i="5"/>
  <c r="U64" i="5"/>
  <c r="AC64" i="5"/>
  <c r="X65" i="5"/>
  <c r="S66" i="5"/>
  <c r="AA66" i="5"/>
  <c r="X74" i="5"/>
  <c r="AD78" i="5"/>
  <c r="Y79" i="5"/>
  <c r="AB97" i="5"/>
  <c r="Z105" i="5"/>
  <c r="AA107" i="5"/>
  <c r="Z108" i="5"/>
  <c r="U113" i="5"/>
  <c r="AC113" i="5"/>
  <c r="Q116" i="5"/>
  <c r="AD116" i="5"/>
  <c r="Y117" i="5"/>
  <c r="X120" i="5"/>
  <c r="X122" i="5"/>
  <c r="X123" i="5"/>
  <c r="AC125" i="5"/>
  <c r="S129" i="5"/>
  <c r="AA129" i="5"/>
  <c r="Z130" i="5"/>
  <c r="Z142" i="5"/>
  <c r="U143" i="5"/>
  <c r="AC143" i="5"/>
  <c r="X144" i="5"/>
  <c r="Q145" i="5"/>
  <c r="S145" i="5"/>
  <c r="AA145" i="5"/>
  <c r="Y147" i="5"/>
  <c r="Q148" i="5"/>
  <c r="T148" i="5"/>
  <c r="Z150" i="5"/>
  <c r="U151" i="5"/>
  <c r="AC151" i="5"/>
  <c r="X152" i="5"/>
  <c r="Q153" i="5"/>
  <c r="S153" i="5"/>
  <c r="AA153" i="5"/>
  <c r="Q156" i="5"/>
  <c r="T156" i="5"/>
  <c r="Z158" i="5"/>
  <c r="U159" i="5"/>
  <c r="AC159" i="5"/>
  <c r="X160" i="5"/>
  <c r="Q161" i="5"/>
  <c r="S161" i="5"/>
  <c r="AA161" i="5"/>
  <c r="Z166" i="5"/>
  <c r="U167" i="5"/>
  <c r="AC167" i="5"/>
  <c r="X168" i="5"/>
  <c r="Q169" i="5"/>
  <c r="S169" i="5"/>
  <c r="AA169" i="5"/>
  <c r="Q172" i="5"/>
  <c r="T172" i="5"/>
  <c r="Z174" i="5"/>
  <c r="U175" i="5"/>
  <c r="AC175" i="5"/>
  <c r="X176" i="5"/>
  <c r="Q177" i="5"/>
  <c r="S177" i="5"/>
  <c r="AA177" i="5"/>
  <c r="Y179" i="5"/>
  <c r="Z182" i="5"/>
  <c r="U183" i="5"/>
  <c r="AC183" i="5"/>
  <c r="X184" i="5"/>
  <c r="Z60" i="5"/>
  <c r="Q64" i="5"/>
  <c r="V64" i="5"/>
  <c r="AD64" i="5"/>
  <c r="Y65" i="5"/>
  <c r="T66" i="5"/>
  <c r="AB66" i="5"/>
  <c r="Y76" i="5"/>
  <c r="AD91" i="5"/>
  <c r="Z91" i="5"/>
  <c r="Y92" i="5"/>
  <c r="Z106" i="5"/>
  <c r="T107" i="5"/>
  <c r="AB107" i="5"/>
  <c r="Q108" i="5"/>
  <c r="Y109" i="5"/>
  <c r="V113" i="5"/>
  <c r="AD113" i="5"/>
  <c r="T116" i="5"/>
  <c r="AB116" i="5"/>
  <c r="Z117" i="5"/>
  <c r="Y120" i="5"/>
  <c r="V125" i="5"/>
  <c r="AD125" i="5"/>
  <c r="V138" i="5"/>
  <c r="Q142" i="5"/>
  <c r="S142" i="5"/>
  <c r="AA142" i="5"/>
  <c r="V143" i="5"/>
  <c r="AD143" i="5"/>
  <c r="Y144" i="5"/>
  <c r="T145" i="5"/>
  <c r="AB145" i="5"/>
  <c r="Z147" i="5"/>
  <c r="AA150" i="5"/>
  <c r="V151" i="5"/>
  <c r="AD151" i="5"/>
  <c r="Y152" i="5"/>
  <c r="T153" i="5"/>
  <c r="AB153" i="5"/>
  <c r="Z155" i="5"/>
  <c r="Q158" i="5"/>
  <c r="S158" i="5"/>
  <c r="AA158" i="5"/>
  <c r="V159" i="5"/>
  <c r="AD159" i="5"/>
  <c r="Y160" i="5"/>
  <c r="T161" i="5"/>
  <c r="AB161" i="5"/>
  <c r="Z163" i="5"/>
  <c r="Q166" i="5"/>
  <c r="S166" i="5"/>
  <c r="AA166" i="5"/>
  <c r="V167" i="5"/>
  <c r="AD167" i="5"/>
  <c r="Y168" i="5"/>
  <c r="T169" i="5"/>
  <c r="AB169" i="5"/>
  <c r="Z171" i="5"/>
  <c r="Q174" i="5"/>
  <c r="S174" i="5"/>
  <c r="AA174" i="5"/>
  <c r="V175" i="5"/>
  <c r="AD175" i="5"/>
  <c r="Y176" i="5"/>
  <c r="T177" i="5"/>
  <c r="AB177" i="5"/>
  <c r="Z179" i="5"/>
  <c r="Q180" i="5"/>
  <c r="U180" i="5"/>
  <c r="Z223" i="5"/>
  <c r="W143" i="5"/>
  <c r="Z144" i="5"/>
  <c r="Q151" i="5"/>
  <c r="W151" i="5"/>
  <c r="Z152" i="5"/>
  <c r="Q159" i="5"/>
  <c r="W159" i="5"/>
  <c r="Z160" i="5"/>
  <c r="Q167" i="5"/>
  <c r="W167" i="5"/>
  <c r="Z168" i="5"/>
  <c r="Q175" i="5"/>
  <c r="W175" i="5"/>
  <c r="Z176" i="5"/>
  <c r="Q183" i="5"/>
  <c r="W183" i="5"/>
  <c r="Z184" i="5"/>
  <c r="Q189" i="5"/>
  <c r="S189" i="5"/>
  <c r="S41" i="5"/>
  <c r="AA41" i="5"/>
  <c r="V42" i="5"/>
  <c r="AD42" i="5"/>
  <c r="Y43" i="5"/>
  <c r="T44" i="5"/>
  <c r="AB44" i="5"/>
  <c r="W45" i="5"/>
  <c r="Z46" i="5"/>
  <c r="U47" i="5"/>
  <c r="AC47" i="5"/>
  <c r="X48" i="5"/>
  <c r="Q49" i="5"/>
  <c r="S49" i="5"/>
  <c r="AA49" i="5"/>
  <c r="V50" i="5"/>
  <c r="AD50" i="5"/>
  <c r="Y51" i="5"/>
  <c r="T52" i="5"/>
  <c r="AB52" i="5"/>
  <c r="W53" i="5"/>
  <c r="Z54" i="5"/>
  <c r="U55" i="5"/>
  <c r="AC55" i="5"/>
  <c r="X56" i="5"/>
  <c r="Q57" i="5"/>
  <c r="S57" i="5"/>
  <c r="AA57" i="5"/>
  <c r="V58" i="5"/>
  <c r="AD58" i="5"/>
  <c r="Y59" i="5"/>
  <c r="T60" i="5"/>
  <c r="AB60" i="5"/>
  <c r="W61" i="5"/>
  <c r="Z62" i="5"/>
  <c r="U63" i="5"/>
  <c r="AC63" i="5"/>
  <c r="X64" i="5"/>
  <c r="Q65" i="5"/>
  <c r="S65" i="5"/>
  <c r="AA65" i="5"/>
  <c r="V66" i="5"/>
  <c r="AD66" i="5"/>
  <c r="Y67" i="5"/>
  <c r="AD75" i="5"/>
  <c r="Z75" i="5"/>
  <c r="T77" i="5"/>
  <c r="AB77" i="5"/>
  <c r="Y81" i="5"/>
  <c r="AB82" i="5"/>
  <c r="X84" i="5"/>
  <c r="AC86" i="5"/>
  <c r="Z86" i="5"/>
  <c r="AC87" i="5"/>
  <c r="V90" i="5"/>
  <c r="T91" i="5"/>
  <c r="AB91" i="5"/>
  <c r="T93" i="5"/>
  <c r="AB93" i="5"/>
  <c r="V95" i="5"/>
  <c r="W96" i="5"/>
  <c r="T97" i="5"/>
  <c r="V99" i="5"/>
  <c r="Z99" i="5"/>
  <c r="X102" i="5"/>
  <c r="V104" i="5"/>
  <c r="AD104" i="5"/>
  <c r="U105" i="5"/>
  <c r="AC105" i="5"/>
  <c r="U108" i="5"/>
  <c r="AC108" i="5"/>
  <c r="W111" i="5"/>
  <c r="Y112" i="5"/>
  <c r="W114" i="5"/>
  <c r="W115" i="5"/>
  <c r="Y119" i="5"/>
  <c r="X121" i="5"/>
  <c r="Z121" i="5"/>
  <c r="S122" i="5"/>
  <c r="AA122" i="5"/>
  <c r="AA123" i="5"/>
  <c r="Z124" i="5"/>
  <c r="V129" i="5"/>
  <c r="AD129" i="5"/>
  <c r="U131" i="5"/>
  <c r="AC131" i="5"/>
  <c r="X138" i="5"/>
  <c r="U142" i="5"/>
  <c r="AC142" i="5"/>
  <c r="X143" i="5"/>
  <c r="S144" i="5"/>
  <c r="AA144" i="5"/>
  <c r="V145" i="5"/>
  <c r="AD145" i="5"/>
  <c r="Y146" i="5"/>
  <c r="T147" i="5"/>
  <c r="AB147" i="5"/>
  <c r="W148" i="5"/>
  <c r="Z149" i="5"/>
  <c r="U150" i="5"/>
  <c r="AC150" i="5"/>
  <c r="X151" i="5"/>
  <c r="S152" i="5"/>
  <c r="AA152" i="5"/>
  <c r="V153" i="5"/>
  <c r="AD153" i="5"/>
  <c r="Y154" i="5"/>
  <c r="T155" i="5"/>
  <c r="AB155" i="5"/>
  <c r="W156" i="5"/>
  <c r="Z157" i="5"/>
  <c r="U158" i="5"/>
  <c r="AC158" i="5"/>
  <c r="X159" i="5"/>
  <c r="S160" i="5"/>
  <c r="AA160" i="5"/>
  <c r="V161" i="5"/>
  <c r="AD161" i="5"/>
  <c r="Y162" i="5"/>
  <c r="T163" i="5"/>
  <c r="AB163" i="5"/>
  <c r="W164" i="5"/>
  <c r="Z165" i="5"/>
  <c r="U166" i="5"/>
  <c r="AC166" i="5"/>
  <c r="X167" i="5"/>
  <c r="Q168" i="5"/>
  <c r="S168" i="5"/>
  <c r="AA168" i="5"/>
  <c r="V169" i="5"/>
  <c r="AD169" i="5"/>
  <c r="Y170" i="5"/>
  <c r="T171" i="5"/>
  <c r="AB171" i="5"/>
  <c r="W172" i="5"/>
  <c r="Z173" i="5"/>
  <c r="U174" i="5"/>
  <c r="AC174" i="5"/>
  <c r="X175" i="5"/>
  <c r="Q176" i="5"/>
  <c r="S176" i="5"/>
  <c r="AB223" i="5"/>
  <c r="Z51" i="5"/>
  <c r="U52" i="5"/>
  <c r="AC52" i="5"/>
  <c r="X53" i="5"/>
  <c r="Q54" i="5"/>
  <c r="S54" i="5"/>
  <c r="V55" i="5"/>
  <c r="AD55" i="5"/>
  <c r="Y56" i="5"/>
  <c r="T57" i="5"/>
  <c r="AB57" i="5"/>
  <c r="W58" i="5"/>
  <c r="Z59" i="5"/>
  <c r="U60" i="5"/>
  <c r="AC60" i="5"/>
  <c r="X61" i="5"/>
  <c r="V63" i="5"/>
  <c r="AD63" i="5"/>
  <c r="Y64" i="5"/>
  <c r="T65" i="5"/>
  <c r="AB65" i="5"/>
  <c r="W66" i="5"/>
  <c r="Z67" i="5"/>
  <c r="U79" i="5"/>
  <c r="AC79" i="5"/>
  <c r="Z83" i="5"/>
  <c r="Y84" i="5"/>
  <c r="X85" i="5"/>
  <c r="W88" i="5"/>
  <c r="W90" i="5"/>
  <c r="U91" i="5"/>
  <c r="AC91" i="5"/>
  <c r="U93" i="5"/>
  <c r="AC93" i="5"/>
  <c r="Q95" i="5"/>
  <c r="X96" i="5"/>
  <c r="U97" i="5"/>
  <c r="AC97" i="5"/>
  <c r="U98" i="5"/>
  <c r="AC98" i="5"/>
  <c r="V100" i="5"/>
  <c r="Z100" i="5"/>
  <c r="U101" i="5"/>
  <c r="Z101" i="5"/>
  <c r="V105" i="5"/>
  <c r="AD105" i="5"/>
  <c r="W107" i="5"/>
  <c r="V107" i="5"/>
  <c r="V110" i="5"/>
  <c r="AD110" i="5"/>
  <c r="X111" i="5"/>
  <c r="Y113" i="5"/>
  <c r="X113" i="5"/>
  <c r="X114" i="5"/>
  <c r="X115" i="5"/>
  <c r="S116" i="5"/>
  <c r="AC117" i="5"/>
  <c r="AD119" i="5"/>
  <c r="AB120" i="5"/>
  <c r="T123" i="5"/>
  <c r="AB123" i="5"/>
  <c r="Q124" i="5"/>
  <c r="Y125" i="5"/>
  <c r="X128" i="5"/>
  <c r="V130" i="5"/>
  <c r="AD130" i="5"/>
  <c r="Y138" i="5"/>
  <c r="Q141" i="5"/>
  <c r="S141" i="5"/>
  <c r="AE141" i="5" s="1"/>
  <c r="V142" i="5"/>
  <c r="AD142" i="5"/>
  <c r="Y143" i="5"/>
  <c r="T144" i="5"/>
  <c r="AB144" i="5"/>
  <c r="W145" i="5"/>
  <c r="Z146" i="5"/>
  <c r="U147" i="5"/>
  <c r="AC147" i="5"/>
  <c r="X148" i="5"/>
  <c r="Q149" i="5"/>
  <c r="S149" i="5"/>
  <c r="V150" i="5"/>
  <c r="AD150" i="5"/>
  <c r="Y151" i="5"/>
  <c r="T152" i="5"/>
  <c r="AB152" i="5"/>
  <c r="W153" i="5"/>
  <c r="Z154" i="5"/>
  <c r="U155" i="5"/>
  <c r="AC155" i="5"/>
  <c r="X156" i="5"/>
  <c r="Q157" i="5"/>
  <c r="S157" i="5"/>
  <c r="V158" i="5"/>
  <c r="AD158" i="5"/>
  <c r="Y159" i="5"/>
  <c r="Q160" i="5"/>
  <c r="T160" i="5"/>
  <c r="AB160" i="5"/>
  <c r="W161" i="5"/>
  <c r="Z162" i="5"/>
  <c r="U163" i="5"/>
  <c r="AC163" i="5"/>
  <c r="X164" i="5"/>
  <c r="Q165" i="5"/>
  <c r="S165" i="5"/>
  <c r="V166" i="5"/>
  <c r="AD166" i="5"/>
  <c r="Y167" i="5"/>
  <c r="T168" i="5"/>
  <c r="AB168" i="5"/>
  <c r="W169" i="5"/>
  <c r="Z170" i="5"/>
  <c r="U171" i="5"/>
  <c r="AC171" i="5"/>
  <c r="X172" i="5"/>
  <c r="Q173" i="5"/>
  <c r="S173" i="5"/>
  <c r="V174" i="5"/>
  <c r="AD174" i="5"/>
  <c r="Y175" i="5"/>
  <c r="T176" i="5"/>
  <c r="AB176" i="5"/>
  <c r="W177" i="5"/>
  <c r="Z178" i="5"/>
  <c r="U179" i="5"/>
  <c r="AC179" i="5"/>
  <c r="X180" i="5"/>
  <c r="Q181" i="5"/>
  <c r="S181" i="5"/>
  <c r="V182" i="5"/>
  <c r="W236" i="5"/>
  <c r="S236" i="5"/>
  <c r="Z236" i="5"/>
  <c r="Z113" i="5"/>
  <c r="U120" i="5"/>
  <c r="AC120" i="5"/>
  <c r="U123" i="5"/>
  <c r="AC123" i="5"/>
  <c r="Z125" i="5"/>
  <c r="Z138" i="5"/>
  <c r="Z143" i="5"/>
  <c r="Z151" i="5"/>
  <c r="Q154" i="5"/>
  <c r="S154" i="5"/>
  <c r="Z159" i="5"/>
  <c r="U160" i="5"/>
  <c r="AC160" i="5"/>
  <c r="Q162" i="5"/>
  <c r="S162" i="5"/>
  <c r="Z167" i="5"/>
  <c r="U168" i="5"/>
  <c r="AC168" i="5"/>
  <c r="Q170" i="5"/>
  <c r="S170" i="5"/>
  <c r="Z175" i="5"/>
  <c r="U176" i="5"/>
  <c r="AC176" i="5"/>
  <c r="Q178" i="5"/>
  <c r="S178" i="5"/>
  <c r="Z183" i="5"/>
  <c r="Q184" i="5"/>
  <c r="U184" i="5"/>
  <c r="AC184" i="5"/>
  <c r="X185" i="5"/>
  <c r="Q186" i="5"/>
  <c r="S186" i="5"/>
  <c r="Q212" i="5"/>
  <c r="S212" i="5"/>
  <c r="X55" i="5"/>
  <c r="Q56" i="5"/>
  <c r="S56" i="5"/>
  <c r="AA56" i="5"/>
  <c r="V57" i="5"/>
  <c r="AD57" i="5"/>
  <c r="Y58" i="5"/>
  <c r="W60" i="5"/>
  <c r="Z61" i="5"/>
  <c r="X63" i="5"/>
  <c r="S64" i="5"/>
  <c r="AA64" i="5"/>
  <c r="V65" i="5"/>
  <c r="AD65" i="5"/>
  <c r="Y66" i="5"/>
  <c r="V74" i="5"/>
  <c r="AD74" i="5"/>
  <c r="V76" i="5"/>
  <c r="AD76" i="5"/>
  <c r="W77" i="5"/>
  <c r="X78" i="5"/>
  <c r="W79" i="5"/>
  <c r="X89" i="5"/>
  <c r="V92" i="5"/>
  <c r="W93" i="5"/>
  <c r="Y95" i="5"/>
  <c r="W98" i="5"/>
  <c r="V103" i="5"/>
  <c r="Y104" i="5"/>
  <c r="W106" i="5"/>
  <c r="X108" i="5"/>
  <c r="V109" i="5"/>
  <c r="AD109" i="5"/>
  <c r="AD111" i="5"/>
  <c r="S113" i="5"/>
  <c r="AA113" i="5"/>
  <c r="AC114" i="5"/>
  <c r="Z114" i="5"/>
  <c r="Y116" i="5"/>
  <c r="W116" i="5"/>
  <c r="W117" i="5"/>
  <c r="V120" i="5"/>
  <c r="AD120" i="5"/>
  <c r="V122" i="5"/>
  <c r="AD122" i="5"/>
  <c r="X127" i="5"/>
  <c r="Y129" i="5"/>
  <c r="X130" i="5"/>
  <c r="X131" i="5"/>
  <c r="Q136" i="5"/>
  <c r="X142" i="5"/>
  <c r="Q143" i="5"/>
  <c r="S143" i="5"/>
  <c r="AA143" i="5"/>
  <c r="V144" i="5"/>
  <c r="AD144" i="5"/>
  <c r="Y145" i="5"/>
  <c r="Q147" i="5"/>
  <c r="W147" i="5"/>
  <c r="Z148" i="5"/>
  <c r="X150" i="5"/>
  <c r="S151" i="5"/>
  <c r="AA151" i="5"/>
  <c r="V152" i="5"/>
  <c r="AD152" i="5"/>
  <c r="Y153" i="5"/>
  <c r="Q155" i="5"/>
  <c r="W155" i="5"/>
  <c r="Z156" i="5"/>
  <c r="X158" i="5"/>
  <c r="S159" i="5"/>
  <c r="AA159" i="5"/>
  <c r="V160" i="5"/>
  <c r="AD160" i="5"/>
  <c r="Y161" i="5"/>
  <c r="Q163" i="5"/>
  <c r="W163" i="5"/>
  <c r="Z164" i="5"/>
  <c r="X166" i="5"/>
  <c r="S167" i="5"/>
  <c r="AA167" i="5"/>
  <c r="V168" i="5"/>
  <c r="AD168" i="5"/>
  <c r="Y169" i="5"/>
  <c r="Q171" i="5"/>
  <c r="W171" i="5"/>
  <c r="Z172" i="5"/>
  <c r="X174" i="5"/>
  <c r="S175" i="5"/>
  <c r="AA175" i="5"/>
  <c r="V176" i="5"/>
  <c r="AD176" i="5"/>
  <c r="Y177" i="5"/>
  <c r="Q179" i="5"/>
  <c r="W179" i="5"/>
  <c r="Z180" i="5"/>
  <c r="AD223" i="5"/>
  <c r="U233" i="5"/>
  <c r="T236" i="5"/>
  <c r="T64" i="5"/>
  <c r="AB64" i="5"/>
  <c r="W65" i="5"/>
  <c r="Z66" i="5"/>
  <c r="W74" i="5"/>
  <c r="W76" i="5"/>
  <c r="X79" i="5"/>
  <c r="AB90" i="5"/>
  <c r="AA90" i="5"/>
  <c r="W91" i="5"/>
  <c r="W92" i="5"/>
  <c r="AB95" i="5"/>
  <c r="Z95" i="5"/>
  <c r="W103" i="5"/>
  <c r="W109" i="5"/>
  <c r="Z116" i="5"/>
  <c r="W122" i="5"/>
  <c r="W123" i="5"/>
  <c r="Z129" i="5"/>
  <c r="T138" i="5"/>
  <c r="AB138" i="5"/>
  <c r="T143" i="5"/>
  <c r="AB143" i="5"/>
  <c r="W144" i="5"/>
  <c r="Z145" i="5"/>
  <c r="T151" i="5"/>
  <c r="AB151" i="5"/>
  <c r="W152" i="5"/>
  <c r="Z153" i="5"/>
  <c r="T159" i="5"/>
  <c r="AB159" i="5"/>
  <c r="W160" i="5"/>
  <c r="Z161" i="5"/>
  <c r="Q164" i="5"/>
  <c r="S164" i="5"/>
  <c r="T167" i="5"/>
  <c r="AB167" i="5"/>
  <c r="W168" i="5"/>
  <c r="Z169" i="5"/>
  <c r="T175" i="5"/>
  <c r="AB175" i="5"/>
  <c r="W176" i="5"/>
  <c r="Z177" i="5"/>
  <c r="W184" i="5"/>
  <c r="Z185" i="5"/>
  <c r="Q190" i="5"/>
  <c r="S190" i="5"/>
  <c r="S193" i="5"/>
  <c r="AE193" i="5" s="1"/>
  <c r="S195" i="5"/>
  <c r="AE195" i="5" s="1"/>
  <c r="X223" i="5"/>
  <c r="Q220" i="5"/>
  <c r="Q221" i="5"/>
  <c r="U223" i="5"/>
  <c r="AC223" i="5"/>
  <c r="U244" i="5"/>
  <c r="Z263" i="5"/>
  <c r="Q265" i="5"/>
  <c r="S265" i="5"/>
  <c r="U271" i="5"/>
  <c r="AC271" i="5"/>
  <c r="AA176" i="5"/>
  <c r="V177" i="5"/>
  <c r="AD177" i="5"/>
  <c r="Y178" i="5"/>
  <c r="T179" i="5"/>
  <c r="AB179" i="5"/>
  <c r="W180" i="5"/>
  <c r="Z181" i="5"/>
  <c r="U182" i="5"/>
  <c r="AC182" i="5"/>
  <c r="X183" i="5"/>
  <c r="S184" i="5"/>
  <c r="AA184" i="5"/>
  <c r="V185" i="5"/>
  <c r="AD185" i="5"/>
  <c r="Y186" i="5"/>
  <c r="U187" i="5"/>
  <c r="AC187" i="5"/>
  <c r="T189" i="5"/>
  <c r="AB189" i="5"/>
  <c r="W190" i="5"/>
  <c r="U191" i="5"/>
  <c r="AC191" i="5"/>
  <c r="X192" i="5"/>
  <c r="W203" i="5"/>
  <c r="W204" i="5"/>
  <c r="Y206" i="5"/>
  <c r="T210" i="5"/>
  <c r="W211" i="5"/>
  <c r="W213" i="5"/>
  <c r="W214" i="5"/>
  <c r="Y215" i="5"/>
  <c r="Y216" i="5"/>
  <c r="Y217" i="5"/>
  <c r="T219" i="5"/>
  <c r="AB219" i="5"/>
  <c r="T220" i="5"/>
  <c r="AB220" i="5"/>
  <c r="U224" i="5"/>
  <c r="AC224" i="5"/>
  <c r="AC226" i="5"/>
  <c r="AA227" i="5"/>
  <c r="Y228" i="5"/>
  <c r="Y231" i="5"/>
  <c r="U232" i="5"/>
  <c r="AC232" i="5"/>
  <c r="W234" i="5"/>
  <c r="V236" i="5"/>
  <c r="AD236" i="5"/>
  <c r="AA238" i="5"/>
  <c r="Y239" i="5"/>
  <c r="Y242" i="5"/>
  <c r="AC243" i="5"/>
  <c r="W247" i="5"/>
  <c r="AA247" i="5"/>
  <c r="Z247" i="5"/>
  <c r="AD182" i="5"/>
  <c r="Y183" i="5"/>
  <c r="T184" i="5"/>
  <c r="AB184" i="5"/>
  <c r="W185" i="5"/>
  <c r="Z186" i="5"/>
  <c r="V187" i="5"/>
  <c r="AD187" i="5"/>
  <c r="U189" i="5"/>
  <c r="AC189" i="5"/>
  <c r="X190" i="5"/>
  <c r="V191" i="5"/>
  <c r="AD191" i="5"/>
  <c r="Y192" i="5"/>
  <c r="T194" i="5"/>
  <c r="AE194" i="5" s="1"/>
  <c r="J280" i="5"/>
  <c r="Z206" i="5"/>
  <c r="X211" i="5"/>
  <c r="Z217" i="5"/>
  <c r="Z218" i="5"/>
  <c r="U219" i="5"/>
  <c r="AC219" i="5"/>
  <c r="U220" i="5"/>
  <c r="AC220" i="5"/>
  <c r="U221" i="5"/>
  <c r="AC221" i="5"/>
  <c r="U222" i="5"/>
  <c r="W223" i="5"/>
  <c r="Y225" i="5"/>
  <c r="T227" i="5"/>
  <c r="AB227" i="5"/>
  <c r="W228" i="5"/>
  <c r="Z228" i="5"/>
  <c r="AB228" i="5"/>
  <c r="V232" i="5"/>
  <c r="AD232" i="5"/>
  <c r="Y235" i="5"/>
  <c r="T238" i="5"/>
  <c r="AB238" i="5"/>
  <c r="Z239" i="5"/>
  <c r="AB239" i="5"/>
  <c r="W255" i="5"/>
  <c r="AA255" i="5"/>
  <c r="S255" i="5"/>
  <c r="Z255" i="5"/>
  <c r="T263" i="5"/>
  <c r="AB263" i="5"/>
  <c r="Q188" i="5"/>
  <c r="S188" i="5"/>
  <c r="AE188" i="5" s="1"/>
  <c r="Z192" i="5"/>
  <c r="Q206" i="5"/>
  <c r="V210" i="5"/>
  <c r="AD210" i="5"/>
  <c r="AA218" i="5"/>
  <c r="V220" i="5"/>
  <c r="AD220" i="5"/>
  <c r="V221" i="5"/>
  <c r="AD221" i="5"/>
  <c r="V222" i="5"/>
  <c r="AD222" i="5"/>
  <c r="U225" i="5"/>
  <c r="U227" i="5"/>
  <c r="AC227" i="5"/>
  <c r="X236" i="5"/>
  <c r="U238" i="5"/>
  <c r="AC238" i="5"/>
  <c r="V257" i="5"/>
  <c r="U263" i="5"/>
  <c r="AC263" i="5"/>
  <c r="X271" i="5"/>
  <c r="X182" i="5"/>
  <c r="S183" i="5"/>
  <c r="AA183" i="5"/>
  <c r="V184" i="5"/>
  <c r="AD184" i="5"/>
  <c r="Y185" i="5"/>
  <c r="T186" i="5"/>
  <c r="AB186" i="5"/>
  <c r="X187" i="5"/>
  <c r="W189" i="5"/>
  <c r="Z190" i="5"/>
  <c r="X191" i="5"/>
  <c r="Q192" i="5"/>
  <c r="S192" i="5"/>
  <c r="AA192" i="5"/>
  <c r="Z202" i="5"/>
  <c r="Y204" i="5"/>
  <c r="Z204" i="5"/>
  <c r="T206" i="5"/>
  <c r="AB206" i="5"/>
  <c r="W210" i="5"/>
  <c r="Z212" i="5"/>
  <c r="AA213" i="5"/>
  <c r="Z213" i="5"/>
  <c r="AC214" i="5"/>
  <c r="Z214" i="5"/>
  <c r="T215" i="5"/>
  <c r="AB215" i="5"/>
  <c r="T216" i="5"/>
  <c r="AB216" i="5"/>
  <c r="T218" i="5"/>
  <c r="W219" i="5"/>
  <c r="S220" i="5"/>
  <c r="W221" i="5"/>
  <c r="Y223" i="5"/>
  <c r="S229" i="5"/>
  <c r="AA229" i="5"/>
  <c r="Y233" i="5"/>
  <c r="AC234" i="5"/>
  <c r="AA235" i="5"/>
  <c r="Y236" i="5"/>
  <c r="S240" i="5"/>
  <c r="AA240" i="5"/>
  <c r="T245" i="5"/>
  <c r="AB245" i="5"/>
  <c r="T255" i="5"/>
  <c r="AD263" i="5"/>
  <c r="Y271" i="5"/>
  <c r="Q258" i="5"/>
  <c r="S258" i="5"/>
  <c r="Q266" i="5"/>
  <c r="S266" i="5"/>
  <c r="T271" i="5"/>
  <c r="AA271" i="5"/>
  <c r="Z271" i="5"/>
  <c r="Q274" i="5"/>
  <c r="S274" i="5"/>
  <c r="Q185" i="5"/>
  <c r="S185" i="5"/>
  <c r="AA185" i="5"/>
  <c r="Z187" i="5"/>
  <c r="Z191" i="5"/>
  <c r="U192" i="5"/>
  <c r="AC192" i="5"/>
  <c r="AD206" i="5"/>
  <c r="AD216" i="5"/>
  <c r="AD217" i="5"/>
  <c r="V218" i="5"/>
  <c r="AD218" i="5"/>
  <c r="Y219" i="5"/>
  <c r="Y220" i="5"/>
  <c r="Y221" i="5"/>
  <c r="S223" i="5"/>
  <c r="AA223" i="5"/>
  <c r="AA232" i="5"/>
  <c r="Z232" i="5"/>
  <c r="S233" i="5"/>
  <c r="AA233" i="5"/>
  <c r="U235" i="5"/>
  <c r="AC235" i="5"/>
  <c r="V239" i="5"/>
  <c r="AD239" i="5"/>
  <c r="U240" i="5"/>
  <c r="AC240" i="5"/>
  <c r="AA243" i="5"/>
  <c r="Z243" i="5"/>
  <c r="S247" i="5"/>
  <c r="Z257" i="5"/>
  <c r="X263" i="5"/>
  <c r="S271" i="5"/>
  <c r="Q182" i="5"/>
  <c r="S182" i="5"/>
  <c r="AA182" i="5"/>
  <c r="V183" i="5"/>
  <c r="AD183" i="5"/>
  <c r="Y184" i="5"/>
  <c r="T185" i="5"/>
  <c r="AB185" i="5"/>
  <c r="Q187" i="5"/>
  <c r="S187" i="5"/>
  <c r="AA187" i="5"/>
  <c r="Z189" i="5"/>
  <c r="Q191" i="5"/>
  <c r="S191" i="5"/>
  <c r="AA191" i="5"/>
  <c r="V192" i="5"/>
  <c r="AD192" i="5"/>
  <c r="S206" i="5"/>
  <c r="Z210" i="5"/>
  <c r="Z220" i="5"/>
  <c r="AA221" i="5"/>
  <c r="Z221" i="5"/>
  <c r="Y227" i="5"/>
  <c r="Y238" i="5"/>
  <c r="V240" i="5"/>
  <c r="AD240" i="5"/>
  <c r="W242" i="5"/>
  <c r="W245" i="5"/>
  <c r="Y245" i="5"/>
  <c r="AB255" i="5"/>
  <c r="Y263" i="5"/>
  <c r="AB271" i="5"/>
  <c r="L297" i="5"/>
  <c r="Z270" i="5"/>
  <c r="Q273" i="5"/>
  <c r="Z278" i="5"/>
  <c r="Q284" i="5"/>
  <c r="M297" i="5"/>
  <c r="Q290" i="5"/>
  <c r="Q292" i="5"/>
  <c r="Q303" i="5"/>
  <c r="Q305" i="5"/>
  <c r="AC270" i="5"/>
  <c r="Q247" i="5"/>
  <c r="W253" i="5"/>
  <c r="V255" i="5"/>
  <c r="AD255" i="5"/>
  <c r="AA257" i="5"/>
  <c r="Z260" i="5"/>
  <c r="Q263" i="5"/>
  <c r="S263" i="5"/>
  <c r="AA263" i="5"/>
  <c r="Q270" i="5"/>
  <c r="S270" i="5"/>
  <c r="AA270" i="5"/>
  <c r="V271" i="5"/>
  <c r="AD271" i="5"/>
  <c r="Q278" i="5"/>
  <c r="S278" i="5"/>
  <c r="AA278" i="5"/>
  <c r="F297" i="5"/>
  <c r="N297" i="5"/>
  <c r="Q289" i="5"/>
  <c r="Q293" i="5"/>
  <c r="J309" i="5"/>
  <c r="S248" i="5"/>
  <c r="AA248" i="5"/>
  <c r="AD251" i="5"/>
  <c r="W252" i="5"/>
  <c r="X253" i="5"/>
  <c r="Y254" i="5"/>
  <c r="T257" i="5"/>
  <c r="AB257" i="5"/>
  <c r="U258" i="5"/>
  <c r="AC258" i="5"/>
  <c r="S260" i="5"/>
  <c r="AA260" i="5"/>
  <c r="Z264" i="5"/>
  <c r="W271" i="5"/>
  <c r="Z272" i="5"/>
  <c r="G297" i="5"/>
  <c r="O297" i="5"/>
  <c r="V245" i="5"/>
  <c r="AD245" i="5"/>
  <c r="Z249" i="5"/>
  <c r="X255" i="5"/>
  <c r="AA259" i="5"/>
  <c r="Z259" i="5"/>
  <c r="Q261" i="5"/>
  <c r="AA264" i="5"/>
  <c r="V265" i="5"/>
  <c r="AD265" i="5"/>
  <c r="Q267" i="5"/>
  <c r="Q268" i="5"/>
  <c r="AA272" i="5"/>
  <c r="V273" i="5"/>
  <c r="AD273" i="5"/>
  <c r="Q275" i="5"/>
  <c r="Q276" i="5"/>
  <c r="H297" i="5"/>
  <c r="P297" i="5"/>
  <c r="Q286" i="5"/>
  <c r="Q287" i="5"/>
  <c r="V247" i="5"/>
  <c r="AD247" i="5"/>
  <c r="Y252" i="5"/>
  <c r="AC253" i="5"/>
  <c r="Y255" i="5"/>
  <c r="Q262" i="5"/>
  <c r="Z266" i="5"/>
  <c r="Q269" i="5"/>
  <c r="Z274" i="5"/>
  <c r="Q277" i="5"/>
  <c r="I297" i="5"/>
  <c r="Q288" i="5"/>
  <c r="E309" i="5"/>
  <c r="M309" i="5"/>
  <c r="Q304" i="5"/>
  <c r="S273" i="5"/>
  <c r="X247" i="5"/>
  <c r="W248" i="5"/>
  <c r="AA251" i="5"/>
  <c r="Z251" i="5"/>
  <c r="S252" i="5"/>
  <c r="AA252" i="5"/>
  <c r="T253" i="5"/>
  <c r="AB253" i="5"/>
  <c r="U254" i="5"/>
  <c r="AC254" i="5"/>
  <c r="X257" i="5"/>
  <c r="Y258" i="5"/>
  <c r="U259" i="5"/>
  <c r="AC259" i="5"/>
  <c r="W260" i="5"/>
  <c r="Z261" i="5"/>
  <c r="W267" i="5"/>
  <c r="Z268" i="5"/>
  <c r="W275" i="5"/>
  <c r="Z276" i="5"/>
  <c r="K297" i="5"/>
  <c r="Q294" i="5"/>
  <c r="G309" i="5"/>
  <c r="O309" i="5"/>
  <c r="W276" i="5"/>
  <c r="W268" i="5"/>
  <c r="W261" i="5"/>
  <c r="AD259" i="5"/>
  <c r="AD262" i="5"/>
  <c r="Q264" i="5"/>
  <c r="AD269" i="5"/>
  <c r="Q271" i="5"/>
  <c r="Q272" i="5"/>
  <c r="AD277" i="5"/>
  <c r="Q291" i="5"/>
  <c r="H309" i="5"/>
  <c r="P309" i="5"/>
  <c r="Q26" i="5"/>
  <c r="G69" i="5"/>
  <c r="S86" i="5"/>
  <c r="Q86" i="5"/>
  <c r="Q90" i="5"/>
  <c r="Q13" i="5"/>
  <c r="E69" i="5"/>
  <c r="Q16" i="5"/>
  <c r="Q19" i="5"/>
  <c r="T22" i="5"/>
  <c r="AB22" i="5"/>
  <c r="T26" i="5"/>
  <c r="AB26" i="5"/>
  <c r="Q30" i="5"/>
  <c r="Q35" i="5"/>
  <c r="Q43" i="5"/>
  <c r="Q51" i="5"/>
  <c r="Q62" i="5"/>
  <c r="O69" i="5"/>
  <c r="W22" i="5"/>
  <c r="AA22" i="5"/>
  <c r="S22" i="5"/>
  <c r="Q74" i="5"/>
  <c r="L69" i="5"/>
  <c r="M69" i="5"/>
  <c r="F69" i="5"/>
  <c r="N69" i="5"/>
  <c r="X16" i="5"/>
  <c r="AB16" i="5"/>
  <c r="S18" i="5"/>
  <c r="Z20" i="5"/>
  <c r="AA20" i="5"/>
  <c r="Q21" i="5"/>
  <c r="Q37" i="5"/>
  <c r="Q45" i="5"/>
  <c r="Q53" i="5"/>
  <c r="Q61" i="5"/>
  <c r="Q67" i="5"/>
  <c r="Y73" i="5"/>
  <c r="Q82" i="5"/>
  <c r="Q96" i="5"/>
  <c r="AA26" i="5"/>
  <c r="S26" i="5"/>
  <c r="Y26" i="5"/>
  <c r="W26" i="5"/>
  <c r="U13" i="5"/>
  <c r="Q17" i="5"/>
  <c r="V22" i="5"/>
  <c r="AD22" i="5"/>
  <c r="V26" i="5"/>
  <c r="AD26" i="5"/>
  <c r="Q27" i="5"/>
  <c r="AB73" i="5"/>
  <c r="T73" i="5"/>
  <c r="W73" i="5"/>
  <c r="AD73" i="5"/>
  <c r="V73" i="5"/>
  <c r="L198" i="5"/>
  <c r="Z73" i="5"/>
  <c r="S78" i="5"/>
  <c r="Q78" i="5"/>
  <c r="Q92" i="5"/>
  <c r="V93" i="5"/>
  <c r="Q93" i="5"/>
  <c r="Q14" i="5"/>
  <c r="V18" i="5"/>
  <c r="T20" i="5"/>
  <c r="Q20" i="5"/>
  <c r="U22" i="5"/>
  <c r="Q23" i="5"/>
  <c r="Q24" i="5"/>
  <c r="U26" i="5"/>
  <c r="T28" i="5"/>
  <c r="Q28" i="5"/>
  <c r="Q79" i="5"/>
  <c r="Q84" i="5"/>
  <c r="V85" i="5"/>
  <c r="Q85" i="5"/>
  <c r="AB89" i="5"/>
  <c r="T89" i="5"/>
  <c r="Y89" i="5"/>
  <c r="W89" i="5"/>
  <c r="AD89" i="5"/>
  <c r="V89" i="5"/>
  <c r="Z89" i="5"/>
  <c r="Q99" i="5"/>
  <c r="V77" i="5"/>
  <c r="Q77" i="5"/>
  <c r="S94" i="5"/>
  <c r="Q94" i="5"/>
  <c r="H69" i="5"/>
  <c r="I69" i="5"/>
  <c r="Q12" i="5"/>
  <c r="Z12" i="5"/>
  <c r="Z18" i="5"/>
  <c r="X22" i="5"/>
  <c r="Y22" i="5"/>
  <c r="X26" i="5"/>
  <c r="AC26" i="5"/>
  <c r="Q39" i="5"/>
  <c r="Q47" i="5"/>
  <c r="Q55" i="5"/>
  <c r="Q66" i="5"/>
  <c r="S100" i="5"/>
  <c r="Q100" i="5"/>
  <c r="P69" i="5"/>
  <c r="Y12" i="5"/>
  <c r="J69" i="5"/>
  <c r="S12" i="5"/>
  <c r="AA12" i="5"/>
  <c r="Q18" i="5"/>
  <c r="V20" i="5"/>
  <c r="AD20" i="5"/>
  <c r="AC22" i="5"/>
  <c r="Q41" i="5"/>
  <c r="Q63" i="5"/>
  <c r="AB81" i="5"/>
  <c r="T81" i="5"/>
  <c r="W81" i="5"/>
  <c r="AD81" i="5"/>
  <c r="V81" i="5"/>
  <c r="Z81" i="5"/>
  <c r="Q22" i="5"/>
  <c r="E198" i="5"/>
  <c r="M198" i="5"/>
  <c r="U76" i="5"/>
  <c r="AC76" i="5"/>
  <c r="U84" i="5"/>
  <c r="AC84" i="5"/>
  <c r="U92" i="5"/>
  <c r="AC92" i="5"/>
  <c r="U95" i="5"/>
  <c r="AD95" i="5"/>
  <c r="Q103" i="5"/>
  <c r="S115" i="5"/>
  <c r="Q115" i="5"/>
  <c r="Y118" i="5"/>
  <c r="X118" i="5"/>
  <c r="Z118" i="5"/>
  <c r="T120" i="5"/>
  <c r="Q120" i="5"/>
  <c r="S123" i="5"/>
  <c r="Q123" i="5"/>
  <c r="Y126" i="5"/>
  <c r="X126" i="5"/>
  <c r="Z126" i="5"/>
  <c r="T128" i="5"/>
  <c r="Q128" i="5"/>
  <c r="U139" i="5"/>
  <c r="Q139" i="5"/>
  <c r="V21" i="5"/>
  <c r="U24" i="5"/>
  <c r="Q25" i="5"/>
  <c r="F198" i="5"/>
  <c r="N198" i="5"/>
  <c r="T74" i="5"/>
  <c r="AA77" i="5"/>
  <c r="Q80" i="5"/>
  <c r="T82" i="5"/>
  <c r="V84" i="5"/>
  <c r="AD84" i="5"/>
  <c r="S85" i="5"/>
  <c r="AA85" i="5"/>
  <c r="Q88" i="5"/>
  <c r="T90" i="5"/>
  <c r="Y91" i="5"/>
  <c r="AD92" i="5"/>
  <c r="S93" i="5"/>
  <c r="AA93" i="5"/>
  <c r="X94" i="5"/>
  <c r="Q98" i="5"/>
  <c r="AB102" i="5"/>
  <c r="X103" i="5"/>
  <c r="S118" i="5"/>
  <c r="AA118" i="5"/>
  <c r="S126" i="5"/>
  <c r="AA126" i="5"/>
  <c r="AE133" i="5"/>
  <c r="AE134" i="5"/>
  <c r="AE135" i="5"/>
  <c r="G198" i="5"/>
  <c r="O198" i="5"/>
  <c r="Q75" i="5"/>
  <c r="Q83" i="5"/>
  <c r="W95" i="5"/>
  <c r="V101" i="5"/>
  <c r="AD101" i="5"/>
  <c r="AA101" i="5"/>
  <c r="V102" i="5"/>
  <c r="AD102" i="5"/>
  <c r="AC102" i="5"/>
  <c r="Y103" i="5"/>
  <c r="Q111" i="5"/>
  <c r="T118" i="5"/>
  <c r="AB118" i="5"/>
  <c r="T126" i="5"/>
  <c r="AB126" i="5"/>
  <c r="S131" i="5"/>
  <c r="Q131" i="5"/>
  <c r="AE132" i="5"/>
  <c r="H198" i="5"/>
  <c r="P198" i="5"/>
  <c r="X76" i="5"/>
  <c r="U77" i="5"/>
  <c r="AC77" i="5"/>
  <c r="X92" i="5"/>
  <c r="Z94" i="5"/>
  <c r="Z97" i="5"/>
  <c r="Q101" i="5"/>
  <c r="Q102" i="5"/>
  <c r="AD103" i="5"/>
  <c r="AC103" i="5"/>
  <c r="U103" i="5"/>
  <c r="U109" i="5"/>
  <c r="Q109" i="5"/>
  <c r="AE136" i="5"/>
  <c r="AE137" i="5"/>
  <c r="Q138" i="5"/>
  <c r="I198" i="5"/>
  <c r="Q73" i="5"/>
  <c r="Q81" i="5"/>
  <c r="Q89" i="5"/>
  <c r="Q97" i="5"/>
  <c r="W97" i="5"/>
  <c r="AD100" i="5"/>
  <c r="S101" i="5"/>
  <c r="T102" i="5"/>
  <c r="S103" i="5"/>
  <c r="AA103" i="5"/>
  <c r="V118" i="5"/>
  <c r="AD118" i="5"/>
  <c r="Q119" i="5"/>
  <c r="V126" i="5"/>
  <c r="AD126" i="5"/>
  <c r="Q127" i="5"/>
  <c r="J198" i="5"/>
  <c r="S73" i="5"/>
  <c r="AA73" i="5"/>
  <c r="AC94" i="5"/>
  <c r="AA95" i="5"/>
  <c r="X97" i="5"/>
  <c r="Y100" i="5"/>
  <c r="U100" i="5"/>
  <c r="Y101" i="5"/>
  <c r="U102" i="5"/>
  <c r="T103" i="5"/>
  <c r="AB103" i="5"/>
  <c r="U117" i="5"/>
  <c r="Q117" i="5"/>
  <c r="Q118" i="5"/>
  <c r="U118" i="5"/>
  <c r="U125" i="5"/>
  <c r="Q125" i="5"/>
  <c r="Q126" i="5"/>
  <c r="U126" i="5"/>
  <c r="Q135" i="5"/>
  <c r="K198" i="5"/>
  <c r="S76" i="5"/>
  <c r="U78" i="5"/>
  <c r="S84" i="5"/>
  <c r="U86" i="5"/>
  <c r="V91" i="5"/>
  <c r="S92" i="5"/>
  <c r="U94" i="5"/>
  <c r="X95" i="5"/>
  <c r="S95" i="5"/>
  <c r="T104" i="5"/>
  <c r="Q104" i="5"/>
  <c r="S107" i="5"/>
  <c r="Q107" i="5"/>
  <c r="Y110" i="5"/>
  <c r="X110" i="5"/>
  <c r="Z110" i="5"/>
  <c r="T112" i="5"/>
  <c r="Q112" i="5"/>
  <c r="AC118" i="5"/>
  <c r="AC126" i="5"/>
  <c r="Q106" i="5"/>
  <c r="Q114" i="5"/>
  <c r="Q122" i="5"/>
  <c r="Q130" i="5"/>
  <c r="S138" i="5"/>
  <c r="V140" i="5"/>
  <c r="AD140" i="5"/>
  <c r="W110" i="5"/>
  <c r="W118" i="5"/>
  <c r="W126" i="5"/>
  <c r="AC138" i="5"/>
  <c r="S140" i="5"/>
  <c r="AE208" i="5"/>
  <c r="T106" i="5"/>
  <c r="AB106" i="5"/>
  <c r="S109" i="5"/>
  <c r="AA109" i="5"/>
  <c r="U111" i="5"/>
  <c r="AC111" i="5"/>
  <c r="S117" i="5"/>
  <c r="AA117" i="5"/>
  <c r="U119" i="5"/>
  <c r="AC119" i="5"/>
  <c r="W121" i="5"/>
  <c r="S125" i="5"/>
  <c r="AA125" i="5"/>
  <c r="U127" i="5"/>
  <c r="AC127" i="5"/>
  <c r="U138" i="5"/>
  <c r="Q150" i="5"/>
  <c r="U106" i="5"/>
  <c r="T109" i="5"/>
  <c r="V111" i="5"/>
  <c r="U114" i="5"/>
  <c r="T117" i="5"/>
  <c r="V119" i="5"/>
  <c r="U122" i="5"/>
  <c r="T125" i="5"/>
  <c r="V127" i="5"/>
  <c r="U130" i="5"/>
  <c r="Q144" i="5"/>
  <c r="Z140" i="5"/>
  <c r="X140" i="5"/>
  <c r="AE209" i="5"/>
  <c r="Q105" i="5"/>
  <c r="Q113" i="5"/>
  <c r="Q121" i="5"/>
  <c r="Q129" i="5"/>
  <c r="Q132" i="5"/>
  <c r="Q133" i="5"/>
  <c r="Q134" i="5"/>
  <c r="Q140" i="5"/>
  <c r="Q146" i="5"/>
  <c r="Q137" i="5"/>
  <c r="AA140" i="5"/>
  <c r="Q152" i="5"/>
  <c r="AE207" i="5"/>
  <c r="I280" i="5"/>
  <c r="Q202" i="5"/>
  <c r="Q208" i="5"/>
  <c r="AB210" i="5"/>
  <c r="S213" i="5"/>
  <c r="Q216" i="5"/>
  <c r="AB218" i="5"/>
  <c r="S221" i="5"/>
  <c r="Q226" i="5"/>
  <c r="Q237" i="5"/>
  <c r="S238" i="5"/>
  <c r="Q238" i="5"/>
  <c r="W244" i="5"/>
  <c r="T244" i="5"/>
  <c r="Q253" i="5"/>
  <c r="U204" i="5"/>
  <c r="AC204" i="5"/>
  <c r="Q205" i="5"/>
  <c r="U210" i="5"/>
  <c r="AC210" i="5"/>
  <c r="Q211" i="5"/>
  <c r="U218" i="5"/>
  <c r="AC218" i="5"/>
  <c r="Q219" i="5"/>
  <c r="Q223" i="5"/>
  <c r="Y230" i="5"/>
  <c r="W230" i="5"/>
  <c r="Z230" i="5"/>
  <c r="AD230" i="5"/>
  <c r="T232" i="5"/>
  <c r="Q232" i="5"/>
  <c r="S235" i="5"/>
  <c r="Q235" i="5"/>
  <c r="Q245" i="5"/>
  <c r="K280" i="5"/>
  <c r="Q209" i="5"/>
  <c r="Q214" i="5"/>
  <c r="S222" i="5"/>
  <c r="AA224" i="5"/>
  <c r="S224" i="5"/>
  <c r="Y224" i="5"/>
  <c r="Z224" i="5"/>
  <c r="X225" i="5"/>
  <c r="AD225" i="5"/>
  <c r="V225" i="5"/>
  <c r="Z225" i="5"/>
  <c r="AC225" i="5"/>
  <c r="S230" i="5"/>
  <c r="Q230" i="5"/>
  <c r="AA230" i="5"/>
  <c r="U241" i="5"/>
  <c r="Y244" i="5"/>
  <c r="S257" i="5"/>
  <c r="Q257" i="5"/>
  <c r="L280" i="5"/>
  <c r="Q203" i="5"/>
  <c r="Q217" i="5"/>
  <c r="T223" i="5"/>
  <c r="S225" i="5"/>
  <c r="AA225" i="5"/>
  <c r="T230" i="5"/>
  <c r="AB230" i="5"/>
  <c r="Q239" i="5"/>
  <c r="X241" i="5"/>
  <c r="V241" i="5"/>
  <c r="Q242" i="5"/>
  <c r="X244" i="5"/>
  <c r="AD244" i="5"/>
  <c r="V244" i="5"/>
  <c r="Z244" i="5"/>
  <c r="AC244" i="5"/>
  <c r="S249" i="5"/>
  <c r="Q249" i="5"/>
  <c r="E280" i="5"/>
  <c r="M280" i="5"/>
  <c r="T224" i="5"/>
  <c r="Q224" i="5"/>
  <c r="AB224" i="5"/>
  <c r="S227" i="5"/>
  <c r="Q227" i="5"/>
  <c r="W233" i="5"/>
  <c r="Q236" i="5"/>
  <c r="S244" i="5"/>
  <c r="AA244" i="5"/>
  <c r="X252" i="5"/>
  <c r="AD252" i="5"/>
  <c r="V252" i="5"/>
  <c r="AB252" i="5"/>
  <c r="T252" i="5"/>
  <c r="Z252" i="5"/>
  <c r="F280" i="5"/>
  <c r="N280" i="5"/>
  <c r="U214" i="5"/>
  <c r="Q215" i="5"/>
  <c r="Z222" i="5"/>
  <c r="W222" i="5"/>
  <c r="Q234" i="5"/>
  <c r="AE237" i="5"/>
  <c r="Y241" i="5"/>
  <c r="W241" i="5"/>
  <c r="Z241" i="5"/>
  <c r="AD241" i="5"/>
  <c r="T243" i="5"/>
  <c r="Q243" i="5"/>
  <c r="S246" i="5"/>
  <c r="Q246" i="5"/>
  <c r="G280" i="5"/>
  <c r="O280" i="5"/>
  <c r="X202" i="5"/>
  <c r="Q204" i="5"/>
  <c r="Q207" i="5"/>
  <c r="Q210" i="5"/>
  <c r="Q218" i="5"/>
  <c r="Q222" i="5"/>
  <c r="V224" i="5"/>
  <c r="AD224" i="5"/>
  <c r="U230" i="5"/>
  <c r="S241" i="5"/>
  <c r="Q241" i="5"/>
  <c r="AA241" i="5"/>
  <c r="H280" i="5"/>
  <c r="P280" i="5"/>
  <c r="Y202" i="5"/>
  <c r="T222" i="5"/>
  <c r="AB222" i="5"/>
  <c r="W224" i="5"/>
  <c r="W225" i="5"/>
  <c r="T225" i="5"/>
  <c r="Q228" i="5"/>
  <c r="X230" i="5"/>
  <c r="V230" i="5"/>
  <c r="Q231" i="5"/>
  <c r="X233" i="5"/>
  <c r="AD233" i="5"/>
  <c r="V233" i="5"/>
  <c r="Z233" i="5"/>
  <c r="AC233" i="5"/>
  <c r="T241" i="5"/>
  <c r="AB241" i="5"/>
  <c r="Q255" i="5"/>
  <c r="U249" i="5"/>
  <c r="AC249" i="5"/>
  <c r="Q250" i="5"/>
  <c r="U257" i="5"/>
  <c r="AC257" i="5"/>
  <c r="W259" i="5"/>
  <c r="T260" i="5"/>
  <c r="AB260" i="5"/>
  <c r="U260" i="5"/>
  <c r="AC260" i="5"/>
  <c r="S226" i="5"/>
  <c r="AA226" i="5"/>
  <c r="U228" i="5"/>
  <c r="AC228" i="5"/>
  <c r="Q229" i="5"/>
  <c r="Y232" i="5"/>
  <c r="S234" i="5"/>
  <c r="AA234" i="5"/>
  <c r="U236" i="5"/>
  <c r="AC236" i="5"/>
  <c r="U239" i="5"/>
  <c r="AC239" i="5"/>
  <c r="Q240" i="5"/>
  <c r="Y243" i="5"/>
  <c r="S245" i="5"/>
  <c r="AA245" i="5"/>
  <c r="U247" i="5"/>
  <c r="AC247" i="5"/>
  <c r="Q248" i="5"/>
  <c r="W249" i="5"/>
  <c r="Y251" i="5"/>
  <c r="S253" i="5"/>
  <c r="AA253" i="5"/>
  <c r="U255" i="5"/>
  <c r="AC255" i="5"/>
  <c r="Q256" i="5"/>
  <c r="W257" i="5"/>
  <c r="Y259" i="5"/>
  <c r="V260" i="5"/>
  <c r="AD260" i="5"/>
  <c r="E297" i="5"/>
  <c r="Q251" i="5"/>
  <c r="Q259" i="5"/>
  <c r="Q302" i="5"/>
  <c r="U226" i="5"/>
  <c r="S232" i="5"/>
  <c r="U234" i="5"/>
  <c r="S243" i="5"/>
  <c r="U245" i="5"/>
  <c r="S251" i="5"/>
  <c r="U253" i="5"/>
  <c r="Q254" i="5"/>
  <c r="S259" i="5"/>
  <c r="Q225" i="5"/>
  <c r="Q233" i="5"/>
  <c r="Q244" i="5"/>
  <c r="Q252" i="5"/>
  <c r="Q260" i="5"/>
  <c r="AE12" i="5" l="1"/>
  <c r="AE277" i="5"/>
  <c r="AE205" i="5"/>
  <c r="AE256" i="5"/>
  <c r="AE250" i="5"/>
  <c r="AE246" i="5"/>
  <c r="AE211" i="5"/>
  <c r="AE87" i="5"/>
  <c r="AE124" i="5"/>
  <c r="AE139" i="5"/>
  <c r="AE80" i="5"/>
  <c r="AE231" i="5"/>
  <c r="AE19" i="5"/>
  <c r="AE108" i="5"/>
  <c r="AE99" i="5"/>
  <c r="AE165" i="5"/>
  <c r="AE98" i="5"/>
  <c r="AE262" i="5"/>
  <c r="AE216" i="5"/>
  <c r="AE25" i="5"/>
  <c r="AE229" i="5"/>
  <c r="AE43" i="5"/>
  <c r="AE265" i="5"/>
  <c r="AE173" i="5"/>
  <c r="AE148" i="5"/>
  <c r="AE157" i="5"/>
  <c r="AE88" i="5"/>
  <c r="AE62" i="5"/>
  <c r="AE119" i="5"/>
  <c r="AE106" i="5"/>
  <c r="AE115" i="5"/>
  <c r="AE107" i="5"/>
  <c r="Q309" i="5"/>
  <c r="AE122" i="5"/>
  <c r="AE104" i="5"/>
  <c r="AE90" i="5"/>
  <c r="AE269" i="5"/>
  <c r="AE83" i="5"/>
  <c r="AE203" i="5"/>
  <c r="AE276" i="5"/>
  <c r="AE212" i="5"/>
  <c r="AE268" i="5"/>
  <c r="AE35" i="5"/>
  <c r="AE220" i="5"/>
  <c r="AE274" i="5"/>
  <c r="AE240" i="5"/>
  <c r="AE190" i="5"/>
  <c r="AE171" i="5"/>
  <c r="AE75" i="5"/>
  <c r="AE179" i="5"/>
  <c r="AE178" i="5"/>
  <c r="AE154" i="5"/>
  <c r="AE273" i="5"/>
  <c r="AE272" i="5"/>
  <c r="AE172" i="5"/>
  <c r="AE146" i="5"/>
  <c r="AE156" i="5"/>
  <c r="AE111" i="5"/>
  <c r="AD280" i="5"/>
  <c r="AE202" i="5"/>
  <c r="AE128" i="5"/>
  <c r="AE270" i="5"/>
  <c r="AE38" i="5"/>
  <c r="AE181" i="5"/>
  <c r="AE24" i="5"/>
  <c r="AE252" i="5"/>
  <c r="AE215" i="5"/>
  <c r="AE206" i="5"/>
  <c r="AE183" i="5"/>
  <c r="AE162" i="5"/>
  <c r="AE155" i="5"/>
  <c r="AE150" i="5"/>
  <c r="AE129" i="5"/>
  <c r="AE105" i="5"/>
  <c r="AE67" i="5"/>
  <c r="AE79" i="5"/>
  <c r="AE46" i="5"/>
  <c r="AE31" i="5"/>
  <c r="AE27" i="5"/>
  <c r="AE15" i="5"/>
  <c r="AE82" i="5"/>
  <c r="AE21" i="5"/>
  <c r="AE96" i="5"/>
  <c r="AE213" i="5"/>
  <c r="AE114" i="5"/>
  <c r="AE112" i="5"/>
  <c r="AE261" i="5"/>
  <c r="AE275" i="5"/>
  <c r="AE214" i="5"/>
  <c r="AE63" i="5"/>
  <c r="AE170" i="5"/>
  <c r="AE51" i="5"/>
  <c r="AE59" i="5"/>
  <c r="AE228" i="5"/>
  <c r="AE77" i="5"/>
  <c r="AB69" i="5"/>
  <c r="AE167" i="5"/>
  <c r="AE23" i="5"/>
  <c r="AE233" i="5"/>
  <c r="AE235" i="5"/>
  <c r="AE204" i="5"/>
  <c r="AE110" i="5"/>
  <c r="AE267" i="5"/>
  <c r="AE254" i="5"/>
  <c r="AE264" i="5"/>
  <c r="AE186" i="5"/>
  <c r="AE116" i="5"/>
  <c r="AE149" i="5"/>
  <c r="AE163" i="5"/>
  <c r="AE147" i="5"/>
  <c r="AE247" i="5"/>
  <c r="AE258" i="5"/>
  <c r="AE248" i="5"/>
  <c r="AE217" i="5"/>
  <c r="AE242" i="5"/>
  <c r="AE219" i="5"/>
  <c r="AE180" i="5"/>
  <c r="AE151" i="5"/>
  <c r="AE17" i="5"/>
  <c r="AE29" i="5"/>
  <c r="AE34" i="5"/>
  <c r="AB280" i="5"/>
  <c r="AC69" i="5"/>
  <c r="AE236" i="5"/>
  <c r="AA280" i="5"/>
  <c r="AE227" i="5"/>
  <c r="AE121" i="5"/>
  <c r="AE234" i="5"/>
  <c r="Z280" i="5"/>
  <c r="AE278" i="5"/>
  <c r="AE14" i="5"/>
  <c r="S280" i="5"/>
  <c r="W280" i="5"/>
  <c r="AE89" i="5"/>
  <c r="AE28" i="5"/>
  <c r="AE113" i="5"/>
  <c r="AE49" i="5"/>
  <c r="AE176" i="5"/>
  <c r="AE40" i="5"/>
  <c r="AE52" i="5"/>
  <c r="Y280" i="5"/>
  <c r="AE189" i="5"/>
  <c r="AE271" i="5"/>
  <c r="AE175" i="5"/>
  <c r="AE64" i="5"/>
  <c r="AE54" i="5"/>
  <c r="AE177" i="5"/>
  <c r="AE161" i="5"/>
  <c r="AE48" i="5"/>
  <c r="AE144" i="5"/>
  <c r="AE169" i="5"/>
  <c r="AE153" i="5"/>
  <c r="AE37" i="5"/>
  <c r="AE255" i="5"/>
  <c r="AE218" i="5"/>
  <c r="AE95" i="5"/>
  <c r="AE76" i="5"/>
  <c r="AE103" i="5"/>
  <c r="AC198" i="5"/>
  <c r="AE131" i="5"/>
  <c r="Y69" i="5"/>
  <c r="Q297" i="5"/>
  <c r="AE187" i="5"/>
  <c r="AE164" i="5"/>
  <c r="AE159" i="5"/>
  <c r="AE53" i="5"/>
  <c r="AE57" i="5"/>
  <c r="AE42" i="5"/>
  <c r="AE33" i="5"/>
  <c r="AE44" i="5"/>
  <c r="U69" i="5"/>
  <c r="AE192" i="5"/>
  <c r="AE184" i="5"/>
  <c r="AE168" i="5"/>
  <c r="AE174" i="5"/>
  <c r="AE145" i="5"/>
  <c r="K311" i="5"/>
  <c r="AE223" i="5"/>
  <c r="AE221" i="5"/>
  <c r="AE127" i="5"/>
  <c r="X198" i="5"/>
  <c r="AD69" i="5"/>
  <c r="W69" i="5"/>
  <c r="AE263" i="5"/>
  <c r="AE143" i="5"/>
  <c r="AE56" i="5"/>
  <c r="AE41" i="5"/>
  <c r="AE166" i="5"/>
  <c r="AE66" i="5"/>
  <c r="AE60" i="5"/>
  <c r="AE50" i="5"/>
  <c r="AE102" i="5"/>
  <c r="AE13" i="5"/>
  <c r="AE260" i="5"/>
  <c r="AE74" i="5"/>
  <c r="AE81" i="5"/>
  <c r="T69" i="5"/>
  <c r="AE182" i="5"/>
  <c r="AE185" i="5"/>
  <c r="AE266" i="5"/>
  <c r="AE152" i="5"/>
  <c r="AE65" i="5"/>
  <c r="AE158" i="5"/>
  <c r="AE45" i="5"/>
  <c r="AE30" i="5"/>
  <c r="AE36" i="5"/>
  <c r="AE55" i="5"/>
  <c r="AE47" i="5"/>
  <c r="AE39" i="5"/>
  <c r="AE32" i="5"/>
  <c r="AE123" i="5"/>
  <c r="AE243" i="5"/>
  <c r="V280" i="5"/>
  <c r="AE210" i="5"/>
  <c r="T280" i="5"/>
  <c r="X280" i="5"/>
  <c r="AE238" i="5"/>
  <c r="AE130" i="5"/>
  <c r="AE91" i="5"/>
  <c r="AE97" i="5"/>
  <c r="AE120" i="5"/>
  <c r="V69" i="5"/>
  <c r="X69" i="5"/>
  <c r="AE191" i="5"/>
  <c r="AE160" i="5"/>
  <c r="AE61" i="5"/>
  <c r="AE142" i="5"/>
  <c r="AE58" i="5"/>
  <c r="AE117" i="5"/>
  <c r="J311" i="5"/>
  <c r="Z69" i="5"/>
  <c r="V198" i="5"/>
  <c r="F311" i="5"/>
  <c r="U198" i="5"/>
  <c r="E311" i="5"/>
  <c r="AE249" i="5"/>
  <c r="AE101" i="5"/>
  <c r="AE85" i="5"/>
  <c r="Q69" i="5"/>
  <c r="AD198" i="5"/>
  <c r="M311" i="5"/>
  <c r="G311" i="5"/>
  <c r="Q198" i="5"/>
  <c r="AE253" i="5"/>
  <c r="AE92" i="5"/>
  <c r="AE126" i="5"/>
  <c r="P311" i="5"/>
  <c r="I311" i="5"/>
  <c r="W198" i="5"/>
  <c r="L311" i="5"/>
  <c r="S69" i="5"/>
  <c r="AE244" i="5"/>
  <c r="AC280" i="5"/>
  <c r="AE125" i="5"/>
  <c r="AE93" i="5"/>
  <c r="H311" i="5"/>
  <c r="T198" i="5"/>
  <c r="Y198" i="5"/>
  <c r="O311" i="5"/>
  <c r="AE245" i="5"/>
  <c r="AE232" i="5"/>
  <c r="AE230" i="5"/>
  <c r="Q280" i="5"/>
  <c r="AE109" i="5"/>
  <c r="AE140" i="5"/>
  <c r="AE100" i="5"/>
  <c r="AB198" i="5"/>
  <c r="AE18" i="5"/>
  <c r="AE22" i="5"/>
  <c r="AE20" i="5"/>
  <c r="AE241" i="5"/>
  <c r="U280" i="5"/>
  <c r="AE239" i="5"/>
  <c r="AE138" i="5"/>
  <c r="AE84" i="5"/>
  <c r="AA198" i="5"/>
  <c r="AE118" i="5"/>
  <c r="AE78" i="5"/>
  <c r="AE86" i="5"/>
  <c r="N311" i="5"/>
  <c r="AE259" i="5"/>
  <c r="AE257" i="5"/>
  <c r="AE224" i="5"/>
  <c r="AE226" i="5"/>
  <c r="AE251" i="5"/>
  <c r="AE225" i="5"/>
  <c r="AE222" i="5"/>
  <c r="S198" i="5"/>
  <c r="AE73" i="5"/>
  <c r="AA69" i="5"/>
  <c r="AE94" i="5"/>
  <c r="Z198" i="5"/>
  <c r="AE26" i="5"/>
  <c r="AK1" i="5" l="1"/>
  <c r="AI4" i="5" s="1"/>
  <c r="AK4" i="5" s="1"/>
  <c r="AE69" i="5"/>
  <c r="AE280" i="5"/>
  <c r="Q311" i="5"/>
  <c r="Q319" i="5" s="1"/>
  <c r="AI274" i="5" l="1"/>
  <c r="G2" i="7"/>
  <c r="AI209" i="5"/>
  <c r="AJ209" i="5" s="1"/>
  <c r="AK209" i="5" s="1"/>
  <c r="AL209" i="5" s="1"/>
  <c r="AI137" i="5"/>
  <c r="AJ137" i="5" s="1"/>
  <c r="AK137" i="5" s="1"/>
  <c r="AL137" i="5" s="1"/>
  <c r="AI194" i="5"/>
  <c r="AI207" i="5"/>
  <c r="AJ207" i="5" s="1"/>
  <c r="AK207" i="5" s="1"/>
  <c r="AL207" i="5" s="1"/>
  <c r="AI135" i="5"/>
  <c r="AJ135" i="5" s="1"/>
  <c r="AK135" i="5" s="1"/>
  <c r="AL135" i="5" s="1"/>
  <c r="AI195" i="5"/>
  <c r="AI20" i="5"/>
  <c r="AJ20" i="5" s="1"/>
  <c r="AK20" i="5" s="1"/>
  <c r="AL20" i="5" s="1"/>
  <c r="AI28" i="5"/>
  <c r="AJ28" i="5" s="1"/>
  <c r="AK28" i="5" s="1"/>
  <c r="AL28" i="5" s="1"/>
  <c r="AI14" i="5"/>
  <c r="AJ14" i="5" s="1"/>
  <c r="AK14" i="5" s="1"/>
  <c r="AL14" i="5" s="1"/>
  <c r="AI188" i="5"/>
  <c r="AJ188" i="5" s="1"/>
  <c r="AK188" i="5" s="1"/>
  <c r="AL188" i="5" s="1"/>
  <c r="AI136" i="5"/>
  <c r="AJ136" i="5" s="1"/>
  <c r="AK136" i="5" s="1"/>
  <c r="AL136" i="5" s="1"/>
  <c r="AI132" i="5"/>
  <c r="AJ132" i="5" s="1"/>
  <c r="AK132" i="5" s="1"/>
  <c r="AL132" i="5" s="1"/>
  <c r="AI208" i="5"/>
  <c r="AJ208" i="5" s="1"/>
  <c r="AK208" i="5" s="1"/>
  <c r="AL208" i="5" s="1"/>
  <c r="AI237" i="5"/>
  <c r="AJ237" i="5" s="1"/>
  <c r="AK237" i="5" s="1"/>
  <c r="AL237" i="5" s="1"/>
  <c r="AI133" i="5"/>
  <c r="AJ133" i="5" s="1"/>
  <c r="AK133" i="5" s="1"/>
  <c r="AL133" i="5" s="1"/>
  <c r="AI141" i="5"/>
  <c r="AJ141" i="5" s="1"/>
  <c r="AK141" i="5" s="1"/>
  <c r="AL141" i="5" s="1"/>
  <c r="AI193" i="5"/>
  <c r="AI134" i="5"/>
  <c r="AJ134" i="5" s="1"/>
  <c r="AK134" i="5" s="1"/>
  <c r="AL134" i="5" s="1"/>
  <c r="AI26" i="5"/>
  <c r="AJ26" i="5" s="1"/>
  <c r="AK26" i="5" s="1"/>
  <c r="AL26" i="5" s="1"/>
  <c r="AI89" i="5"/>
  <c r="AJ89" i="5" s="1"/>
  <c r="AK89" i="5" s="1"/>
  <c r="AL89" i="5" s="1"/>
  <c r="AI164" i="5"/>
  <c r="AJ164" i="5" s="1"/>
  <c r="AK164" i="5" s="1"/>
  <c r="AL164" i="5" s="1"/>
  <c r="AI233" i="5"/>
  <c r="AJ233" i="5" s="1"/>
  <c r="AK233" i="5" s="1"/>
  <c r="AL233" i="5" s="1"/>
  <c r="AI18" i="5"/>
  <c r="AJ18" i="5" s="1"/>
  <c r="AK18" i="5" s="1"/>
  <c r="AL18" i="5" s="1"/>
  <c r="AI86" i="5"/>
  <c r="AJ86" i="5" s="1"/>
  <c r="AK86" i="5" s="1"/>
  <c r="AL86" i="5" s="1"/>
  <c r="AI153" i="5"/>
  <c r="AJ153" i="5" s="1"/>
  <c r="AK153" i="5" s="1"/>
  <c r="AL153" i="5" s="1"/>
  <c r="AI243" i="5"/>
  <c r="AJ243" i="5" s="1"/>
  <c r="AK243" i="5" s="1"/>
  <c r="AL243" i="5" s="1"/>
  <c r="AI48" i="5"/>
  <c r="AJ48" i="5" s="1"/>
  <c r="AK48" i="5" s="1"/>
  <c r="AL48" i="5" s="1"/>
  <c r="AI115" i="5"/>
  <c r="AJ115" i="5" s="1"/>
  <c r="AK115" i="5" s="1"/>
  <c r="AL115" i="5" s="1"/>
  <c r="AI182" i="5"/>
  <c r="AJ182" i="5" s="1"/>
  <c r="AK182" i="5" s="1"/>
  <c r="AL182" i="5" s="1"/>
  <c r="AI240" i="5"/>
  <c r="AJ240" i="5" s="1"/>
  <c r="AK240" i="5" s="1"/>
  <c r="AL240" i="5" s="1"/>
  <c r="AI45" i="5"/>
  <c r="AJ45" i="5" s="1"/>
  <c r="AK45" i="5" s="1"/>
  <c r="AL45" i="5" s="1"/>
  <c r="AI112" i="5"/>
  <c r="AJ112" i="5" s="1"/>
  <c r="AK112" i="5" s="1"/>
  <c r="AL112" i="5" s="1"/>
  <c r="AI261" i="5"/>
  <c r="AJ261" i="5" s="1"/>
  <c r="AK261" i="5" s="1"/>
  <c r="AL261" i="5" s="1"/>
  <c r="AI50" i="5"/>
  <c r="AJ50" i="5" s="1"/>
  <c r="AK50" i="5" s="1"/>
  <c r="AL50" i="5" s="1"/>
  <c r="AI117" i="5"/>
  <c r="AJ117" i="5" s="1"/>
  <c r="AK117" i="5" s="1"/>
  <c r="AL117" i="5" s="1"/>
  <c r="AI184" i="5"/>
  <c r="AJ184" i="5" s="1"/>
  <c r="AK184" i="5" s="1"/>
  <c r="AL184" i="5" s="1"/>
  <c r="AI258" i="5"/>
  <c r="AJ258" i="5" s="1"/>
  <c r="AK258" i="5" s="1"/>
  <c r="AL258" i="5" s="1"/>
  <c r="AI63" i="5"/>
  <c r="AJ63" i="5" s="1"/>
  <c r="AK63" i="5" s="1"/>
  <c r="AL63" i="5" s="1"/>
  <c r="AI130" i="5"/>
  <c r="AJ130" i="5" s="1"/>
  <c r="AK130" i="5" s="1"/>
  <c r="AL130" i="5" s="1"/>
  <c r="AI255" i="5"/>
  <c r="AJ255" i="5" s="1"/>
  <c r="AK255" i="5" s="1"/>
  <c r="AL255" i="5" s="1"/>
  <c r="AI44" i="5"/>
  <c r="AJ44" i="5" s="1"/>
  <c r="AK44" i="5" s="1"/>
  <c r="AL44" i="5" s="1"/>
  <c r="AI111" i="5"/>
  <c r="AJ111" i="5" s="1"/>
  <c r="AK111" i="5" s="1"/>
  <c r="AL111" i="5" s="1"/>
  <c r="AI186" i="5"/>
  <c r="AJ186" i="5" s="1"/>
  <c r="AK186" i="5" s="1"/>
  <c r="AL186" i="5" s="1"/>
  <c r="AI275" i="5"/>
  <c r="AJ275" i="5" s="1"/>
  <c r="AK275" i="5" s="1"/>
  <c r="AL275" i="5" s="1"/>
  <c r="AI76" i="5"/>
  <c r="AJ76" i="5" s="1"/>
  <c r="AK76" i="5" s="1"/>
  <c r="AL76" i="5" s="1"/>
  <c r="AI143" i="5"/>
  <c r="AJ143" i="5" s="1"/>
  <c r="AK143" i="5" s="1"/>
  <c r="AL143" i="5" s="1"/>
  <c r="AI212" i="5"/>
  <c r="AJ212" i="5" s="1"/>
  <c r="AK212" i="5" s="1"/>
  <c r="AL212" i="5" s="1"/>
  <c r="AI272" i="5"/>
  <c r="AJ272" i="5" s="1"/>
  <c r="AK272" i="5" s="1"/>
  <c r="AL272" i="5" s="1"/>
  <c r="AI145" i="5"/>
  <c r="AJ145" i="5" s="1"/>
  <c r="AK145" i="5" s="1"/>
  <c r="AL145" i="5" s="1"/>
  <c r="AI107" i="5"/>
  <c r="AJ107" i="5" s="1"/>
  <c r="AK107" i="5" s="1"/>
  <c r="AL107" i="5" s="1"/>
  <c r="AI37" i="5"/>
  <c r="AJ37" i="5" s="1"/>
  <c r="AK37" i="5" s="1"/>
  <c r="AL37" i="5" s="1"/>
  <c r="AI109" i="5"/>
  <c r="AJ109" i="5" s="1"/>
  <c r="AK109" i="5" s="1"/>
  <c r="AL109" i="5" s="1"/>
  <c r="AI122" i="5"/>
  <c r="AJ122" i="5" s="1"/>
  <c r="AK122" i="5" s="1"/>
  <c r="AL122" i="5" s="1"/>
  <c r="AI178" i="5"/>
  <c r="AJ178" i="5" s="1"/>
  <c r="AK178" i="5" s="1"/>
  <c r="AL178" i="5" s="1"/>
  <c r="AI264" i="5"/>
  <c r="AJ264" i="5" s="1"/>
  <c r="AK264" i="5" s="1"/>
  <c r="AL264" i="5" s="1"/>
  <c r="AI31" i="5"/>
  <c r="AJ31" i="5" s="1"/>
  <c r="AK31" i="5" s="1"/>
  <c r="AL31" i="5" s="1"/>
  <c r="AI97" i="5"/>
  <c r="AJ97" i="5" s="1"/>
  <c r="AK97" i="5" s="1"/>
  <c r="AL97" i="5" s="1"/>
  <c r="AI172" i="5"/>
  <c r="AJ172" i="5" s="1"/>
  <c r="AK172" i="5" s="1"/>
  <c r="AL172" i="5" s="1"/>
  <c r="AI238" i="5"/>
  <c r="AJ238" i="5" s="1"/>
  <c r="AK238" i="5" s="1"/>
  <c r="AL238" i="5" s="1"/>
  <c r="AI23" i="5"/>
  <c r="AJ23" i="5" s="1"/>
  <c r="AK23" i="5" s="1"/>
  <c r="AL23" i="5" s="1"/>
  <c r="AI94" i="5"/>
  <c r="AJ94" i="5" s="1"/>
  <c r="AK94" i="5" s="1"/>
  <c r="AL94" i="5" s="1"/>
  <c r="AI161" i="5"/>
  <c r="AJ161" i="5" s="1"/>
  <c r="AK161" i="5" s="1"/>
  <c r="AL161" i="5" s="1"/>
  <c r="AI251" i="5"/>
  <c r="AJ251" i="5" s="1"/>
  <c r="AK251" i="5" s="1"/>
  <c r="AL251" i="5" s="1"/>
  <c r="AI56" i="5"/>
  <c r="AJ56" i="5" s="1"/>
  <c r="AK56" i="5" s="1"/>
  <c r="AL56" i="5" s="1"/>
  <c r="AI123" i="5"/>
  <c r="AJ123" i="5" s="1"/>
  <c r="AK123" i="5" s="1"/>
  <c r="AL123" i="5" s="1"/>
  <c r="AI187" i="5"/>
  <c r="AJ187" i="5" s="1"/>
  <c r="AK187" i="5" s="1"/>
  <c r="AL187" i="5" s="1"/>
  <c r="AI248" i="5"/>
  <c r="AJ248" i="5" s="1"/>
  <c r="AK248" i="5" s="1"/>
  <c r="AL248" i="5" s="1"/>
  <c r="AI53" i="5"/>
  <c r="AJ53" i="5" s="1"/>
  <c r="AK53" i="5" s="1"/>
  <c r="AL53" i="5" s="1"/>
  <c r="AI120" i="5"/>
  <c r="AJ120" i="5" s="1"/>
  <c r="AK120" i="5" s="1"/>
  <c r="AL120" i="5" s="1"/>
  <c r="AI189" i="5"/>
  <c r="AJ189" i="5" s="1"/>
  <c r="AK189" i="5" s="1"/>
  <c r="AL189" i="5" s="1"/>
  <c r="AI268" i="5"/>
  <c r="AJ268" i="5" s="1"/>
  <c r="AK268" i="5" s="1"/>
  <c r="AL268" i="5" s="1"/>
  <c r="AI58" i="5"/>
  <c r="AJ58" i="5" s="1"/>
  <c r="AK58" i="5" s="1"/>
  <c r="AL58" i="5" s="1"/>
  <c r="AI125" i="5"/>
  <c r="AJ125" i="5" s="1"/>
  <c r="AK125" i="5" s="1"/>
  <c r="AL125" i="5" s="1"/>
  <c r="AI265" i="5"/>
  <c r="AJ265" i="5" s="1"/>
  <c r="AK265" i="5" s="1"/>
  <c r="AL265" i="5" s="1"/>
  <c r="AI74" i="5"/>
  <c r="AJ74" i="5" s="1"/>
  <c r="AK74" i="5" s="1"/>
  <c r="AL74" i="5" s="1"/>
  <c r="AI149" i="5"/>
  <c r="AJ149" i="5" s="1"/>
  <c r="AK149" i="5" s="1"/>
  <c r="AL149" i="5" s="1"/>
  <c r="AI203" i="5"/>
  <c r="AJ203" i="5" s="1"/>
  <c r="AK203" i="5" s="1"/>
  <c r="AL203" i="5" s="1"/>
  <c r="AI263" i="5"/>
  <c r="AJ263" i="5" s="1"/>
  <c r="AK263" i="5" s="1"/>
  <c r="AL263" i="5" s="1"/>
  <c r="AI52" i="5"/>
  <c r="AJ52" i="5" s="1"/>
  <c r="AK52" i="5" s="1"/>
  <c r="AL52" i="5" s="1"/>
  <c r="AI119" i="5"/>
  <c r="AJ119" i="5" s="1"/>
  <c r="AK119" i="5" s="1"/>
  <c r="AL119" i="5" s="1"/>
  <c r="AI215" i="5"/>
  <c r="AJ215" i="5" s="1"/>
  <c r="AK215" i="5" s="1"/>
  <c r="AL215" i="5" s="1"/>
  <c r="AI16" i="5"/>
  <c r="AJ16" i="5" s="1"/>
  <c r="AK16" i="5" s="1"/>
  <c r="AL16" i="5" s="1"/>
  <c r="AI84" i="5"/>
  <c r="AJ84" i="5" s="1"/>
  <c r="AK84" i="5" s="1"/>
  <c r="AL84" i="5" s="1"/>
  <c r="AI151" i="5"/>
  <c r="AJ151" i="5" s="1"/>
  <c r="AK151" i="5" s="1"/>
  <c r="AL151" i="5" s="1"/>
  <c r="AI220" i="5"/>
  <c r="AJ220" i="5" s="1"/>
  <c r="AK220" i="5" s="1"/>
  <c r="AL220" i="5" s="1"/>
  <c r="AI78" i="5"/>
  <c r="AJ78" i="5" s="1"/>
  <c r="AK78" i="5" s="1"/>
  <c r="AL78" i="5" s="1"/>
  <c r="AI176" i="5"/>
  <c r="AJ176" i="5" s="1"/>
  <c r="AK176" i="5" s="1"/>
  <c r="AL176" i="5" s="1"/>
  <c r="AI103" i="5"/>
  <c r="AJ103" i="5" s="1"/>
  <c r="AK103" i="5" s="1"/>
  <c r="AL103" i="5" s="1"/>
  <c r="AI38" i="5"/>
  <c r="AJ38" i="5" s="1"/>
  <c r="AK38" i="5" s="1"/>
  <c r="AL38" i="5" s="1"/>
  <c r="AI105" i="5"/>
  <c r="AJ105" i="5" s="1"/>
  <c r="AK105" i="5" s="1"/>
  <c r="AL105" i="5" s="1"/>
  <c r="AI180" i="5"/>
  <c r="AJ180" i="5" s="1"/>
  <c r="AK180" i="5" s="1"/>
  <c r="AL180" i="5" s="1"/>
  <c r="AI246" i="5"/>
  <c r="AJ246" i="5" s="1"/>
  <c r="AK246" i="5" s="1"/>
  <c r="AL246" i="5" s="1"/>
  <c r="AI35" i="5"/>
  <c r="AJ35" i="5" s="1"/>
  <c r="AK35" i="5" s="1"/>
  <c r="AL35" i="5" s="1"/>
  <c r="AI102" i="5"/>
  <c r="AJ102" i="5" s="1"/>
  <c r="AK102" i="5" s="1"/>
  <c r="AL102" i="5" s="1"/>
  <c r="AI169" i="5"/>
  <c r="AJ169" i="5" s="1"/>
  <c r="AK169" i="5" s="1"/>
  <c r="AL169" i="5" s="1"/>
  <c r="AI259" i="5"/>
  <c r="AJ259" i="5" s="1"/>
  <c r="AK259" i="5" s="1"/>
  <c r="AL259" i="5" s="1"/>
  <c r="AI64" i="5"/>
  <c r="AJ64" i="5" s="1"/>
  <c r="AK64" i="5" s="1"/>
  <c r="AL64" i="5" s="1"/>
  <c r="AI131" i="5"/>
  <c r="AJ131" i="5" s="1"/>
  <c r="AK131" i="5" s="1"/>
  <c r="AL131" i="5" s="1"/>
  <c r="AI191" i="5"/>
  <c r="AJ191" i="5" s="1"/>
  <c r="AK191" i="5" s="1"/>
  <c r="AL191" i="5" s="1"/>
  <c r="AI256" i="5"/>
  <c r="AJ256" i="5" s="1"/>
  <c r="AK256" i="5" s="1"/>
  <c r="AL256" i="5" s="1"/>
  <c r="AI61" i="5"/>
  <c r="AJ61" i="5" s="1"/>
  <c r="AK61" i="5" s="1"/>
  <c r="AL61" i="5" s="1"/>
  <c r="AI128" i="5"/>
  <c r="AJ128" i="5" s="1"/>
  <c r="AK128" i="5" s="1"/>
  <c r="AL128" i="5" s="1"/>
  <c r="AI276" i="5"/>
  <c r="AJ276" i="5" s="1"/>
  <c r="AK276" i="5" s="1"/>
  <c r="AL276" i="5" s="1"/>
  <c r="AI66" i="5"/>
  <c r="AJ66" i="5" s="1"/>
  <c r="AK66" i="5" s="1"/>
  <c r="AL66" i="5" s="1"/>
  <c r="AI139" i="5"/>
  <c r="AJ139" i="5" s="1"/>
  <c r="AK139" i="5" s="1"/>
  <c r="AL139" i="5" s="1"/>
  <c r="AI206" i="5"/>
  <c r="AJ206" i="5" s="1"/>
  <c r="AK206" i="5" s="1"/>
  <c r="AL206" i="5" s="1"/>
  <c r="AI273" i="5"/>
  <c r="AJ273" i="5" s="1"/>
  <c r="AK273" i="5" s="1"/>
  <c r="AL273" i="5" s="1"/>
  <c r="AI82" i="5"/>
  <c r="AJ82" i="5" s="1"/>
  <c r="AK82" i="5" s="1"/>
  <c r="AL82" i="5" s="1"/>
  <c r="AI157" i="5"/>
  <c r="AJ157" i="5" s="1"/>
  <c r="AK157" i="5" s="1"/>
  <c r="AL157" i="5" s="1"/>
  <c r="AI210" i="5"/>
  <c r="AJ210" i="5" s="1"/>
  <c r="AK210" i="5" s="1"/>
  <c r="AL210" i="5" s="1"/>
  <c r="AI270" i="5"/>
  <c r="AJ270" i="5" s="1"/>
  <c r="AK270" i="5" s="1"/>
  <c r="AL270" i="5" s="1"/>
  <c r="AI60" i="5"/>
  <c r="AJ60" i="5" s="1"/>
  <c r="AK60" i="5" s="1"/>
  <c r="AL60" i="5" s="1"/>
  <c r="AI127" i="5"/>
  <c r="AJ127" i="5" s="1"/>
  <c r="AK127" i="5" s="1"/>
  <c r="AL127" i="5" s="1"/>
  <c r="AI223" i="5"/>
  <c r="AJ223" i="5" s="1"/>
  <c r="AK223" i="5" s="1"/>
  <c r="AL223" i="5" s="1"/>
  <c r="AI21" i="5"/>
  <c r="AJ21" i="5" s="1"/>
  <c r="AK21" i="5" s="1"/>
  <c r="AL21" i="5" s="1"/>
  <c r="AI92" i="5"/>
  <c r="AJ92" i="5" s="1"/>
  <c r="AK92" i="5" s="1"/>
  <c r="AL92" i="5" s="1"/>
  <c r="AI159" i="5"/>
  <c r="AJ159" i="5" s="1"/>
  <c r="AK159" i="5" s="1"/>
  <c r="AL159" i="5" s="1"/>
  <c r="AI228" i="5"/>
  <c r="AJ228" i="5" s="1"/>
  <c r="AK228" i="5" s="1"/>
  <c r="AL228" i="5" s="1"/>
  <c r="AI13" i="5"/>
  <c r="AJ13" i="5" s="1"/>
  <c r="AK13" i="5" s="1"/>
  <c r="AL13" i="5" s="1"/>
  <c r="AI174" i="5"/>
  <c r="AJ174" i="5" s="1"/>
  <c r="AK174" i="5" s="1"/>
  <c r="AL174" i="5" s="1"/>
  <c r="AI42" i="5"/>
  <c r="AJ42" i="5" s="1"/>
  <c r="AK42" i="5" s="1"/>
  <c r="AL42" i="5" s="1"/>
  <c r="AI138" i="5"/>
  <c r="AJ138" i="5" s="1"/>
  <c r="AK138" i="5" s="1"/>
  <c r="AL138" i="5" s="1"/>
  <c r="AI46" i="5"/>
  <c r="AJ46" i="5" s="1"/>
  <c r="AK46" i="5" s="1"/>
  <c r="AL46" i="5" s="1"/>
  <c r="AI113" i="5"/>
  <c r="AJ113" i="5" s="1"/>
  <c r="AK113" i="5" s="1"/>
  <c r="AL113" i="5" s="1"/>
  <c r="AI254" i="5"/>
  <c r="AJ254" i="5" s="1"/>
  <c r="AK254" i="5" s="1"/>
  <c r="AL254" i="5" s="1"/>
  <c r="AI43" i="5"/>
  <c r="AJ43" i="5" s="1"/>
  <c r="AK43" i="5" s="1"/>
  <c r="AL43" i="5" s="1"/>
  <c r="AI110" i="5"/>
  <c r="AJ110" i="5" s="1"/>
  <c r="AK110" i="5" s="1"/>
  <c r="AL110" i="5" s="1"/>
  <c r="AI177" i="5"/>
  <c r="AJ177" i="5" s="1"/>
  <c r="AK177" i="5" s="1"/>
  <c r="AL177" i="5" s="1"/>
  <c r="AI266" i="5"/>
  <c r="AJ266" i="5" s="1"/>
  <c r="AK266" i="5" s="1"/>
  <c r="AL266" i="5" s="1"/>
  <c r="AI75" i="5"/>
  <c r="AJ75" i="5" s="1"/>
  <c r="AK75" i="5" s="1"/>
  <c r="AL75" i="5" s="1"/>
  <c r="AI142" i="5"/>
  <c r="AJ142" i="5" s="1"/>
  <c r="AK142" i="5" s="1"/>
  <c r="AL142" i="5" s="1"/>
  <c r="AI204" i="5"/>
  <c r="AJ204" i="5" s="1"/>
  <c r="AK204" i="5" s="1"/>
  <c r="AL204" i="5" s="1"/>
  <c r="AI80" i="5"/>
  <c r="AJ80" i="5" s="1"/>
  <c r="AK80" i="5" s="1"/>
  <c r="AL80" i="5" s="1"/>
  <c r="AI147" i="5"/>
  <c r="AJ147" i="5" s="1"/>
  <c r="AK147" i="5" s="1"/>
  <c r="AL147" i="5" s="1"/>
  <c r="AI216" i="5"/>
  <c r="AJ216" i="5" s="1"/>
  <c r="AK216" i="5" s="1"/>
  <c r="AL216" i="5" s="1"/>
  <c r="AI12" i="5"/>
  <c r="AJ12" i="5" s="1"/>
  <c r="AI77" i="5"/>
  <c r="AJ77" i="5" s="1"/>
  <c r="AK77" i="5" s="1"/>
  <c r="AL77" i="5" s="1"/>
  <c r="AI144" i="5"/>
  <c r="AJ144" i="5" s="1"/>
  <c r="AK144" i="5" s="1"/>
  <c r="AL144" i="5" s="1"/>
  <c r="AI213" i="5"/>
  <c r="AJ213" i="5" s="1"/>
  <c r="AK213" i="5" s="1"/>
  <c r="AL213" i="5" s="1"/>
  <c r="AI27" i="5"/>
  <c r="AJ27" i="5" s="1"/>
  <c r="AK27" i="5" s="1"/>
  <c r="AL27" i="5" s="1"/>
  <c r="AI90" i="5"/>
  <c r="AJ90" i="5" s="1"/>
  <c r="AK90" i="5" s="1"/>
  <c r="AL90" i="5" s="1"/>
  <c r="AI165" i="5"/>
  <c r="AJ165" i="5" s="1"/>
  <c r="AK165" i="5" s="1"/>
  <c r="AL165" i="5" s="1"/>
  <c r="AI218" i="5"/>
  <c r="AJ218" i="5" s="1"/>
  <c r="AK218" i="5" s="1"/>
  <c r="AL218" i="5" s="1"/>
  <c r="AI278" i="5"/>
  <c r="AJ278" i="5" s="1"/>
  <c r="AK278" i="5" s="1"/>
  <c r="AL278" i="5" s="1"/>
  <c r="AI79" i="5"/>
  <c r="AJ79" i="5" s="1"/>
  <c r="AK79" i="5" s="1"/>
  <c r="AL79" i="5" s="1"/>
  <c r="AI146" i="5"/>
  <c r="AJ146" i="5" s="1"/>
  <c r="AK146" i="5" s="1"/>
  <c r="AL146" i="5" s="1"/>
  <c r="AI231" i="5"/>
  <c r="AJ231" i="5" s="1"/>
  <c r="AK231" i="5" s="1"/>
  <c r="AL231" i="5" s="1"/>
  <c r="AI33" i="5"/>
  <c r="AJ33" i="5" s="1"/>
  <c r="AK33" i="5" s="1"/>
  <c r="AL33" i="5" s="1"/>
  <c r="AI100" i="5"/>
  <c r="AJ100" i="5" s="1"/>
  <c r="AK100" i="5" s="1"/>
  <c r="AL100" i="5" s="1"/>
  <c r="AI167" i="5"/>
  <c r="AJ167" i="5" s="1"/>
  <c r="AK167" i="5" s="1"/>
  <c r="AL167" i="5" s="1"/>
  <c r="AI236" i="5"/>
  <c r="AJ236" i="5" s="1"/>
  <c r="AK236" i="5" s="1"/>
  <c r="AL236" i="5" s="1"/>
  <c r="AI230" i="5"/>
  <c r="AJ230" i="5" s="1"/>
  <c r="AK230" i="5" s="1"/>
  <c r="AL230" i="5" s="1"/>
  <c r="AI40" i="5"/>
  <c r="AJ40" i="5" s="1"/>
  <c r="AK40" i="5" s="1"/>
  <c r="AL40" i="5" s="1"/>
  <c r="AI235" i="5"/>
  <c r="AJ235" i="5" s="1"/>
  <c r="AK235" i="5" s="1"/>
  <c r="AL235" i="5" s="1"/>
  <c r="AI179" i="5"/>
  <c r="AJ179" i="5" s="1"/>
  <c r="AK179" i="5" s="1"/>
  <c r="AL179" i="5" s="1"/>
  <c r="AI250" i="5"/>
  <c r="AJ250" i="5" s="1"/>
  <c r="AK250" i="5" s="1"/>
  <c r="AL250" i="5" s="1"/>
  <c r="AI36" i="5"/>
  <c r="AJ36" i="5" s="1"/>
  <c r="AK36" i="5" s="1"/>
  <c r="AL36" i="5" s="1"/>
  <c r="AI65" i="5"/>
  <c r="AJ65" i="5" s="1"/>
  <c r="AK65" i="5" s="1"/>
  <c r="AL65" i="5" s="1"/>
  <c r="AI54" i="5"/>
  <c r="AJ54" i="5" s="1"/>
  <c r="AK54" i="5" s="1"/>
  <c r="AL54" i="5" s="1"/>
  <c r="AI121" i="5"/>
  <c r="AJ121" i="5" s="1"/>
  <c r="AK121" i="5" s="1"/>
  <c r="AL121" i="5" s="1"/>
  <c r="AI190" i="5"/>
  <c r="AJ190" i="5" s="1"/>
  <c r="AK190" i="5" s="1"/>
  <c r="AL190" i="5" s="1"/>
  <c r="AI262" i="5"/>
  <c r="AJ262" i="5" s="1"/>
  <c r="AK262" i="5" s="1"/>
  <c r="AL262" i="5" s="1"/>
  <c r="AI51" i="5"/>
  <c r="AJ51" i="5" s="1"/>
  <c r="AK51" i="5" s="1"/>
  <c r="AL51" i="5" s="1"/>
  <c r="AI118" i="5"/>
  <c r="AJ118" i="5" s="1"/>
  <c r="AK118" i="5" s="1"/>
  <c r="AL118" i="5" s="1"/>
  <c r="AI185" i="5"/>
  <c r="AJ185" i="5" s="1"/>
  <c r="AK185" i="5" s="1"/>
  <c r="AL185" i="5" s="1"/>
  <c r="AI83" i="5"/>
  <c r="AJ83" i="5" s="1"/>
  <c r="AK83" i="5" s="1"/>
  <c r="AL83" i="5" s="1"/>
  <c r="AI150" i="5"/>
  <c r="AJ150" i="5" s="1"/>
  <c r="AK150" i="5" s="1"/>
  <c r="AL150" i="5" s="1"/>
  <c r="AI211" i="5"/>
  <c r="AJ211" i="5" s="1"/>
  <c r="AK211" i="5" s="1"/>
  <c r="AL211" i="5" s="1"/>
  <c r="AI271" i="5"/>
  <c r="AJ271" i="5" s="1"/>
  <c r="AK271" i="5" s="1"/>
  <c r="AL271" i="5" s="1"/>
  <c r="AI155" i="5"/>
  <c r="AJ155" i="5" s="1"/>
  <c r="AK155" i="5" s="1"/>
  <c r="AL155" i="5" s="1"/>
  <c r="AI224" i="5"/>
  <c r="AJ224" i="5" s="1"/>
  <c r="AK224" i="5" s="1"/>
  <c r="AL224" i="5" s="1"/>
  <c r="AI17" i="5"/>
  <c r="AJ17" i="5" s="1"/>
  <c r="AK17" i="5" s="1"/>
  <c r="AL17" i="5" s="1"/>
  <c r="AI85" i="5"/>
  <c r="AJ85" i="5" s="1"/>
  <c r="AK85" i="5" s="1"/>
  <c r="AL85" i="5" s="1"/>
  <c r="AI152" i="5"/>
  <c r="AJ152" i="5" s="1"/>
  <c r="AK152" i="5" s="1"/>
  <c r="AL152" i="5" s="1"/>
  <c r="AI221" i="5"/>
  <c r="AJ221" i="5" s="1"/>
  <c r="AK221" i="5" s="1"/>
  <c r="AL221" i="5" s="1"/>
  <c r="AI32" i="5"/>
  <c r="AJ32" i="5" s="1"/>
  <c r="AK32" i="5" s="1"/>
  <c r="AL32" i="5" s="1"/>
  <c r="AI98" i="5"/>
  <c r="AJ98" i="5" s="1"/>
  <c r="AK98" i="5" s="1"/>
  <c r="AL98" i="5" s="1"/>
  <c r="AI173" i="5"/>
  <c r="AJ173" i="5" s="1"/>
  <c r="AK173" i="5" s="1"/>
  <c r="AL173" i="5" s="1"/>
  <c r="AI226" i="5"/>
  <c r="AJ226" i="5" s="1"/>
  <c r="AK226" i="5" s="1"/>
  <c r="AL226" i="5" s="1"/>
  <c r="AI19" i="5"/>
  <c r="AJ19" i="5" s="1"/>
  <c r="AK19" i="5" s="1"/>
  <c r="AL19" i="5" s="1"/>
  <c r="AI87" i="5"/>
  <c r="AJ87" i="5" s="1"/>
  <c r="AK87" i="5" s="1"/>
  <c r="AL87" i="5" s="1"/>
  <c r="AI154" i="5"/>
  <c r="AJ154" i="5" s="1"/>
  <c r="AK154" i="5" s="1"/>
  <c r="AL154" i="5" s="1"/>
  <c r="AI244" i="5"/>
  <c r="AJ244" i="5" s="1"/>
  <c r="AK244" i="5" s="1"/>
  <c r="AL244" i="5" s="1"/>
  <c r="AI41" i="5"/>
  <c r="AJ41" i="5" s="1"/>
  <c r="AK41" i="5" s="1"/>
  <c r="AL41" i="5" s="1"/>
  <c r="AI108" i="5"/>
  <c r="AJ108" i="5" s="1"/>
  <c r="AK108" i="5" s="1"/>
  <c r="AL108" i="5" s="1"/>
  <c r="AI175" i="5"/>
  <c r="AJ175" i="5" s="1"/>
  <c r="AK175" i="5" s="1"/>
  <c r="AL175" i="5" s="1"/>
  <c r="AI241" i="5"/>
  <c r="AJ241" i="5" s="1"/>
  <c r="AK241" i="5" s="1"/>
  <c r="AL241" i="5" s="1"/>
  <c r="AI225" i="5"/>
  <c r="AJ225" i="5" s="1"/>
  <c r="AK225" i="5" s="1"/>
  <c r="AL225" i="5" s="1"/>
  <c r="AI253" i="5"/>
  <c r="AJ253" i="5" s="1"/>
  <c r="AK253" i="5" s="1"/>
  <c r="AL253" i="5" s="1"/>
  <c r="AI247" i="5"/>
  <c r="AJ247" i="5" s="1"/>
  <c r="AK247" i="5" s="1"/>
  <c r="AL247" i="5" s="1"/>
  <c r="AI205" i="5"/>
  <c r="AJ205" i="5" s="1"/>
  <c r="AK205" i="5" s="1"/>
  <c r="AL205" i="5" s="1"/>
  <c r="AI62" i="5"/>
  <c r="AJ62" i="5" s="1"/>
  <c r="AK62" i="5" s="1"/>
  <c r="AL62" i="5" s="1"/>
  <c r="AI129" i="5"/>
  <c r="AJ129" i="5" s="1"/>
  <c r="AK129" i="5" s="1"/>
  <c r="AL129" i="5" s="1"/>
  <c r="AI202" i="5"/>
  <c r="AJ202" i="5" s="1"/>
  <c r="AI269" i="5"/>
  <c r="AJ269" i="5" s="1"/>
  <c r="AK269" i="5" s="1"/>
  <c r="AL269" i="5" s="1"/>
  <c r="AI59" i="5"/>
  <c r="AJ59" i="5" s="1"/>
  <c r="AK59" i="5" s="1"/>
  <c r="AL59" i="5" s="1"/>
  <c r="AI126" i="5"/>
  <c r="AJ126" i="5" s="1"/>
  <c r="AK126" i="5" s="1"/>
  <c r="AL126" i="5" s="1"/>
  <c r="AI214" i="5"/>
  <c r="AJ214" i="5" s="1"/>
  <c r="AK214" i="5" s="1"/>
  <c r="AL214" i="5" s="1"/>
  <c r="AI15" i="5"/>
  <c r="AJ15" i="5" s="1"/>
  <c r="AK15" i="5" s="1"/>
  <c r="AL15" i="5" s="1"/>
  <c r="AI91" i="5"/>
  <c r="AJ91" i="5" s="1"/>
  <c r="AK91" i="5" s="1"/>
  <c r="AL91" i="5" s="1"/>
  <c r="AI158" i="5"/>
  <c r="AJ158" i="5" s="1"/>
  <c r="AK158" i="5" s="1"/>
  <c r="AL158" i="5" s="1"/>
  <c r="AI219" i="5"/>
  <c r="AJ219" i="5" s="1"/>
  <c r="AK219" i="5" s="1"/>
  <c r="AL219" i="5" s="1"/>
  <c r="AI25" i="5"/>
  <c r="AJ25" i="5" s="1"/>
  <c r="AK25" i="5" s="1"/>
  <c r="AL25" i="5" s="1"/>
  <c r="AI88" i="5"/>
  <c r="AJ88" i="5" s="1"/>
  <c r="AK88" i="5" s="1"/>
  <c r="AL88" i="5" s="1"/>
  <c r="AI163" i="5"/>
  <c r="AJ163" i="5" s="1"/>
  <c r="AK163" i="5" s="1"/>
  <c r="AL163" i="5" s="1"/>
  <c r="AI232" i="5"/>
  <c r="AJ232" i="5" s="1"/>
  <c r="AK232" i="5" s="1"/>
  <c r="AL232" i="5" s="1"/>
  <c r="AI22" i="5"/>
  <c r="AJ22" i="5" s="1"/>
  <c r="AK22" i="5" s="1"/>
  <c r="AL22" i="5" s="1"/>
  <c r="AI93" i="5"/>
  <c r="AJ93" i="5" s="1"/>
  <c r="AK93" i="5" s="1"/>
  <c r="AL93" i="5" s="1"/>
  <c r="AI160" i="5"/>
  <c r="AJ160" i="5" s="1"/>
  <c r="AK160" i="5" s="1"/>
  <c r="AL160" i="5" s="1"/>
  <c r="AI229" i="5"/>
  <c r="AJ229" i="5" s="1"/>
  <c r="AK229" i="5" s="1"/>
  <c r="AL229" i="5" s="1"/>
  <c r="AI39" i="5"/>
  <c r="AJ39" i="5" s="1"/>
  <c r="AK39" i="5" s="1"/>
  <c r="AL39" i="5" s="1"/>
  <c r="AI106" i="5"/>
  <c r="AJ106" i="5" s="1"/>
  <c r="AK106" i="5" s="1"/>
  <c r="AL106" i="5" s="1"/>
  <c r="AI181" i="5"/>
  <c r="AJ181" i="5" s="1"/>
  <c r="AK181" i="5" s="1"/>
  <c r="AL181" i="5" s="1"/>
  <c r="AI234" i="5"/>
  <c r="AJ234" i="5" s="1"/>
  <c r="AK234" i="5" s="1"/>
  <c r="AL234" i="5" s="1"/>
  <c r="AI24" i="5"/>
  <c r="AJ24" i="5" s="1"/>
  <c r="AK24" i="5" s="1"/>
  <c r="AL24" i="5" s="1"/>
  <c r="AI95" i="5"/>
  <c r="AJ95" i="5" s="1"/>
  <c r="AK95" i="5" s="1"/>
  <c r="AL95" i="5" s="1"/>
  <c r="AI162" i="5"/>
  <c r="AJ162" i="5" s="1"/>
  <c r="AK162" i="5" s="1"/>
  <c r="AL162" i="5" s="1"/>
  <c r="AI252" i="5"/>
  <c r="AJ252" i="5" s="1"/>
  <c r="AK252" i="5" s="1"/>
  <c r="AL252" i="5" s="1"/>
  <c r="AI49" i="5"/>
  <c r="AJ49" i="5" s="1"/>
  <c r="AK49" i="5" s="1"/>
  <c r="AL49" i="5" s="1"/>
  <c r="AI116" i="5"/>
  <c r="AJ116" i="5" s="1"/>
  <c r="AK116" i="5" s="1"/>
  <c r="AL116" i="5" s="1"/>
  <c r="AI183" i="5"/>
  <c r="AJ183" i="5" s="1"/>
  <c r="AK183" i="5" s="1"/>
  <c r="AL183" i="5" s="1"/>
  <c r="AI249" i="5"/>
  <c r="AJ249" i="5" s="1"/>
  <c r="AK249" i="5" s="1"/>
  <c r="AL249" i="5" s="1"/>
  <c r="AI81" i="5"/>
  <c r="AJ81" i="5" s="1"/>
  <c r="AK81" i="5" s="1"/>
  <c r="AL81" i="5" s="1"/>
  <c r="AI73" i="5"/>
  <c r="AJ73" i="5" s="1"/>
  <c r="AI148" i="5"/>
  <c r="AJ148" i="5" s="1"/>
  <c r="AK148" i="5" s="1"/>
  <c r="AL148" i="5" s="1"/>
  <c r="AI217" i="5"/>
  <c r="AJ217" i="5" s="1"/>
  <c r="AK217" i="5" s="1"/>
  <c r="AL217" i="5" s="1"/>
  <c r="AI277" i="5"/>
  <c r="AJ277" i="5" s="1"/>
  <c r="AK277" i="5" s="1"/>
  <c r="AL277" i="5" s="1"/>
  <c r="AI67" i="5"/>
  <c r="AJ67" i="5" s="1"/>
  <c r="AK67" i="5" s="1"/>
  <c r="AL67" i="5" s="1"/>
  <c r="AI140" i="5"/>
  <c r="AJ140" i="5" s="1"/>
  <c r="AK140" i="5" s="1"/>
  <c r="AL140" i="5" s="1"/>
  <c r="AI222" i="5"/>
  <c r="AJ222" i="5" s="1"/>
  <c r="AK222" i="5" s="1"/>
  <c r="AL222" i="5" s="1"/>
  <c r="AI99" i="5"/>
  <c r="AJ99" i="5" s="1"/>
  <c r="AK99" i="5" s="1"/>
  <c r="AL99" i="5" s="1"/>
  <c r="AI166" i="5"/>
  <c r="AJ166" i="5" s="1"/>
  <c r="AK166" i="5" s="1"/>
  <c r="AL166" i="5" s="1"/>
  <c r="AI227" i="5"/>
  <c r="AJ227" i="5" s="1"/>
  <c r="AK227" i="5" s="1"/>
  <c r="AL227" i="5" s="1"/>
  <c r="AI30" i="5"/>
  <c r="AJ30" i="5" s="1"/>
  <c r="AK30" i="5" s="1"/>
  <c r="AL30" i="5" s="1"/>
  <c r="AI96" i="5"/>
  <c r="AJ96" i="5" s="1"/>
  <c r="AK96" i="5" s="1"/>
  <c r="AL96" i="5" s="1"/>
  <c r="AI171" i="5"/>
  <c r="AJ171" i="5" s="1"/>
  <c r="AK171" i="5" s="1"/>
  <c r="AL171" i="5" s="1"/>
  <c r="AI245" i="5"/>
  <c r="AJ245" i="5" s="1"/>
  <c r="AK245" i="5" s="1"/>
  <c r="AL245" i="5" s="1"/>
  <c r="AI34" i="5"/>
  <c r="AJ34" i="5" s="1"/>
  <c r="AK34" i="5" s="1"/>
  <c r="AL34" i="5" s="1"/>
  <c r="AI101" i="5"/>
  <c r="AJ101" i="5" s="1"/>
  <c r="AK101" i="5" s="1"/>
  <c r="AL101" i="5" s="1"/>
  <c r="AI168" i="5"/>
  <c r="AJ168" i="5" s="1"/>
  <c r="AK168" i="5" s="1"/>
  <c r="AL168" i="5" s="1"/>
  <c r="AI242" i="5"/>
  <c r="AJ242" i="5" s="1"/>
  <c r="AK242" i="5" s="1"/>
  <c r="AL242" i="5" s="1"/>
  <c r="AI47" i="5"/>
  <c r="AJ47" i="5" s="1"/>
  <c r="AK47" i="5" s="1"/>
  <c r="AL47" i="5" s="1"/>
  <c r="AI114" i="5"/>
  <c r="AJ114" i="5" s="1"/>
  <c r="AK114" i="5" s="1"/>
  <c r="AL114" i="5" s="1"/>
  <c r="AI239" i="5"/>
  <c r="AJ239" i="5" s="1"/>
  <c r="AK239" i="5" s="1"/>
  <c r="AL239" i="5" s="1"/>
  <c r="AI29" i="5"/>
  <c r="AJ29" i="5" s="1"/>
  <c r="AK29" i="5" s="1"/>
  <c r="AL29" i="5" s="1"/>
  <c r="AI170" i="5"/>
  <c r="AJ170" i="5" s="1"/>
  <c r="AK170" i="5" s="1"/>
  <c r="AL170" i="5" s="1"/>
  <c r="AI260" i="5"/>
  <c r="AJ260" i="5" s="1"/>
  <c r="AK260" i="5" s="1"/>
  <c r="AL260" i="5" s="1"/>
  <c r="AI57" i="5"/>
  <c r="AJ57" i="5" s="1"/>
  <c r="AK57" i="5" s="1"/>
  <c r="AL57" i="5" s="1"/>
  <c r="AI124" i="5"/>
  <c r="AJ124" i="5" s="1"/>
  <c r="AK124" i="5" s="1"/>
  <c r="AL124" i="5" s="1"/>
  <c r="AI192" i="5"/>
  <c r="AJ192" i="5" s="1"/>
  <c r="AK192" i="5" s="1"/>
  <c r="AL192" i="5" s="1"/>
  <c r="AI257" i="5"/>
  <c r="AJ257" i="5" s="1"/>
  <c r="AK257" i="5" s="1"/>
  <c r="AL257" i="5" s="1"/>
  <c r="AI156" i="5"/>
  <c r="AJ156" i="5" s="1"/>
  <c r="AK156" i="5" s="1"/>
  <c r="AL156" i="5" s="1"/>
  <c r="AI104" i="5"/>
  <c r="AJ104" i="5" s="1"/>
  <c r="AK104" i="5" s="1"/>
  <c r="AL104" i="5" s="1"/>
  <c r="AI55" i="5"/>
  <c r="AJ55" i="5" s="1"/>
  <c r="AK55" i="5" s="1"/>
  <c r="AL55" i="5" s="1"/>
  <c r="AI267" i="5"/>
  <c r="AJ267" i="5" s="1"/>
  <c r="AK267" i="5" s="1"/>
  <c r="AL267" i="5" s="1"/>
  <c r="E245" i="7" l="1"/>
  <c r="G245" i="7" s="1"/>
  <c r="E370" i="7"/>
  <c r="G370" i="7" s="1"/>
  <c r="E319" i="7"/>
  <c r="G319" i="7" s="1"/>
  <c r="E318" i="7"/>
  <c r="G318" i="7" s="1"/>
  <c r="E366" i="7"/>
  <c r="G366" i="7" s="1"/>
  <c r="E312" i="7"/>
  <c r="G312" i="7" s="1"/>
  <c r="E365" i="7"/>
  <c r="G365" i="7" s="1"/>
  <c r="E284" i="7"/>
  <c r="G284" i="7" s="1"/>
  <c r="E364" i="7"/>
  <c r="G364" i="7" s="1"/>
  <c r="E283" i="7"/>
  <c r="G283" i="7" s="1"/>
  <c r="E338" i="7"/>
  <c r="G338" i="7" s="1"/>
  <c r="E282" i="7"/>
  <c r="G282" i="7" s="1"/>
  <c r="E321" i="7"/>
  <c r="G321" i="7" s="1"/>
  <c r="E367" i="7"/>
  <c r="G367" i="7" s="1"/>
  <c r="E281" i="7"/>
  <c r="G281" i="7" s="1"/>
  <c r="E320" i="7"/>
  <c r="G320" i="7" s="1"/>
  <c r="E339" i="7"/>
  <c r="G339" i="7" s="1"/>
  <c r="E341" i="7"/>
  <c r="G341" i="7" s="1"/>
  <c r="E261" i="7"/>
  <c r="G261" i="7" s="1"/>
  <c r="E219" i="7"/>
  <c r="G219" i="7" s="1"/>
  <c r="E166" i="7"/>
  <c r="G166" i="7" s="1"/>
  <c r="E224" i="7"/>
  <c r="G224" i="7" s="1"/>
  <c r="E360" i="7"/>
  <c r="G360" i="7" s="1"/>
  <c r="E97" i="7"/>
  <c r="G97" i="7" s="1"/>
  <c r="E51" i="7"/>
  <c r="G51" i="7" s="1"/>
  <c r="E76" i="7"/>
  <c r="G76" i="7" s="1"/>
  <c r="E380" i="7"/>
  <c r="G380" i="7" s="1"/>
  <c r="E288" i="7"/>
  <c r="G288" i="7" s="1"/>
  <c r="E188" i="7"/>
  <c r="G188" i="7" s="1"/>
  <c r="E62" i="7"/>
  <c r="G62" i="7" s="1"/>
  <c r="E396" i="7"/>
  <c r="G396" i="7" s="1"/>
  <c r="E328" i="7"/>
  <c r="G328" i="7" s="1"/>
  <c r="E234" i="7"/>
  <c r="G234" i="7" s="1"/>
  <c r="E173" i="7"/>
  <c r="G173" i="7" s="1"/>
  <c r="E119" i="7"/>
  <c r="G119" i="7" s="1"/>
  <c r="E65" i="7"/>
  <c r="G65" i="7" s="1"/>
  <c r="E46" i="7"/>
  <c r="G46" i="7" s="1"/>
  <c r="E395" i="7"/>
  <c r="G395" i="7" s="1"/>
  <c r="E324" i="7"/>
  <c r="G324" i="7" s="1"/>
  <c r="E207" i="7"/>
  <c r="G207" i="7" s="1"/>
  <c r="E385" i="7"/>
  <c r="G385" i="7" s="1"/>
  <c r="E139" i="7"/>
  <c r="G139" i="7" s="1"/>
  <c r="E84" i="7"/>
  <c r="G84" i="7" s="1"/>
  <c r="E377" i="7"/>
  <c r="G377" i="7" s="1"/>
  <c r="E386" i="7"/>
  <c r="G386" i="7" s="1"/>
  <c r="E323" i="7"/>
  <c r="G323" i="7" s="1"/>
  <c r="E72" i="7"/>
  <c r="G72" i="7" s="1"/>
  <c r="E260" i="7"/>
  <c r="G260" i="7" s="1"/>
  <c r="E170" i="7"/>
  <c r="G170" i="7" s="1"/>
  <c r="E216" i="7"/>
  <c r="G216" i="7" s="1"/>
  <c r="E29" i="7"/>
  <c r="G29" i="7" s="1"/>
  <c r="E132" i="7"/>
  <c r="G132" i="7" s="1"/>
  <c r="E198" i="7"/>
  <c r="G198" i="7" s="1"/>
  <c r="E93" i="7"/>
  <c r="G93" i="7" s="1"/>
  <c r="E378" i="7"/>
  <c r="G378" i="7" s="1"/>
  <c r="E295" i="7"/>
  <c r="G295" i="7" s="1"/>
  <c r="E264" i="7"/>
  <c r="G264" i="7" s="1"/>
  <c r="E167" i="7"/>
  <c r="G167" i="7" s="1"/>
  <c r="E128" i="7"/>
  <c r="G128" i="7" s="1"/>
  <c r="E20" i="7"/>
  <c r="G20" i="7" s="1"/>
  <c r="E209" i="7"/>
  <c r="G209" i="7" s="1"/>
  <c r="E293" i="7"/>
  <c r="G293" i="7" s="1"/>
  <c r="E85" i="7"/>
  <c r="G85" i="7" s="1"/>
  <c r="E296" i="7"/>
  <c r="G296" i="7" s="1"/>
  <c r="E118" i="7"/>
  <c r="G118" i="7" s="1"/>
  <c r="E314" i="7"/>
  <c r="G314" i="7" s="1"/>
  <c r="E231" i="7"/>
  <c r="G231" i="7" s="1"/>
  <c r="E67" i="7"/>
  <c r="G67" i="7" s="1"/>
  <c r="E307" i="7"/>
  <c r="G307" i="7" s="1"/>
  <c r="E287" i="7"/>
  <c r="G287" i="7" s="1"/>
  <c r="E135" i="7"/>
  <c r="G135" i="7" s="1"/>
  <c r="E210" i="7"/>
  <c r="G210" i="7" s="1"/>
  <c r="E273" i="7"/>
  <c r="G273" i="7" s="1"/>
  <c r="E217" i="7"/>
  <c r="G217" i="7" s="1"/>
  <c r="E123" i="7"/>
  <c r="G123" i="7" s="1"/>
  <c r="E105" i="7"/>
  <c r="G105" i="7" s="1"/>
  <c r="E183" i="7"/>
  <c r="G183" i="7" s="1"/>
  <c r="E131" i="7"/>
  <c r="G131" i="7" s="1"/>
  <c r="E346" i="7"/>
  <c r="G346" i="7" s="1"/>
  <c r="E100" i="7"/>
  <c r="G100" i="7" s="1"/>
  <c r="E262" i="7"/>
  <c r="G262" i="7" s="1"/>
  <c r="E225" i="7"/>
  <c r="G225" i="7" s="1"/>
  <c r="E388" i="7"/>
  <c r="G388" i="7" s="1"/>
  <c r="E44" i="7"/>
  <c r="G44" i="7" s="1"/>
  <c r="E211" i="7"/>
  <c r="G211" i="7" s="1"/>
  <c r="E40" i="7"/>
  <c r="G40" i="7" s="1"/>
  <c r="E371" i="7"/>
  <c r="G371" i="7" s="1"/>
  <c r="E373" i="7"/>
  <c r="G373" i="7" s="1"/>
  <c r="E250" i="7"/>
  <c r="G250" i="7" s="1"/>
  <c r="E218" i="7"/>
  <c r="G218" i="7" s="1"/>
  <c r="E168" i="7"/>
  <c r="G168" i="7" s="1"/>
  <c r="E242" i="7"/>
  <c r="G242" i="7" s="1"/>
  <c r="E145" i="7"/>
  <c r="G145" i="7" s="1"/>
  <c r="E87" i="7"/>
  <c r="G87" i="7" s="1"/>
  <c r="E45" i="7"/>
  <c r="G45" i="7" s="1"/>
  <c r="E70" i="7"/>
  <c r="G70" i="7" s="1"/>
  <c r="E376" i="7"/>
  <c r="G376" i="7" s="1"/>
  <c r="E277" i="7"/>
  <c r="G277" i="7" s="1"/>
  <c r="E184" i="7"/>
  <c r="G184" i="7" s="1"/>
  <c r="E50" i="7"/>
  <c r="G50" i="7" s="1"/>
  <c r="E392" i="7"/>
  <c r="G392" i="7" s="1"/>
  <c r="E208" i="7"/>
  <c r="G208" i="7" s="1"/>
  <c r="E394" i="7"/>
  <c r="G394" i="7" s="1"/>
  <c r="E110" i="7"/>
  <c r="G110" i="7" s="1"/>
  <c r="E61" i="7"/>
  <c r="G61" i="7" s="1"/>
  <c r="E30" i="7"/>
  <c r="G30" i="7" s="1"/>
  <c r="E390" i="7"/>
  <c r="G390" i="7" s="1"/>
  <c r="E201" i="7"/>
  <c r="G201" i="7" s="1"/>
  <c r="E351" i="7"/>
  <c r="G351" i="7" s="1"/>
  <c r="E134" i="7"/>
  <c r="G134" i="7" s="1"/>
  <c r="E78" i="7"/>
  <c r="G78" i="7" s="1"/>
  <c r="E309" i="7"/>
  <c r="G309" i="7" s="1"/>
  <c r="E129" i="7"/>
  <c r="G129" i="7" s="1"/>
  <c r="E254" i="7"/>
  <c r="G254" i="7" s="1"/>
  <c r="E77" i="7"/>
  <c r="G77" i="7" s="1"/>
  <c r="E28" i="7"/>
  <c r="G28" i="7" s="1"/>
  <c r="E239" i="7"/>
  <c r="G239" i="7" s="1"/>
  <c r="E379" i="7"/>
  <c r="G379" i="7" s="1"/>
  <c r="E196" i="7"/>
  <c r="G196" i="7" s="1"/>
  <c r="E308" i="7"/>
  <c r="G308" i="7" s="1"/>
  <c r="E303" i="7"/>
  <c r="G303" i="7" s="1"/>
  <c r="E125" i="7"/>
  <c r="G125" i="7" s="1"/>
  <c r="E313" i="7"/>
  <c r="G313" i="7" s="1"/>
  <c r="E215" i="7"/>
  <c r="G215" i="7" s="1"/>
  <c r="E71" i="7"/>
  <c r="G71" i="7" s="1"/>
  <c r="E331" i="7"/>
  <c r="G331" i="7" s="1"/>
  <c r="E113" i="7"/>
  <c r="G113" i="7" s="1"/>
  <c r="E194" i="7"/>
  <c r="G194" i="7" s="1"/>
  <c r="E41" i="7"/>
  <c r="G41" i="7" s="1"/>
  <c r="E263" i="7"/>
  <c r="G263" i="7" s="1"/>
  <c r="E164" i="7"/>
  <c r="G164" i="7" s="1"/>
  <c r="E136" i="7"/>
  <c r="G136" i="7" s="1"/>
  <c r="E127" i="7"/>
  <c r="G127" i="7" s="1"/>
  <c r="E86" i="7"/>
  <c r="G86" i="7" s="1"/>
  <c r="E79" i="7"/>
  <c r="G79" i="7" s="1"/>
  <c r="E290" i="7"/>
  <c r="G290" i="7" s="1"/>
  <c r="E109" i="7"/>
  <c r="G109" i="7" s="1"/>
  <c r="E251" i="7"/>
  <c r="G251" i="7" s="1"/>
  <c r="E163" i="7"/>
  <c r="G163" i="7" s="1"/>
  <c r="E63" i="7"/>
  <c r="G63" i="7" s="1"/>
  <c r="E301" i="7"/>
  <c r="G301" i="7" s="1"/>
  <c r="E66" i="7"/>
  <c r="G66" i="7" s="1"/>
  <c r="E24" i="7"/>
  <c r="G24" i="7" s="1"/>
  <c r="E176" i="7"/>
  <c r="G176" i="7" s="1"/>
  <c r="E315" i="7"/>
  <c r="G315" i="7" s="1"/>
  <c r="E214" i="7"/>
  <c r="G214" i="7" s="1"/>
  <c r="E96" i="7"/>
  <c r="G96" i="7" s="1"/>
  <c r="E80" i="7"/>
  <c r="G80" i="7" s="1"/>
  <c r="E69" i="7"/>
  <c r="G69" i="7" s="1"/>
  <c r="E334" i="7"/>
  <c r="G334" i="7" s="1"/>
  <c r="E358" i="7"/>
  <c r="G358" i="7" s="1"/>
  <c r="E340" i="7"/>
  <c r="G340" i="7" s="1"/>
  <c r="E266" i="7"/>
  <c r="G266" i="7" s="1"/>
  <c r="E249" i="7"/>
  <c r="G249" i="7" s="1"/>
  <c r="E165" i="7"/>
  <c r="G165" i="7" s="1"/>
  <c r="E229" i="7"/>
  <c r="G229" i="7" s="1"/>
  <c r="E169" i="7"/>
  <c r="G169" i="7" s="1"/>
  <c r="E138" i="7"/>
  <c r="G138" i="7" s="1"/>
  <c r="E81" i="7"/>
  <c r="G81" i="7" s="1"/>
  <c r="E37" i="7"/>
  <c r="G37" i="7" s="1"/>
  <c r="E56" i="7"/>
  <c r="G56" i="7" s="1"/>
  <c r="E354" i="7"/>
  <c r="G354" i="7" s="1"/>
  <c r="E270" i="7"/>
  <c r="G270" i="7" s="1"/>
  <c r="E275" i="7" s="1"/>
  <c r="G275" i="7" s="1"/>
  <c r="E178" i="7"/>
  <c r="G178" i="7" s="1"/>
  <c r="E36" i="7"/>
  <c r="G36" i="7" s="1"/>
  <c r="E387" i="7"/>
  <c r="G387" i="7" s="1"/>
  <c r="E306" i="7"/>
  <c r="G306" i="7" s="1"/>
  <c r="E204" i="7"/>
  <c r="G204" i="7" s="1"/>
  <c r="E333" i="7"/>
  <c r="G333" i="7" s="1"/>
  <c r="E101" i="7"/>
  <c r="G101" i="7" s="1"/>
  <c r="E55" i="7"/>
  <c r="G55" i="7" s="1"/>
  <c r="E389" i="7"/>
  <c r="G389" i="7" s="1"/>
  <c r="E197" i="7"/>
  <c r="G197" i="7" s="1"/>
  <c r="E345" i="7"/>
  <c r="G345" i="7" s="1"/>
  <c r="E227" i="7"/>
  <c r="G227" i="7" s="1"/>
  <c r="E133" i="7"/>
  <c r="G133" i="7" s="1"/>
  <c r="E348" i="7"/>
  <c r="G348" i="7" s="1"/>
  <c r="E174" i="7"/>
  <c r="G174" i="7" s="1"/>
  <c r="E300" i="7"/>
  <c r="G300" i="7" s="1"/>
  <c r="E49" i="7"/>
  <c r="G49" i="7" s="1"/>
  <c r="E190" i="7"/>
  <c r="G190" i="7" s="1"/>
  <c r="E68" i="7"/>
  <c r="G68" i="7" s="1"/>
  <c r="E253" i="7"/>
  <c r="G253" i="7" s="1"/>
  <c r="E230" i="7"/>
  <c r="G230" i="7" s="1"/>
  <c r="E17" i="7"/>
  <c r="G17" i="7" s="1"/>
  <c r="E144" i="7"/>
  <c r="G144" i="7" s="1"/>
  <c r="E375" i="7"/>
  <c r="G375" i="7" s="1"/>
  <c r="E140" i="7"/>
  <c r="G140" i="7" s="1"/>
  <c r="E361" i="7"/>
  <c r="G361" i="7" s="1"/>
  <c r="E186" i="7"/>
  <c r="G186" i="7" s="1"/>
  <c r="E302" i="7"/>
  <c r="G302" i="7" s="1"/>
  <c r="E252" i="7"/>
  <c r="G252" i="7" s="1"/>
  <c r="E124" i="7"/>
  <c r="G124" i="7" s="1"/>
  <c r="E205" i="7"/>
  <c r="G205" i="7" s="1"/>
  <c r="E359" i="7"/>
  <c r="G359" i="7" s="1"/>
  <c r="E31" i="7"/>
  <c r="G31" i="7" s="1"/>
  <c r="E180" i="7"/>
  <c r="G180" i="7" s="1"/>
  <c r="E60" i="7"/>
  <c r="G60" i="7" s="1"/>
  <c r="E259" i="7"/>
  <c r="G259" i="7" s="1"/>
  <c r="E221" i="7"/>
  <c r="G221" i="7" s="1"/>
  <c r="E199" i="7"/>
  <c r="G199" i="7" s="1"/>
  <c r="E276" i="7"/>
  <c r="G276" i="7" s="1"/>
  <c r="E189" i="7"/>
  <c r="G189" i="7" s="1"/>
  <c r="E185" i="7"/>
  <c r="G185" i="7" s="1"/>
  <c r="E206" i="7"/>
  <c r="G206" i="7" s="1"/>
  <c r="E220" i="7"/>
  <c r="G220" i="7" s="1"/>
  <c r="E106" i="7"/>
  <c r="G106" i="7" s="1"/>
  <c r="E294" i="7"/>
  <c r="G294" i="7" s="1"/>
  <c r="E347" i="7"/>
  <c r="G347" i="7" s="1"/>
  <c r="E126" i="7"/>
  <c r="G126" i="7" s="1"/>
  <c r="E175" i="7"/>
  <c r="G175" i="7" s="1"/>
  <c r="E23" i="7"/>
  <c r="G23" i="7" s="1"/>
  <c r="E179" i="7"/>
  <c r="G179" i="7" s="1"/>
  <c r="E372" i="7"/>
  <c r="G372" i="7" s="1"/>
  <c r="E289" i="7"/>
  <c r="G289" i="7" s="1"/>
  <c r="E64" i="7"/>
  <c r="G64" i="7" s="1"/>
  <c r="E228" i="7"/>
  <c r="G228" i="7" s="1"/>
  <c r="E397" i="7"/>
  <c r="G397" i="7" s="1"/>
  <c r="E187" i="7"/>
  <c r="G187" i="7" s="1"/>
  <c r="E352" i="7"/>
  <c r="G352" i="7" s="1"/>
  <c r="E200" i="7"/>
  <c r="G200" i="7" s="1"/>
  <c r="E267" i="7"/>
  <c r="G267" i="7" s="1"/>
  <c r="E114" i="7"/>
  <c r="G114" i="7" s="1"/>
  <c r="E393" i="7"/>
  <c r="G393" i="7" s="1"/>
  <c r="E353" i="7"/>
  <c r="G353" i="7" s="1"/>
  <c r="E75" i="7"/>
  <c r="G75" i="7" s="1"/>
  <c r="E248" i="7"/>
  <c r="G248" i="7" s="1"/>
  <c r="E54" i="7"/>
  <c r="G54" i="7" s="1"/>
  <c r="E226" i="7"/>
  <c r="G226" i="7" s="1"/>
  <c r="E59" i="7"/>
  <c r="G59" i="7" s="1"/>
  <c r="E195" i="7"/>
  <c r="G195" i="7" s="1"/>
  <c r="E258" i="7"/>
  <c r="G258" i="7" s="1"/>
  <c r="E177" i="7"/>
  <c r="G177" i="7" s="1"/>
  <c r="E14" i="7"/>
  <c r="G14" i="7" s="1"/>
  <c r="E92" i="7"/>
  <c r="G92" i="7" s="1"/>
  <c r="AJ69" i="5"/>
  <c r="AK12" i="5"/>
  <c r="AJ198" i="5"/>
  <c r="AK73" i="5"/>
  <c r="AJ280" i="5"/>
  <c r="AK202" i="5"/>
  <c r="AI198" i="5"/>
  <c r="AI69" i="5"/>
  <c r="AI280" i="5"/>
  <c r="AK69" i="5" l="1"/>
  <c r="AL12" i="5"/>
  <c r="AK280" i="5"/>
  <c r="AL202" i="5"/>
  <c r="AK198" i="5"/>
  <c r="AK311" i="5" s="1"/>
  <c r="AL3" i="5" s="1"/>
  <c r="AL73" i="5"/>
  <c r="AJ311" i="5"/>
  <c r="AS510" i="1" l="1"/>
  <c r="AQ510" i="1"/>
  <c r="AS509" i="1"/>
  <c r="AQ509" i="1"/>
  <c r="AS508" i="1"/>
  <c r="AQ508" i="1"/>
  <c r="AS507" i="1"/>
  <c r="AQ507" i="1"/>
  <c r="AS506" i="1"/>
  <c r="AQ506" i="1"/>
  <c r="AS505" i="1"/>
  <c r="AQ505" i="1"/>
  <c r="AS504" i="1"/>
  <c r="AQ504" i="1"/>
  <c r="AS503" i="1"/>
  <c r="AQ503" i="1"/>
  <c r="AS502" i="1"/>
  <c r="AQ502" i="1"/>
  <c r="AS501" i="1"/>
  <c r="AQ501" i="1"/>
  <c r="AS500" i="1"/>
  <c r="AQ500" i="1"/>
  <c r="AS499" i="1"/>
  <c r="AQ499" i="1"/>
  <c r="AS498" i="1"/>
  <c r="AQ498" i="1"/>
  <c r="AS497" i="1"/>
  <c r="AQ497" i="1"/>
  <c r="AS496" i="1"/>
  <c r="AQ496" i="1"/>
  <c r="AS495" i="1"/>
  <c r="AQ495" i="1"/>
  <c r="AS494" i="1"/>
  <c r="AQ494" i="1"/>
  <c r="AS493" i="1"/>
  <c r="AQ493" i="1"/>
  <c r="AS492" i="1"/>
  <c r="AQ492" i="1"/>
  <c r="AS491" i="1"/>
  <c r="AQ491" i="1"/>
  <c r="AS490" i="1"/>
  <c r="AQ490" i="1"/>
  <c r="AS489" i="1"/>
  <c r="AQ489" i="1"/>
  <c r="AS488" i="1"/>
  <c r="AQ488" i="1"/>
  <c r="AS487" i="1"/>
  <c r="AQ487" i="1"/>
  <c r="AS486" i="1"/>
  <c r="AQ486" i="1"/>
  <c r="AS485" i="1"/>
  <c r="AQ485" i="1"/>
  <c r="AS484" i="1"/>
  <c r="AQ484" i="1"/>
  <c r="AS483" i="1"/>
  <c r="AQ483" i="1"/>
  <c r="AS482" i="1"/>
  <c r="AQ482" i="1"/>
  <c r="AS481" i="1"/>
  <c r="AQ481" i="1"/>
  <c r="AS480" i="1"/>
  <c r="AQ480" i="1"/>
  <c r="AS479" i="1"/>
  <c r="AQ479" i="1"/>
  <c r="AS478" i="1"/>
  <c r="AQ478" i="1"/>
  <c r="AS477" i="1"/>
  <c r="AQ477" i="1"/>
  <c r="AS476" i="1"/>
  <c r="AQ476" i="1"/>
  <c r="AS475" i="1"/>
  <c r="AQ475" i="1"/>
  <c r="AS474" i="1"/>
  <c r="AQ474" i="1"/>
  <c r="AS473" i="1"/>
  <c r="AQ473" i="1"/>
  <c r="AS472" i="1"/>
  <c r="AQ472" i="1"/>
  <c r="AS471" i="1"/>
  <c r="AQ471" i="1"/>
  <c r="AS470" i="1"/>
  <c r="AQ470" i="1"/>
  <c r="AS469" i="1"/>
  <c r="AQ469" i="1"/>
  <c r="AS468" i="1"/>
  <c r="AQ468" i="1"/>
  <c r="AS467" i="1"/>
  <c r="AQ467" i="1"/>
  <c r="AS466" i="1"/>
  <c r="AQ466" i="1"/>
  <c r="AS465" i="1"/>
  <c r="AQ465" i="1"/>
  <c r="AS464" i="1"/>
  <c r="AQ464" i="1"/>
  <c r="AS463" i="1"/>
  <c r="AQ463" i="1"/>
  <c r="AS462" i="1"/>
  <c r="AQ462" i="1"/>
  <c r="AS461" i="1"/>
  <c r="AQ461" i="1"/>
  <c r="AS460" i="1"/>
  <c r="AQ460" i="1"/>
  <c r="AS459" i="1"/>
  <c r="AQ459" i="1"/>
  <c r="AS458" i="1"/>
  <c r="AQ458" i="1"/>
  <c r="AS457" i="1"/>
  <c r="AQ457" i="1"/>
  <c r="AS456" i="1"/>
  <c r="AQ456" i="1"/>
  <c r="AS455" i="1"/>
  <c r="AQ455" i="1"/>
  <c r="AS454" i="1"/>
  <c r="AQ454" i="1"/>
  <c r="AS453" i="1"/>
  <c r="AQ453" i="1"/>
  <c r="AS452" i="1"/>
  <c r="AQ452" i="1"/>
  <c r="AS451" i="1"/>
  <c r="AQ451" i="1"/>
  <c r="AS450" i="1"/>
  <c r="AQ450" i="1"/>
  <c r="AS449" i="1"/>
  <c r="AQ449" i="1"/>
  <c r="AS448" i="1"/>
  <c r="AQ448" i="1"/>
  <c r="AS447" i="1"/>
  <c r="AQ447" i="1"/>
  <c r="AS446" i="1"/>
  <c r="AQ446" i="1"/>
  <c r="AS445" i="1"/>
  <c r="AQ445" i="1"/>
  <c r="AS444" i="1"/>
  <c r="AQ444" i="1"/>
  <c r="AS443" i="1"/>
  <c r="AQ443" i="1"/>
  <c r="AS442" i="1"/>
  <c r="AQ442" i="1"/>
  <c r="AS441" i="1"/>
  <c r="AQ441" i="1"/>
  <c r="AS440" i="1"/>
  <c r="AQ440" i="1"/>
  <c r="AS439" i="1"/>
  <c r="AQ439" i="1"/>
  <c r="AS438" i="1"/>
  <c r="AQ438" i="1"/>
  <c r="AS437" i="1"/>
  <c r="AQ437" i="1"/>
  <c r="AS436" i="1"/>
  <c r="AQ436" i="1"/>
  <c r="AS435" i="1"/>
  <c r="AQ435" i="1"/>
  <c r="AS434" i="1"/>
  <c r="AQ434" i="1"/>
  <c r="AS433" i="1"/>
  <c r="AQ433" i="1"/>
  <c r="AS432" i="1"/>
  <c r="AQ432" i="1"/>
  <c r="AS431" i="1"/>
  <c r="AQ431" i="1"/>
  <c r="AS430" i="1"/>
  <c r="AQ430" i="1"/>
  <c r="AS429" i="1"/>
  <c r="AQ429" i="1"/>
  <c r="AS428" i="1"/>
  <c r="AQ428" i="1"/>
  <c r="AS427" i="1"/>
  <c r="AQ427" i="1"/>
  <c r="AS426" i="1"/>
  <c r="AQ426" i="1"/>
  <c r="AS425" i="1"/>
  <c r="AQ425" i="1"/>
  <c r="AS424" i="1"/>
  <c r="AQ424" i="1"/>
  <c r="AS423" i="1"/>
  <c r="AQ423" i="1"/>
  <c r="AS422" i="1"/>
  <c r="AQ422" i="1"/>
  <c r="AS421" i="1"/>
  <c r="AQ421" i="1"/>
  <c r="AS420" i="1"/>
  <c r="AQ420" i="1"/>
  <c r="AS419" i="1"/>
  <c r="AQ419" i="1"/>
  <c r="AS418" i="1"/>
  <c r="AQ418" i="1"/>
  <c r="AS417" i="1"/>
  <c r="AQ417" i="1"/>
  <c r="AS416" i="1"/>
  <c r="AQ416" i="1"/>
  <c r="AS415" i="1"/>
  <c r="AQ415" i="1"/>
  <c r="AS414" i="1"/>
  <c r="AQ414" i="1"/>
  <c r="AS413" i="1"/>
  <c r="AQ413" i="1"/>
  <c r="AS412" i="1"/>
  <c r="AQ412" i="1"/>
  <c r="AS411" i="1"/>
  <c r="AQ411" i="1"/>
  <c r="AS410" i="1"/>
  <c r="AQ410" i="1"/>
  <c r="AS409" i="1"/>
  <c r="AQ409" i="1"/>
  <c r="AS408" i="1"/>
  <c r="AQ408" i="1"/>
  <c r="AS407" i="1"/>
  <c r="AQ407" i="1"/>
  <c r="AS406" i="1"/>
  <c r="AQ406" i="1"/>
  <c r="AS405" i="1"/>
  <c r="AQ405" i="1"/>
  <c r="AS404" i="1"/>
  <c r="AQ404" i="1"/>
  <c r="AS403" i="1"/>
  <c r="AQ403" i="1"/>
  <c r="AS402" i="1"/>
  <c r="AQ402" i="1"/>
  <c r="AS401" i="1"/>
  <c r="AQ401" i="1"/>
  <c r="AS400" i="1"/>
  <c r="AQ400" i="1"/>
  <c r="AS399" i="1"/>
  <c r="AQ399" i="1"/>
  <c r="AS398" i="1"/>
  <c r="AQ398" i="1"/>
  <c r="AS397" i="1"/>
  <c r="AQ397" i="1"/>
  <c r="AS396" i="1"/>
  <c r="AQ396" i="1"/>
  <c r="AS395" i="1"/>
  <c r="AQ395" i="1"/>
  <c r="AS394" i="1"/>
  <c r="AQ394" i="1"/>
  <c r="AS393" i="1"/>
  <c r="AQ393" i="1"/>
  <c r="AS392" i="1"/>
  <c r="AQ392" i="1"/>
  <c r="AS391" i="1"/>
  <c r="AQ391" i="1"/>
  <c r="AS390" i="1"/>
  <c r="AQ390" i="1"/>
  <c r="AS389" i="1"/>
  <c r="AQ389" i="1"/>
  <c r="AS388" i="1"/>
  <c r="AQ388" i="1"/>
  <c r="AS387" i="1"/>
  <c r="AQ387" i="1"/>
  <c r="AS386" i="1"/>
  <c r="AQ386" i="1"/>
  <c r="AS385" i="1"/>
  <c r="AQ385" i="1"/>
  <c r="AS384" i="1"/>
  <c r="AQ384" i="1"/>
  <c r="AS383" i="1"/>
  <c r="AQ383" i="1"/>
  <c r="AS382" i="1"/>
  <c r="AQ382" i="1"/>
  <c r="AS381" i="1"/>
  <c r="AQ381" i="1"/>
  <c r="AS380" i="1"/>
  <c r="AQ380" i="1"/>
  <c r="AS379" i="1"/>
  <c r="AQ379" i="1"/>
  <c r="AS378" i="1"/>
  <c r="AQ378" i="1"/>
  <c r="AS377" i="1"/>
  <c r="AQ377" i="1"/>
  <c r="AS376" i="1"/>
  <c r="AQ376" i="1"/>
  <c r="AS375" i="1"/>
  <c r="AQ375" i="1"/>
  <c r="AS374" i="1"/>
  <c r="AQ374" i="1"/>
  <c r="AS373" i="1"/>
  <c r="AQ373" i="1"/>
  <c r="AS372" i="1"/>
  <c r="AQ372" i="1"/>
  <c r="AS371" i="1"/>
  <c r="AQ371" i="1"/>
  <c r="AS370" i="1"/>
  <c r="AQ370" i="1"/>
  <c r="AS369" i="1"/>
  <c r="AQ369" i="1"/>
  <c r="AS368" i="1"/>
  <c r="AQ368" i="1"/>
  <c r="AS367" i="1"/>
  <c r="AQ367" i="1"/>
  <c r="AS366" i="1"/>
  <c r="AQ366" i="1"/>
  <c r="AS365" i="1"/>
  <c r="AQ365" i="1"/>
  <c r="AS364" i="1"/>
  <c r="AQ364" i="1"/>
  <c r="AS363" i="1"/>
  <c r="AQ363" i="1"/>
  <c r="AS362" i="1"/>
  <c r="AQ362" i="1"/>
  <c r="AS361" i="1"/>
  <c r="AQ361" i="1"/>
  <c r="AS360" i="1"/>
  <c r="AQ360" i="1"/>
  <c r="AS359" i="1"/>
  <c r="AQ359" i="1"/>
  <c r="AS358" i="1"/>
  <c r="AQ358" i="1"/>
  <c r="AS357" i="1"/>
  <c r="AQ357" i="1"/>
  <c r="AS356" i="1"/>
  <c r="AQ356" i="1"/>
  <c r="AS355" i="1"/>
  <c r="AQ355" i="1"/>
  <c r="AS354" i="1"/>
  <c r="AQ354" i="1"/>
  <c r="AS353" i="1"/>
  <c r="AQ353" i="1"/>
  <c r="AS352" i="1"/>
  <c r="AQ352" i="1"/>
  <c r="AS351" i="1"/>
  <c r="AQ351" i="1"/>
  <c r="AS350" i="1"/>
  <c r="AQ350" i="1"/>
  <c r="AS349" i="1"/>
  <c r="AQ349" i="1"/>
  <c r="AS348" i="1"/>
  <c r="AQ348" i="1"/>
  <c r="AS347" i="1"/>
  <c r="AQ347" i="1"/>
  <c r="AS346" i="1"/>
  <c r="AQ346" i="1"/>
  <c r="AS345" i="1"/>
  <c r="AQ345" i="1"/>
  <c r="AS344" i="1"/>
  <c r="AQ344" i="1"/>
  <c r="AS343" i="1"/>
  <c r="AQ343" i="1"/>
  <c r="AS342" i="1"/>
  <c r="AQ342" i="1"/>
  <c r="AS341" i="1"/>
  <c r="AQ341" i="1"/>
  <c r="AS340" i="1"/>
  <c r="AQ340" i="1"/>
  <c r="AS339" i="1"/>
  <c r="AQ339" i="1"/>
  <c r="AS338" i="1"/>
  <c r="AQ338" i="1"/>
  <c r="AS337" i="1"/>
  <c r="AQ337" i="1"/>
  <c r="AS336" i="1"/>
  <c r="AQ336" i="1"/>
  <c r="AS335" i="1"/>
  <c r="AQ335" i="1"/>
  <c r="AS334" i="1"/>
  <c r="AQ334" i="1"/>
  <c r="AS333" i="1"/>
  <c r="AQ333" i="1"/>
  <c r="AS332" i="1"/>
  <c r="AQ332" i="1"/>
  <c r="AS331" i="1"/>
  <c r="AQ331" i="1"/>
  <c r="AS330" i="1"/>
  <c r="AQ330" i="1"/>
  <c r="AS329" i="1"/>
  <c r="AQ329" i="1"/>
  <c r="AS328" i="1"/>
  <c r="AQ328" i="1"/>
  <c r="AS327" i="1"/>
  <c r="AQ327" i="1"/>
  <c r="AS326" i="1"/>
  <c r="AQ326" i="1"/>
  <c r="AS325" i="1"/>
  <c r="AQ325" i="1"/>
  <c r="AS324" i="1"/>
  <c r="AQ324" i="1"/>
  <c r="AS323" i="1"/>
  <c r="AQ323" i="1"/>
  <c r="AS322" i="1"/>
  <c r="AQ322" i="1"/>
  <c r="AS321" i="1"/>
  <c r="AQ321" i="1"/>
  <c r="AS320" i="1"/>
  <c r="AQ320" i="1"/>
  <c r="AS319" i="1"/>
  <c r="AQ319" i="1"/>
  <c r="AS318" i="1"/>
  <c r="AQ318" i="1"/>
  <c r="AS317" i="1"/>
  <c r="AQ317" i="1"/>
  <c r="AS316" i="1"/>
  <c r="AQ316" i="1"/>
  <c r="AS315" i="1"/>
  <c r="AQ315" i="1"/>
  <c r="AS314" i="1"/>
  <c r="AQ314" i="1"/>
  <c r="AS313" i="1"/>
  <c r="AQ313" i="1"/>
  <c r="AS312" i="1"/>
  <c r="AQ312" i="1"/>
  <c r="AS311" i="1"/>
  <c r="AQ311" i="1"/>
  <c r="AS310" i="1"/>
  <c r="AQ310" i="1"/>
  <c r="AS309" i="1"/>
  <c r="AQ309" i="1"/>
  <c r="AS308" i="1"/>
  <c r="AQ308" i="1"/>
  <c r="AS307" i="1"/>
  <c r="AQ307" i="1"/>
  <c r="AS306" i="1"/>
  <c r="AQ306" i="1"/>
  <c r="AS305" i="1"/>
  <c r="AQ305" i="1"/>
  <c r="AS304" i="1"/>
  <c r="AQ304" i="1"/>
  <c r="AS303" i="1"/>
  <c r="AQ303" i="1"/>
  <c r="AS302" i="1"/>
  <c r="AQ302" i="1"/>
  <c r="AS301" i="1"/>
  <c r="AQ301" i="1"/>
  <c r="AS300" i="1"/>
  <c r="AQ300" i="1"/>
  <c r="AS299" i="1"/>
  <c r="AQ299" i="1"/>
  <c r="AS298" i="1"/>
  <c r="AQ298" i="1"/>
  <c r="AS297" i="1"/>
  <c r="AQ297" i="1"/>
  <c r="AS296" i="1"/>
  <c r="AQ296" i="1"/>
  <c r="AS295" i="1"/>
  <c r="AQ295" i="1"/>
  <c r="AS294" i="1"/>
  <c r="AQ294" i="1"/>
  <c r="AS293" i="1"/>
  <c r="AQ293" i="1"/>
  <c r="AS292" i="1"/>
  <c r="AQ292" i="1"/>
  <c r="AS291" i="1"/>
  <c r="AQ291" i="1"/>
  <c r="AS290" i="1"/>
  <c r="AQ290" i="1"/>
  <c r="AS289" i="1"/>
  <c r="AQ289" i="1"/>
  <c r="AS288" i="1"/>
  <c r="AQ288" i="1"/>
  <c r="AS287" i="1"/>
  <c r="AQ287" i="1"/>
  <c r="AS286" i="1"/>
  <c r="AQ286" i="1"/>
  <c r="AS285" i="1"/>
  <c r="AQ285" i="1"/>
  <c r="AS284" i="1"/>
  <c r="AQ284" i="1"/>
  <c r="AS283" i="1"/>
  <c r="AQ283" i="1"/>
  <c r="AS282" i="1"/>
  <c r="AQ282" i="1"/>
  <c r="AS281" i="1"/>
  <c r="AQ281" i="1"/>
  <c r="AS280" i="1"/>
  <c r="AQ280" i="1"/>
  <c r="AS279" i="1"/>
  <c r="AQ279" i="1"/>
  <c r="AS278" i="1"/>
  <c r="AQ278" i="1"/>
  <c r="AS277" i="1"/>
  <c r="AQ277" i="1"/>
  <c r="AS276" i="1"/>
  <c r="AQ276" i="1"/>
  <c r="AS275" i="1"/>
  <c r="AQ275" i="1"/>
  <c r="AS274" i="1"/>
  <c r="AQ274" i="1"/>
  <c r="AS273" i="1"/>
  <c r="AQ273" i="1"/>
  <c r="AS272" i="1"/>
  <c r="AQ272" i="1"/>
  <c r="AS271" i="1"/>
  <c r="AQ271" i="1"/>
  <c r="AS270" i="1"/>
  <c r="AQ270" i="1"/>
  <c r="AS269" i="1"/>
  <c r="AQ269" i="1"/>
  <c r="AS268" i="1"/>
  <c r="AQ268" i="1"/>
  <c r="AS267" i="1"/>
  <c r="AQ267" i="1"/>
  <c r="AS266" i="1"/>
  <c r="AQ266" i="1"/>
  <c r="AS265" i="1"/>
  <c r="AQ265" i="1"/>
  <c r="AS264" i="1"/>
  <c r="AQ264" i="1"/>
  <c r="AS263" i="1"/>
  <c r="AQ263" i="1"/>
  <c r="AS262" i="1"/>
  <c r="AQ262" i="1"/>
  <c r="AS261" i="1"/>
  <c r="AQ261" i="1"/>
  <c r="AS260" i="1"/>
  <c r="AQ260" i="1"/>
  <c r="AS259" i="1"/>
  <c r="AQ259" i="1"/>
  <c r="AS258" i="1"/>
  <c r="AQ258" i="1"/>
  <c r="AS257" i="1"/>
  <c r="AQ257" i="1"/>
  <c r="AS256" i="1"/>
  <c r="AQ256" i="1"/>
  <c r="AS255" i="1"/>
  <c r="AQ255" i="1"/>
  <c r="AS254" i="1"/>
  <c r="AQ254" i="1"/>
  <c r="AS253" i="1"/>
  <c r="AQ253" i="1"/>
  <c r="AS252" i="1"/>
  <c r="AQ252" i="1"/>
  <c r="AS251" i="1"/>
  <c r="AQ251" i="1"/>
  <c r="AS250" i="1"/>
  <c r="AQ250" i="1"/>
  <c r="AS249" i="1"/>
  <c r="AQ249" i="1"/>
  <c r="AS248" i="1"/>
  <c r="AQ248" i="1"/>
  <c r="AS247" i="1"/>
  <c r="AQ247" i="1"/>
  <c r="AS246" i="1"/>
  <c r="AQ246" i="1"/>
  <c r="AS245" i="1"/>
  <c r="AQ245" i="1"/>
  <c r="AS244" i="1"/>
  <c r="AQ244" i="1"/>
  <c r="AS243" i="1"/>
  <c r="AQ243" i="1"/>
  <c r="AS242" i="1"/>
  <c r="AQ242" i="1"/>
  <c r="AS241" i="1"/>
  <c r="AQ241" i="1"/>
  <c r="AS240" i="1"/>
  <c r="AQ240" i="1"/>
  <c r="AS239" i="1"/>
  <c r="AQ239" i="1"/>
  <c r="AS238" i="1"/>
  <c r="AQ238" i="1"/>
  <c r="AS237" i="1"/>
  <c r="AQ237" i="1"/>
  <c r="AS236" i="1"/>
  <c r="AQ236" i="1"/>
  <c r="AS235" i="1"/>
  <c r="AQ235" i="1"/>
  <c r="AS234" i="1"/>
  <c r="AQ234" i="1"/>
  <c r="AS233" i="1"/>
  <c r="AQ233" i="1"/>
  <c r="AS232" i="1"/>
  <c r="AQ232" i="1"/>
  <c r="AS231" i="1"/>
  <c r="AQ231" i="1"/>
  <c r="AS230" i="1"/>
  <c r="AQ230" i="1"/>
  <c r="AS229" i="1"/>
  <c r="AQ229" i="1"/>
  <c r="AS228" i="1"/>
  <c r="AQ228" i="1"/>
  <c r="AS227" i="1"/>
  <c r="AQ227" i="1"/>
  <c r="AS226" i="1"/>
  <c r="AQ226" i="1"/>
  <c r="AS225" i="1"/>
  <c r="AQ225" i="1"/>
  <c r="AS224" i="1"/>
  <c r="AQ224" i="1"/>
  <c r="AS223" i="1"/>
  <c r="AQ223" i="1"/>
  <c r="AS222" i="1"/>
  <c r="AQ222" i="1"/>
  <c r="AS221" i="1"/>
  <c r="AQ221" i="1"/>
  <c r="AS220" i="1"/>
  <c r="AQ220" i="1"/>
  <c r="AS219" i="1"/>
  <c r="AQ219" i="1"/>
  <c r="AS218" i="1"/>
  <c r="AQ218" i="1"/>
  <c r="AS217" i="1"/>
  <c r="AQ217" i="1"/>
  <c r="AS216" i="1"/>
  <c r="AQ216" i="1"/>
  <c r="AS215" i="1"/>
  <c r="AQ215" i="1"/>
  <c r="AS214" i="1"/>
  <c r="AQ214" i="1"/>
  <c r="AS213" i="1"/>
  <c r="AQ213" i="1"/>
  <c r="AS212" i="1"/>
  <c r="AQ212" i="1"/>
  <c r="AS211" i="1"/>
  <c r="AQ211" i="1"/>
  <c r="AS210" i="1"/>
  <c r="AQ210" i="1"/>
  <c r="AS209" i="1"/>
  <c r="AQ209" i="1"/>
  <c r="AS208" i="1"/>
  <c r="AQ208" i="1"/>
  <c r="AS207" i="1"/>
  <c r="AQ207" i="1"/>
  <c r="AS206" i="1"/>
  <c r="AQ206" i="1"/>
  <c r="AS205" i="1"/>
  <c r="AQ205" i="1"/>
  <c r="AS204" i="1"/>
  <c r="AQ204" i="1"/>
  <c r="AS203" i="1"/>
  <c r="AQ203" i="1"/>
  <c r="AS202" i="1"/>
  <c r="AQ202" i="1"/>
  <c r="AS201" i="1"/>
  <c r="AQ201" i="1"/>
  <c r="AS200" i="1"/>
  <c r="AQ200" i="1"/>
  <c r="AS199" i="1"/>
  <c r="AQ199" i="1"/>
  <c r="AS198" i="1"/>
  <c r="AQ198" i="1"/>
  <c r="AS197" i="1"/>
  <c r="AQ197" i="1"/>
  <c r="AS196" i="1"/>
  <c r="AQ196" i="1"/>
  <c r="AS195" i="1"/>
  <c r="AQ195" i="1"/>
  <c r="AS194" i="1"/>
  <c r="AQ194" i="1"/>
  <c r="AS193" i="1"/>
  <c r="AQ193" i="1"/>
  <c r="AS192" i="1"/>
  <c r="AQ192" i="1"/>
  <c r="AS191" i="1"/>
  <c r="AQ191" i="1"/>
  <c r="AS190" i="1"/>
  <c r="AQ190" i="1"/>
  <c r="AS189" i="1"/>
  <c r="AQ189" i="1"/>
  <c r="AS188" i="1"/>
  <c r="AQ188" i="1"/>
  <c r="AS187" i="1"/>
  <c r="AQ187" i="1"/>
  <c r="AS186" i="1"/>
  <c r="AQ186" i="1"/>
  <c r="AS185" i="1"/>
  <c r="AQ185" i="1"/>
  <c r="AS184" i="1"/>
  <c r="AQ184" i="1"/>
  <c r="AS183" i="1"/>
  <c r="AQ183" i="1"/>
  <c r="AS182" i="1"/>
  <c r="AQ182" i="1"/>
  <c r="AS181" i="1"/>
  <c r="AQ181" i="1"/>
  <c r="AS180" i="1"/>
  <c r="AQ180" i="1"/>
  <c r="AS179" i="1"/>
  <c r="AQ179" i="1"/>
  <c r="AS178" i="1"/>
  <c r="AQ178" i="1"/>
  <c r="AS177" i="1"/>
  <c r="AQ177" i="1"/>
  <c r="AS176" i="1"/>
  <c r="AQ176" i="1"/>
  <c r="AS175" i="1"/>
  <c r="AQ175" i="1"/>
  <c r="AS174" i="1"/>
  <c r="AQ174" i="1"/>
  <c r="AS173" i="1"/>
  <c r="AQ173" i="1"/>
  <c r="AS172" i="1"/>
  <c r="AQ172" i="1"/>
  <c r="AS171" i="1"/>
  <c r="AQ171" i="1"/>
  <c r="AS170" i="1"/>
  <c r="AQ170" i="1"/>
  <c r="AS169" i="1"/>
  <c r="AQ169" i="1"/>
  <c r="AS168" i="1"/>
  <c r="AQ168" i="1"/>
  <c r="AS167" i="1"/>
  <c r="AQ167" i="1"/>
  <c r="AS166" i="1"/>
  <c r="AQ166" i="1"/>
  <c r="AS165" i="1"/>
  <c r="AQ165" i="1"/>
  <c r="AS164" i="1"/>
  <c r="AQ164" i="1"/>
  <c r="AS163" i="1"/>
  <c r="AQ163" i="1"/>
  <c r="AS162" i="1"/>
  <c r="AQ162" i="1"/>
  <c r="AS161" i="1"/>
  <c r="AQ161" i="1"/>
  <c r="AS160" i="1"/>
  <c r="AQ160" i="1"/>
  <c r="AS159" i="1"/>
  <c r="AQ159" i="1"/>
  <c r="AS158" i="1"/>
  <c r="AQ158" i="1"/>
  <c r="AS157" i="1"/>
  <c r="AQ157" i="1"/>
  <c r="AS156" i="1"/>
  <c r="AQ156" i="1"/>
  <c r="AS155" i="1"/>
  <c r="AQ155" i="1"/>
  <c r="AS154" i="1"/>
  <c r="AQ154" i="1"/>
  <c r="AS153" i="1"/>
  <c r="AQ153" i="1"/>
  <c r="AS152" i="1"/>
  <c r="AQ152" i="1"/>
  <c r="AS151" i="1"/>
  <c r="AQ151" i="1"/>
  <c r="AS150" i="1"/>
  <c r="AQ150" i="1"/>
  <c r="AS149" i="1"/>
  <c r="AQ149" i="1"/>
  <c r="AS148" i="1"/>
  <c r="AQ148" i="1"/>
  <c r="AS147" i="1"/>
  <c r="AQ147" i="1"/>
  <c r="AS146" i="1"/>
  <c r="AQ146" i="1"/>
  <c r="AS145" i="1"/>
  <c r="AQ145" i="1"/>
  <c r="AS144" i="1"/>
  <c r="AQ144" i="1"/>
  <c r="AS143" i="1"/>
  <c r="AQ143" i="1"/>
  <c r="AS142" i="1"/>
  <c r="AQ142" i="1"/>
  <c r="AS141" i="1"/>
  <c r="AQ141" i="1"/>
  <c r="AS140" i="1"/>
  <c r="AQ140" i="1"/>
  <c r="AS139" i="1"/>
  <c r="AQ139" i="1"/>
  <c r="AS138" i="1"/>
  <c r="AQ138" i="1"/>
  <c r="AS137" i="1"/>
  <c r="AQ137" i="1"/>
  <c r="AS136" i="1"/>
  <c r="AQ136" i="1"/>
  <c r="AS135" i="1"/>
  <c r="AQ135" i="1"/>
  <c r="AS134" i="1"/>
  <c r="AQ134" i="1"/>
  <c r="AS133" i="1"/>
  <c r="AQ133" i="1"/>
  <c r="AS132" i="1"/>
  <c r="AQ132" i="1"/>
  <c r="AS131" i="1"/>
  <c r="AQ131" i="1"/>
  <c r="AS130" i="1"/>
  <c r="AQ130" i="1"/>
  <c r="AS129" i="1"/>
  <c r="AQ129" i="1"/>
  <c r="AS128" i="1"/>
  <c r="AQ128" i="1"/>
  <c r="AS127" i="1"/>
  <c r="AQ127" i="1"/>
  <c r="AS126" i="1"/>
  <c r="AQ126" i="1"/>
  <c r="AS125" i="1"/>
  <c r="AQ125" i="1"/>
  <c r="AS124" i="1"/>
  <c r="AQ124" i="1"/>
  <c r="AS123" i="1"/>
  <c r="AQ123" i="1"/>
  <c r="AS122" i="1"/>
  <c r="AQ122" i="1"/>
  <c r="AS121" i="1"/>
  <c r="AQ121" i="1"/>
  <c r="AS120" i="1"/>
  <c r="AQ120" i="1"/>
  <c r="AS119" i="1"/>
  <c r="AQ119" i="1"/>
  <c r="AS118" i="1"/>
  <c r="AQ118" i="1"/>
  <c r="AS117" i="1"/>
  <c r="AQ117" i="1"/>
  <c r="AS116" i="1"/>
  <c r="AQ116" i="1"/>
  <c r="AS115" i="1"/>
  <c r="AQ115" i="1"/>
  <c r="AS114" i="1"/>
  <c r="AQ114" i="1"/>
  <c r="AS113" i="1"/>
  <c r="AQ113" i="1"/>
  <c r="AS112" i="1"/>
  <c r="AQ112" i="1"/>
  <c r="AS111" i="1"/>
  <c r="AQ111" i="1"/>
  <c r="AS110" i="1"/>
  <c r="AQ110" i="1"/>
  <c r="AS109" i="1"/>
  <c r="AQ109" i="1"/>
  <c r="AS108" i="1"/>
  <c r="AQ108" i="1"/>
  <c r="AS107" i="1"/>
  <c r="AQ107" i="1"/>
  <c r="AS106" i="1"/>
  <c r="AQ106" i="1"/>
  <c r="AS105" i="1"/>
  <c r="AQ105" i="1"/>
  <c r="AS104" i="1"/>
  <c r="AQ104" i="1"/>
  <c r="AS103" i="1"/>
  <c r="AQ103" i="1"/>
  <c r="AS102" i="1"/>
  <c r="AQ102" i="1"/>
  <c r="AS101" i="1"/>
  <c r="AQ101" i="1"/>
  <c r="AS100" i="1"/>
  <c r="AQ100" i="1"/>
  <c r="AS99" i="1"/>
  <c r="AQ99" i="1"/>
  <c r="AS98" i="1"/>
  <c r="AQ98" i="1"/>
  <c r="AS97" i="1"/>
  <c r="AQ97" i="1"/>
  <c r="AS96" i="1"/>
  <c r="AQ96" i="1"/>
  <c r="AS95" i="1"/>
  <c r="AQ95" i="1"/>
  <c r="AS94" i="1"/>
  <c r="AQ94" i="1"/>
  <c r="AS93" i="1"/>
  <c r="AQ93" i="1"/>
  <c r="AS92" i="1"/>
  <c r="AQ92" i="1"/>
  <c r="AS91" i="1"/>
  <c r="AQ91" i="1"/>
  <c r="AS90" i="1"/>
  <c r="AQ90" i="1"/>
  <c r="AS89" i="1"/>
  <c r="AQ89" i="1"/>
  <c r="AS88" i="1"/>
  <c r="AQ88" i="1"/>
  <c r="AS87" i="1"/>
  <c r="AQ87" i="1"/>
  <c r="AS86" i="1"/>
  <c r="AQ86" i="1"/>
  <c r="AS85" i="1"/>
  <c r="AQ85" i="1"/>
  <c r="AS84" i="1"/>
  <c r="AQ84" i="1"/>
  <c r="AS83" i="1"/>
  <c r="AQ83" i="1"/>
  <c r="AS82" i="1"/>
  <c r="AQ82" i="1"/>
  <c r="AS81" i="1"/>
  <c r="AQ81" i="1"/>
  <c r="AS80" i="1"/>
  <c r="AQ80" i="1"/>
  <c r="AS79" i="1"/>
  <c r="AQ79" i="1"/>
  <c r="AS78" i="1"/>
  <c r="AQ78" i="1"/>
  <c r="AS77" i="1"/>
  <c r="AQ77" i="1"/>
  <c r="AS76" i="1"/>
  <c r="AQ76" i="1"/>
  <c r="AS75" i="1"/>
  <c r="AQ75" i="1"/>
  <c r="AS74" i="1"/>
  <c r="AQ74" i="1"/>
  <c r="AS73" i="1"/>
  <c r="AQ73" i="1"/>
  <c r="AS72" i="1"/>
  <c r="AQ72" i="1"/>
  <c r="AS71" i="1"/>
  <c r="AQ71" i="1"/>
  <c r="AS70" i="1"/>
  <c r="AQ70" i="1"/>
  <c r="AS69" i="1"/>
  <c r="AQ69" i="1"/>
  <c r="AS68" i="1"/>
  <c r="AQ68" i="1"/>
  <c r="AS67" i="1"/>
  <c r="AQ67" i="1"/>
  <c r="AS66" i="1"/>
  <c r="AQ66" i="1"/>
  <c r="AS65" i="1"/>
  <c r="AQ65" i="1"/>
  <c r="AS64" i="1"/>
  <c r="AQ64" i="1"/>
  <c r="AS63" i="1"/>
  <c r="AQ63" i="1"/>
  <c r="AS62" i="1"/>
  <c r="AQ62" i="1"/>
  <c r="AS61" i="1"/>
  <c r="AQ61" i="1"/>
  <c r="AS60" i="1"/>
  <c r="AQ60" i="1"/>
  <c r="AS59" i="1"/>
  <c r="AQ59" i="1"/>
  <c r="AS58" i="1"/>
  <c r="AQ58" i="1"/>
  <c r="AS57" i="1"/>
  <c r="AQ57" i="1"/>
  <c r="AS56" i="1"/>
  <c r="AQ56" i="1"/>
  <c r="AS55" i="1"/>
  <c r="AQ55" i="1"/>
  <c r="AS54" i="1"/>
  <c r="AQ54" i="1"/>
  <c r="AS53" i="1"/>
  <c r="AQ53" i="1"/>
  <c r="AS52" i="1"/>
  <c r="AQ52" i="1"/>
  <c r="AS51" i="1"/>
  <c r="AQ51" i="1"/>
  <c r="AS50" i="1"/>
  <c r="AQ50" i="1"/>
  <c r="AS49" i="1"/>
  <c r="AQ49" i="1"/>
  <c r="AS48" i="1"/>
  <c r="AQ48" i="1"/>
  <c r="AS47" i="1"/>
  <c r="AQ47" i="1"/>
  <c r="AS46" i="1"/>
  <c r="AQ46" i="1"/>
  <c r="AS45" i="1"/>
  <c r="AQ45" i="1"/>
  <c r="AS44" i="1"/>
  <c r="AQ44" i="1"/>
  <c r="AS43" i="1"/>
  <c r="AQ43" i="1"/>
  <c r="AS42" i="1"/>
  <c r="AQ42" i="1"/>
  <c r="AS41" i="1"/>
  <c r="AQ41" i="1"/>
  <c r="AS40" i="1"/>
  <c r="AQ40" i="1"/>
  <c r="AS39" i="1"/>
  <c r="AQ39" i="1"/>
  <c r="AS38" i="1"/>
  <c r="AQ38" i="1"/>
  <c r="AS37" i="1"/>
  <c r="AQ37" i="1"/>
  <c r="AS36" i="1"/>
  <c r="AQ36" i="1"/>
  <c r="AS35" i="1"/>
  <c r="AQ35" i="1"/>
  <c r="AS34" i="1"/>
  <c r="AQ34" i="1"/>
  <c r="AS33" i="1"/>
  <c r="AQ33" i="1"/>
  <c r="AS32" i="1"/>
  <c r="AQ32" i="1"/>
  <c r="AS31" i="1"/>
  <c r="AQ31" i="1"/>
  <c r="AS30" i="1"/>
  <c r="AQ30" i="1"/>
  <c r="AS29" i="1"/>
  <c r="AQ29" i="1"/>
  <c r="AS28" i="1"/>
  <c r="AQ28" i="1"/>
  <c r="AS27" i="1"/>
  <c r="AQ27" i="1"/>
  <c r="AS26" i="1"/>
  <c r="AQ26" i="1"/>
  <c r="AS25" i="1"/>
  <c r="AQ25" i="1"/>
  <c r="AS24" i="1"/>
  <c r="AQ24" i="1"/>
  <c r="AS23" i="1"/>
  <c r="AQ23" i="1"/>
  <c r="AS22" i="1"/>
  <c r="AQ22" i="1"/>
  <c r="AS21" i="1"/>
  <c r="AQ21" i="1"/>
  <c r="D16" i="1" l="1"/>
  <c r="E16" i="1"/>
  <c r="D17" i="1"/>
  <c r="E17" i="1"/>
  <c r="G17" i="1"/>
  <c r="AQ20" i="1"/>
  <c r="AS20" i="1"/>
  <c r="Q4" i="1"/>
  <c r="Q5" i="1"/>
  <c r="U4" i="1"/>
  <c r="B5" i="1"/>
  <c r="Y4" i="1"/>
</calcChain>
</file>

<file path=xl/comments1.xml><?xml version="1.0" encoding="utf-8"?>
<comments xmlns="http://schemas.openxmlformats.org/spreadsheetml/2006/main">
  <authors>
    <author>igort</author>
    <author>Interject</author>
    <author>Akasha Leffler</author>
  </authors>
  <commentList>
    <comment ref="C6" authorId="0" shapeId="0">
      <text>
        <r>
          <rPr>
            <b/>
            <sz val="9"/>
            <color indexed="81"/>
            <rFont val="Tahoma"/>
            <family val="2"/>
          </rPr>
          <t>(1-10000),
&gt;10000 admins only, default: 10000</t>
        </r>
      </text>
    </comment>
    <comment ref="H12" authorId="0" shapeId="0">
      <text>
        <r>
          <rPr>
            <b/>
            <sz val="8"/>
            <color indexed="81"/>
            <rFont val="Tahoma"/>
            <family val="2"/>
          </rPr>
          <t>If blank: If both dates are blankdefaults to current month</t>
        </r>
      </text>
    </comment>
    <comment ref="L12" authorId="1" shapeId="0">
      <text>
        <r>
          <rPr>
            <b/>
            <sz val="9"/>
            <color indexed="81"/>
            <rFont val="Tahoma"/>
            <family val="2"/>
          </rPr>
          <t>If Distict is blank, selects all districts. Can use F9 Groupings.</t>
        </r>
      </text>
    </comment>
    <comment ref="O12" authorId="1" shapeId="0">
      <text>
        <r>
          <rPr>
            <b/>
            <sz val="9"/>
            <color indexed="81"/>
            <rFont val="Tahoma"/>
            <family val="2"/>
          </rPr>
          <t>Leave blank to search all</t>
        </r>
      </text>
    </comment>
    <comment ref="H13" authorId="0" shapeId="0">
      <text>
        <r>
          <rPr>
            <b/>
            <sz val="8"/>
            <color indexed="81"/>
            <rFont val="Tahoma"/>
            <family val="2"/>
          </rPr>
          <t>If blank: If both dates are blankdefaults to current month</t>
        </r>
      </text>
    </comment>
    <comment ref="L13" authorId="1" shapeId="0">
      <text>
        <r>
          <rPr>
            <b/>
            <sz val="9"/>
            <color indexed="81"/>
            <rFont val="Tahoma"/>
            <family val="2"/>
          </rPr>
          <t>If Accounts is blank, selects all accounts. Can use F9 Groupings.</t>
        </r>
      </text>
    </comment>
    <comment ref="O13" authorId="1" shapeId="0">
      <text>
        <r>
          <rPr>
            <b/>
            <sz val="9"/>
            <color indexed="81"/>
            <rFont val="Tahoma"/>
            <family val="2"/>
          </rPr>
          <t>Will search absolute values.</t>
        </r>
      </text>
    </comment>
    <comment ref="L14" authorId="1" shapeId="0">
      <text>
        <r>
          <rPr>
            <b/>
            <sz val="9"/>
            <color indexed="81"/>
            <rFont val="Tahoma"/>
            <family val="2"/>
          </rPr>
          <t>If System is blank, selects all systems. Can use F9 Groupings.</t>
        </r>
      </text>
    </comment>
    <comment ref="O14" authorId="1" shapeId="0">
      <text>
        <r>
          <rPr>
            <b/>
            <sz val="9"/>
            <color indexed="81"/>
            <rFont val="Tahoma"/>
            <family val="2"/>
          </rPr>
          <t>Will search absolute values</t>
        </r>
      </text>
    </comment>
    <comment ref="L15" authorId="1" shapeId="0">
      <text>
        <r>
          <rPr>
            <b/>
            <sz val="9"/>
            <color indexed="81"/>
            <rFont val="Tahoma"/>
            <family val="2"/>
          </rPr>
          <t>If Subsystem is blank, selects all subsystems. Can use F9 Groupings.</t>
        </r>
      </text>
    </comment>
    <comment ref="E804" authorId="2" shapeId="0">
      <text>
        <r>
          <rPr>
            <b/>
            <sz val="9"/>
            <color indexed="81"/>
            <rFont val="Tahoma"/>
            <family val="2"/>
          </rPr>
          <t>Akasha Leffler:</t>
        </r>
        <r>
          <rPr>
            <sz val="9"/>
            <color indexed="81"/>
            <rFont val="Tahoma"/>
            <family val="2"/>
          </rPr>
          <t xml:space="preserve">
Excludes duplicates (EX. Resi customers who have MSW, recycle, and yard waste = 1 customer)</t>
        </r>
      </text>
    </comment>
  </commentList>
</comments>
</file>

<file path=xl/comments2.xml><?xml version="1.0" encoding="utf-8"?>
<comments xmlns="http://schemas.openxmlformats.org/spreadsheetml/2006/main">
  <authors>
    <author>WCNX</author>
    <author>Heather Garland</author>
    <author>Lindsay Waldram</author>
    <author>darcied</author>
    <author>Darcie Bird</author>
  </authors>
  <commentList>
    <comment ref="B1" authorId="0" shapeId="0">
      <text>
        <r>
          <rPr>
            <b/>
            <sz val="8"/>
            <color indexed="81"/>
            <rFont val="Tahoma"/>
            <family val="2"/>
          </rPr>
          <t>WCNX:</t>
        </r>
        <r>
          <rPr>
            <sz val="8"/>
            <color indexed="81"/>
            <rFont val="Tahoma"/>
            <family val="2"/>
          </rPr>
          <t xml:space="preserve">
Include bill areas: Battleground, LaCenter, Rural, UGA, and Yacolt.</t>
        </r>
      </text>
    </comment>
    <comment ref="AK3" authorId="1" shapeId="0">
      <text>
        <r>
          <rPr>
            <b/>
            <sz val="9"/>
            <color indexed="81"/>
            <rFont val="Tahoma"/>
            <family val="2"/>
          </rPr>
          <t>Heather Garland:</t>
        </r>
        <r>
          <rPr>
            <sz val="9"/>
            <color indexed="81"/>
            <rFont val="Tahoma"/>
            <family val="2"/>
          </rPr>
          <t xml:space="preserve">
Grossed up for B&amp;O tax and WUTC Fee.
</t>
        </r>
      </text>
    </comment>
    <comment ref="AJ4" authorId="2" shapeId="0">
      <text>
        <r>
          <rPr>
            <b/>
            <sz val="9"/>
            <color indexed="81"/>
            <rFont val="Tahoma"/>
            <family val="2"/>
          </rPr>
          <t>Lindsay Waldram:</t>
        </r>
        <r>
          <rPr>
            <sz val="9"/>
            <color indexed="81"/>
            <rFont val="Tahoma"/>
            <family val="2"/>
          </rPr>
          <t xml:space="preserve">
Adjustment to meet RR</t>
        </r>
      </text>
    </comment>
    <comment ref="C7" authorId="0" shapeId="0">
      <text>
        <r>
          <rPr>
            <b/>
            <sz val="8"/>
            <color indexed="81"/>
            <rFont val="Tahoma"/>
            <family val="2"/>
          </rPr>
          <t>WCNX:</t>
        </r>
        <r>
          <rPr>
            <sz val="8"/>
            <color indexed="81"/>
            <rFont val="Tahoma"/>
            <family val="2"/>
          </rPr>
          <t xml:space="preserve">
Populate from the Pam's report. Remember to divide the rates by two if they are a bi-monthly rate in the billing system.</t>
        </r>
      </text>
    </comment>
    <comment ref="E7" authorId="0" shapeId="0">
      <text>
        <r>
          <rPr>
            <b/>
            <sz val="8"/>
            <color indexed="81"/>
            <rFont val="Tahoma"/>
            <family val="2"/>
          </rPr>
          <t>WCNX:</t>
        </r>
        <r>
          <rPr>
            <sz val="8"/>
            <color indexed="81"/>
            <rFont val="Tahoma"/>
            <family val="2"/>
          </rPr>
          <t xml:space="preserve">
Populate using the "Data" tab, which is derived from the Monthly Revenue Booking tool.</t>
        </r>
      </text>
    </comment>
    <comment ref="A30" authorId="3" shapeId="0">
      <text>
        <r>
          <rPr>
            <b/>
            <sz val="9"/>
            <color indexed="81"/>
            <rFont val="Tahoma"/>
            <family val="2"/>
          </rPr>
          <t>darcied:</t>
        </r>
        <r>
          <rPr>
            <sz val="9"/>
            <color indexed="81"/>
            <rFont val="Tahoma"/>
            <family val="2"/>
          </rPr>
          <t xml:space="preserve">
These are vancouver codes used on a UGA account</t>
        </r>
      </text>
    </comment>
    <comment ref="A31" authorId="3" shapeId="0">
      <text>
        <r>
          <rPr>
            <b/>
            <sz val="9"/>
            <color indexed="81"/>
            <rFont val="Tahoma"/>
            <family val="2"/>
          </rPr>
          <t>darcied:</t>
        </r>
        <r>
          <rPr>
            <sz val="9"/>
            <color indexed="81"/>
            <rFont val="Tahoma"/>
            <family val="2"/>
          </rPr>
          <t xml:space="preserve">
These are vancouver codes used on a UGA account</t>
        </r>
      </text>
    </comment>
    <comment ref="A32" authorId="3" shapeId="0">
      <text>
        <r>
          <rPr>
            <b/>
            <sz val="9"/>
            <color indexed="81"/>
            <rFont val="Tahoma"/>
            <family val="2"/>
          </rPr>
          <t>darcied:</t>
        </r>
        <r>
          <rPr>
            <sz val="9"/>
            <color indexed="81"/>
            <rFont val="Tahoma"/>
            <family val="2"/>
          </rPr>
          <t xml:space="preserve">
These are vancouver codes used on a UGA account</t>
        </r>
      </text>
    </comment>
    <comment ref="A33" authorId="3" shapeId="0">
      <text>
        <r>
          <rPr>
            <b/>
            <sz val="9"/>
            <color indexed="81"/>
            <rFont val="Tahoma"/>
            <family val="2"/>
          </rPr>
          <t>darcied:</t>
        </r>
        <r>
          <rPr>
            <sz val="9"/>
            <color indexed="81"/>
            <rFont val="Tahoma"/>
            <family val="2"/>
          </rPr>
          <t xml:space="preserve">
These are vancouver codes used on a UGA account</t>
        </r>
      </text>
    </comment>
    <comment ref="A34" authorId="3" shapeId="0">
      <text>
        <r>
          <rPr>
            <b/>
            <sz val="9"/>
            <color indexed="81"/>
            <rFont val="Tahoma"/>
            <family val="2"/>
          </rPr>
          <t>darcied:</t>
        </r>
        <r>
          <rPr>
            <sz val="9"/>
            <color indexed="81"/>
            <rFont val="Tahoma"/>
            <family val="2"/>
          </rPr>
          <t xml:space="preserve">
These are vancouver codes used on a UGA account</t>
        </r>
      </text>
    </comment>
    <comment ref="C38" authorId="2" shapeId="0">
      <text>
        <r>
          <rPr>
            <b/>
            <sz val="9"/>
            <color indexed="81"/>
            <rFont val="Tahoma"/>
            <family val="2"/>
          </rPr>
          <t>Lindsay Waldram:</t>
        </r>
        <r>
          <rPr>
            <sz val="9"/>
            <color indexed="81"/>
            <rFont val="Tahoma"/>
            <family val="2"/>
          </rPr>
          <t xml:space="preserve">
Used Special PU</t>
        </r>
      </text>
    </comment>
    <comment ref="B64" authorId="0" shapeId="0">
      <text>
        <r>
          <rPr>
            <b/>
            <sz val="8"/>
            <color indexed="81"/>
            <rFont val="Tahoma"/>
            <family val="2"/>
          </rPr>
          <t>WCNX:</t>
        </r>
        <r>
          <rPr>
            <sz val="8"/>
            <color indexed="81"/>
            <rFont val="Tahoma"/>
            <family val="2"/>
          </rPr>
          <t xml:space="preserve">
The Bulky Item Charge should really be charged here.</t>
        </r>
      </text>
    </comment>
    <comment ref="B132" authorId="4" shapeId="0">
      <text>
        <r>
          <rPr>
            <b/>
            <sz val="9"/>
            <color indexed="81"/>
            <rFont val="Tahoma"/>
            <family val="2"/>
          </rPr>
          <t>Darcie Bird:</t>
        </r>
        <r>
          <rPr>
            <sz val="9"/>
            <color indexed="81"/>
            <rFont val="Tahoma"/>
            <family val="2"/>
          </rPr>
          <t xml:space="preserve">
Used so customer can have monthly service</t>
        </r>
      </text>
    </comment>
    <comment ref="A146" authorId="3" shapeId="0">
      <text>
        <r>
          <rPr>
            <b/>
            <sz val="8"/>
            <color indexed="81"/>
            <rFont val="Tahoma"/>
            <family val="2"/>
          </rPr>
          <t>darcied:</t>
        </r>
        <r>
          <rPr>
            <sz val="8"/>
            <color indexed="81"/>
            <rFont val="Tahoma"/>
            <family val="2"/>
          </rPr>
          <t xml:space="preserve">
Is this a Vancouver Service Code used on a UGA customer? Per Pam:Yes, they are but the rates are UGA rates. These are the accounts which are on a borderline route so they are serviced by the automated truck. The only exception is the VCSP4YC code which is the UGA rate for the Mc Donald’s OC compactor container. They own the container and call us when they need service the only codes we have in the system for OC compactor containers are the VD codes.  </t>
        </r>
      </text>
    </comment>
    <comment ref="A147" authorId="3" shapeId="0">
      <text>
        <r>
          <rPr>
            <b/>
            <sz val="8"/>
            <color indexed="81"/>
            <rFont val="Tahoma"/>
            <family val="2"/>
          </rPr>
          <t>darcied:</t>
        </r>
        <r>
          <rPr>
            <sz val="8"/>
            <color indexed="81"/>
            <rFont val="Tahoma"/>
            <family val="2"/>
          </rPr>
          <t xml:space="preserve">
Is this a Vancouver Service Code used on a UGA customer? Per Pam:Yes, they are but the rates are UGA rates. These are the accounts which are on a borderline route so they are serviced by the automated truck. The only exception is the VCSP4YC code which is the UGA rate for the Mc Donald’s OC compactor container. They own the container and call us when they need service the only codes we have in the system for OC compactor containers are the VD codes.  </t>
        </r>
      </text>
    </comment>
    <comment ref="A148" authorId="3" shapeId="0">
      <text>
        <r>
          <rPr>
            <b/>
            <sz val="8"/>
            <color indexed="81"/>
            <rFont val="Tahoma"/>
            <family val="2"/>
          </rPr>
          <t>darcied:</t>
        </r>
        <r>
          <rPr>
            <sz val="8"/>
            <color indexed="81"/>
            <rFont val="Tahoma"/>
            <family val="2"/>
          </rPr>
          <t xml:space="preserve">
Is this a Vancouver Service Code used on a UGA customer? Per Pam:Yes, they are but the rates are UGA rates. These are the accounts which are on a borderline route so they are serviced by the automated truck. The only exception is the VCSP4YC code which is the UGA rate for the Mc Donald’s OC compactor container. They own the container and call us when they need service the only codes we have in the system for OC compactor containers are the VD codes.  </t>
        </r>
      </text>
    </comment>
    <comment ref="A159" authorId="0" shapeId="0">
      <text>
        <r>
          <rPr>
            <b/>
            <sz val="8"/>
            <color indexed="81"/>
            <rFont val="Tahoma"/>
            <family val="2"/>
          </rPr>
          <t>WCNX:</t>
        </r>
        <r>
          <rPr>
            <sz val="8"/>
            <color indexed="81"/>
            <rFont val="Tahoma"/>
            <family val="2"/>
          </rPr>
          <t xml:space="preserve">
Booked to RO, moved to Comm on Price Out.</t>
        </r>
      </text>
    </comment>
    <comment ref="B237" authorId="4" shapeId="0">
      <text>
        <r>
          <rPr>
            <b/>
            <sz val="9"/>
            <color indexed="81"/>
            <rFont val="Tahoma"/>
            <family val="2"/>
          </rPr>
          <t>Darcie Bird:</t>
        </r>
        <r>
          <rPr>
            <sz val="9"/>
            <color indexed="81"/>
            <rFont val="Tahoma"/>
            <family val="2"/>
          </rPr>
          <t xml:space="preserve">
Ilani Hauls</t>
        </r>
      </text>
    </comment>
    <comment ref="A238" authorId="3" shapeId="0">
      <text>
        <r>
          <rPr>
            <b/>
            <sz val="8"/>
            <color indexed="81"/>
            <rFont val="Tahoma"/>
            <family val="2"/>
          </rPr>
          <t>darcied:</t>
        </r>
        <r>
          <rPr>
            <sz val="8"/>
            <color indexed="81"/>
            <rFont val="Tahoma"/>
            <family val="2"/>
          </rPr>
          <t xml:space="preserve">
Is this a Vancouver Service Code used on a UGA customer? Per Pam:Yes, they are but the rates are UGA rates. These are the accounts which are on a borderline route so they are serviced by the automated truck. The only exception is the VCSP4YC code which is the UGA rate for the Mc Donald’s OC compactor container. They own the container and call us when they need service the only codes we have in the system for OC compactor containers are the VD codes.  </t>
        </r>
      </text>
    </comment>
    <comment ref="B240" authorId="4" shapeId="0">
      <text>
        <r>
          <rPr>
            <b/>
            <sz val="9"/>
            <color indexed="81"/>
            <rFont val="Tahoma"/>
            <family val="2"/>
          </rPr>
          <t>Darcie Bird:</t>
        </r>
        <r>
          <rPr>
            <sz val="9"/>
            <color indexed="81"/>
            <rFont val="Tahoma"/>
            <family val="2"/>
          </rPr>
          <t xml:space="preserve">
technically RO since we drop the container &amp; there is no routed service</t>
        </r>
      </text>
    </comment>
    <comment ref="B241" authorId="4" shapeId="0">
      <text>
        <r>
          <rPr>
            <b/>
            <sz val="9"/>
            <color indexed="81"/>
            <rFont val="Tahoma"/>
            <family val="2"/>
          </rPr>
          <t>Darcie Bird:</t>
        </r>
        <r>
          <rPr>
            <sz val="9"/>
            <color indexed="81"/>
            <rFont val="Tahoma"/>
            <family val="2"/>
          </rPr>
          <t xml:space="preserve">
technically RO since we drop the container &amp; there is no routed service</t>
        </r>
      </text>
    </comment>
    <comment ref="B242" authorId="4" shapeId="0">
      <text>
        <r>
          <rPr>
            <b/>
            <sz val="9"/>
            <color indexed="81"/>
            <rFont val="Tahoma"/>
            <family val="2"/>
          </rPr>
          <t>Darcie Bird:</t>
        </r>
        <r>
          <rPr>
            <sz val="9"/>
            <color indexed="81"/>
            <rFont val="Tahoma"/>
            <family val="2"/>
          </rPr>
          <t xml:space="preserve">
technically RO since we drop the container &amp; there is no routed service</t>
        </r>
      </text>
    </comment>
    <comment ref="B243" authorId="4" shapeId="0">
      <text>
        <r>
          <rPr>
            <b/>
            <sz val="9"/>
            <color indexed="81"/>
            <rFont val="Tahoma"/>
            <family val="2"/>
          </rPr>
          <t>Darcie Bird:</t>
        </r>
        <r>
          <rPr>
            <sz val="9"/>
            <color indexed="81"/>
            <rFont val="Tahoma"/>
            <family val="2"/>
          </rPr>
          <t xml:space="preserve">
technically RO since we drop the container &amp; there is no routed service</t>
        </r>
      </text>
    </comment>
    <comment ref="B244" authorId="4" shapeId="0">
      <text>
        <r>
          <rPr>
            <b/>
            <sz val="9"/>
            <color indexed="81"/>
            <rFont val="Tahoma"/>
            <family val="2"/>
          </rPr>
          <t>Darcie Bird:</t>
        </r>
        <r>
          <rPr>
            <sz val="9"/>
            <color indexed="81"/>
            <rFont val="Tahoma"/>
            <family val="2"/>
          </rPr>
          <t xml:space="preserve">
technically RO since we drop the container &amp; there is no routed service</t>
        </r>
      </text>
    </comment>
    <comment ref="B245" authorId="4" shapeId="0">
      <text>
        <r>
          <rPr>
            <b/>
            <sz val="9"/>
            <color indexed="81"/>
            <rFont val="Tahoma"/>
            <family val="2"/>
          </rPr>
          <t>Darcie Bird:</t>
        </r>
        <r>
          <rPr>
            <sz val="9"/>
            <color indexed="81"/>
            <rFont val="Tahoma"/>
            <family val="2"/>
          </rPr>
          <t xml:space="preserve">
technically RO since we drop the container &amp; there is no routed service</t>
        </r>
      </text>
    </comment>
    <comment ref="B246" authorId="4" shapeId="0">
      <text>
        <r>
          <rPr>
            <b/>
            <sz val="9"/>
            <color indexed="81"/>
            <rFont val="Tahoma"/>
            <family val="2"/>
          </rPr>
          <t>Darcie Bird:</t>
        </r>
        <r>
          <rPr>
            <sz val="9"/>
            <color indexed="81"/>
            <rFont val="Tahoma"/>
            <family val="2"/>
          </rPr>
          <t xml:space="preserve">
technically RO since we drop the container &amp; there is no routed service</t>
        </r>
      </text>
    </comment>
    <comment ref="C267" authorId="2" shapeId="0">
      <text>
        <r>
          <rPr>
            <b/>
            <sz val="9"/>
            <color indexed="81"/>
            <rFont val="Tahoma"/>
            <family val="2"/>
          </rPr>
          <t>Lindsay Waldram:</t>
        </r>
        <r>
          <rPr>
            <sz val="9"/>
            <color indexed="81"/>
            <rFont val="Tahoma"/>
            <family val="2"/>
          </rPr>
          <t xml:space="preserve">
Unregulated rate - Can't include</t>
        </r>
      </text>
    </comment>
    <comment ref="B269" authorId="0" shapeId="0">
      <text>
        <r>
          <rPr>
            <b/>
            <sz val="8"/>
            <color indexed="81"/>
            <rFont val="Tahoma"/>
            <family val="2"/>
          </rPr>
          <t>WCNX:</t>
        </r>
        <r>
          <rPr>
            <sz val="8"/>
            <color indexed="81"/>
            <rFont val="Tahoma"/>
            <family val="2"/>
          </rPr>
          <t xml:space="preserve">
Duplicate codes.</t>
        </r>
      </text>
    </comment>
    <comment ref="C285" authorId="4" shapeId="0">
      <text>
        <r>
          <rPr>
            <b/>
            <sz val="9"/>
            <color indexed="81"/>
            <rFont val="Tahoma"/>
            <family val="2"/>
          </rPr>
          <t>Darcie Bird:</t>
        </r>
        <r>
          <rPr>
            <sz val="9"/>
            <color indexed="81"/>
            <rFont val="Tahoma"/>
            <family val="2"/>
          </rPr>
          <t xml:space="preserve">
Ilani</t>
        </r>
      </text>
    </comment>
  </commentList>
</comments>
</file>

<file path=xl/sharedStrings.xml><?xml version="1.0" encoding="utf-8"?>
<sst xmlns="http://schemas.openxmlformats.org/spreadsheetml/2006/main" count="7010" uniqueCount="1534">
  <si>
    <t>Journal Entry Query Tool</t>
  </si>
  <si>
    <t>Databases</t>
  </si>
  <si>
    <t>Date Range:</t>
  </si>
  <si>
    <t>Other Criteria</t>
  </si>
  <si>
    <t>wci_ca</t>
  </si>
  <si>
    <t>From:</t>
  </si>
  <si>
    <t>Districts:</t>
  </si>
  <si>
    <t>wci_corp</t>
  </si>
  <si>
    <t>To:</t>
  </si>
  <si>
    <t>wci_wa</t>
  </si>
  <si>
    <t>wci_eastern</t>
  </si>
  <si>
    <t>Accts:</t>
  </si>
  <si>
    <t>wci_id</t>
  </si>
  <si>
    <t>System:</t>
  </si>
  <si>
    <t>Subsystem:</t>
  </si>
  <si>
    <t>wci_southern</t>
  </si>
  <si>
    <t>Total of Entries:</t>
  </si>
  <si>
    <t>Not included in print range</t>
  </si>
  <si>
    <t>Date</t>
  </si>
  <si>
    <t>journal_description</t>
  </si>
  <si>
    <t>User</t>
  </si>
  <si>
    <t>vendor_code</t>
  </si>
  <si>
    <t>Further Description</t>
  </si>
  <si>
    <t>date_doc</t>
  </si>
  <si>
    <t>doc_desc</t>
  </si>
  <si>
    <t>doc_ctrl_num</t>
  </si>
  <si>
    <t>po_ctrl_num</t>
  </si>
  <si>
    <t>vend_order_num</t>
  </si>
  <si>
    <t>ticket_num</t>
  </si>
  <si>
    <t>document_2</t>
  </si>
  <si>
    <t>document_1</t>
  </si>
  <si>
    <t>class_code</t>
  </si>
  <si>
    <t>amt_net</t>
  </si>
  <si>
    <t>End of List</t>
  </si>
  <si>
    <t>Num of Entries Shown:</t>
  </si>
  <si>
    <t>wci_lri2</t>
  </si>
  <si>
    <t>wci_lri</t>
  </si>
  <si>
    <t>ALL</t>
  </si>
  <si>
    <t>posted_flag</t>
  </si>
  <si>
    <t>hold_flag</t>
  </si>
  <si>
    <t>date_due</t>
  </si>
  <si>
    <t>recurring_flag</t>
  </si>
  <si>
    <t>repeating_flag</t>
  </si>
  <si>
    <t>reversing_flag</t>
  </si>
  <si>
    <t>type_flag</t>
  </si>
  <si>
    <t>R/Type</t>
  </si>
  <si>
    <t>Macros are currently disabled in Excel</t>
  </si>
  <si>
    <t>It is likely that Citrix has reset the Macro Security Level to High.</t>
  </si>
  <si>
    <t>The security level needs to be set to Medium or Low for</t>
  </si>
  <si>
    <t>the Excel Financials Reporting system to work.</t>
  </si>
  <si>
    <t>To change this setting, follow the instructions below:</t>
  </si>
  <si>
    <t>Go to the 'Tools/Macro/Security…' menu option.  (On the above menu bar.)</t>
  </si>
  <si>
    <t>The 'Security' window will pop-up.  Choose the 'Low' or 'Medium' setting.</t>
  </si>
  <si>
    <t>Click OK.</t>
  </si>
  <si>
    <t>Exit Excel and re-start the Excel Financials program.</t>
  </si>
  <si>
    <t>(If the computer ask you to save changes to Excel Financials, choose No.)</t>
  </si>
  <si>
    <t>Amount From:</t>
  </si>
  <si>
    <t>Amount To:</t>
  </si>
  <si>
    <t>Vendor Code:</t>
  </si>
  <si>
    <t>Posting:</t>
  </si>
  <si>
    <t>FullAcct</t>
  </si>
  <si>
    <t>date_applied</t>
  </si>
  <si>
    <t>Journal</t>
  </si>
  <si>
    <t>pstd</t>
  </si>
  <si>
    <t>Description</t>
  </si>
  <si>
    <t>OneTime</t>
  </si>
  <si>
    <t>DBase</t>
  </si>
  <si>
    <t>seg1_code</t>
  </si>
  <si>
    <t>seg2_code</t>
  </si>
  <si>
    <t>seg3_code</t>
  </si>
  <si>
    <t>seg4_code</t>
  </si>
  <si>
    <t>TypeCode</t>
  </si>
  <si>
    <t>Seg1</t>
  </si>
  <si>
    <t>Seg2</t>
  </si>
  <si>
    <t>Seg3</t>
  </si>
  <si>
    <t>Seg4</t>
  </si>
  <si>
    <t/>
  </si>
  <si>
    <t>date_entered</t>
  </si>
  <si>
    <t>date_posted</t>
  </si>
  <si>
    <t>staged_refCode</t>
  </si>
  <si>
    <t>Staged_RefCode</t>
  </si>
  <si>
    <t>Staged_DocRef</t>
  </si>
  <si>
    <t>Entries Shown Limit Setup:</t>
  </si>
  <si>
    <t>*pstd: P = Posted, U = Unposted, S = Staged, C:0 = I/C Unposted, -1 = Hanging out there.</t>
  </si>
  <si>
    <t>Formulas</t>
  </si>
  <si>
    <t>Other</t>
  </si>
  <si>
    <t>Staged Year Month</t>
  </si>
  <si>
    <t>NOTE: Ctrl+Shift+J to pull data</t>
  </si>
  <si>
    <t>Staged_District</t>
  </si>
  <si>
    <t>Staged_YearMonth</t>
  </si>
  <si>
    <t>Staged District</t>
  </si>
  <si>
    <t>VO Number</t>
  </si>
  <si>
    <t>All</t>
  </si>
  <si>
    <t>wci_canada</t>
  </si>
  <si>
    <t>wci_can_corp</t>
  </si>
  <si>
    <t>Full Account</t>
  </si>
  <si>
    <t>Journal Control Num</t>
  </si>
  <si>
    <t>Psted*</t>
  </si>
  <si>
    <t>Journal Description</t>
  </si>
  <si>
    <t>Vendor Code</t>
  </si>
  <si>
    <t>One Time Vendor</t>
  </si>
  <si>
    <t>Date Doc</t>
  </si>
  <si>
    <t>Doc Desc</t>
  </si>
  <si>
    <t>Doc Ctrl Num</t>
  </si>
  <si>
    <t>Po Ctrl Num</t>
  </si>
  <si>
    <t>Vendor Order Num</t>
  </si>
  <si>
    <t>Ticket Num</t>
  </si>
  <si>
    <t>Document 2</t>
  </si>
  <si>
    <t>Document 1</t>
  </si>
  <si>
    <t>Class Code</t>
  </si>
  <si>
    <t>Date Entered</t>
  </si>
  <si>
    <t>Date Posted</t>
  </si>
  <si>
    <t>Amt Net</t>
  </si>
  <si>
    <t>Date Due</t>
  </si>
  <si>
    <t>Database</t>
  </si>
  <si>
    <t>Reversing Flag</t>
  </si>
  <si>
    <t>Hold Flag</t>
  </si>
  <si>
    <t>Recurring Flag</t>
  </si>
  <si>
    <t>Repeating Flag</t>
  </si>
  <si>
    <t>Type Flag</t>
  </si>
  <si>
    <t>Posted Flag</t>
  </si>
  <si>
    <t>balance_usd</t>
  </si>
  <si>
    <t>balance_cad</t>
  </si>
  <si>
    <t>Amount USD</t>
  </si>
  <si>
    <t>Amount CAD</t>
  </si>
  <si>
    <t>*records limit:</t>
  </si>
  <si>
    <t>Nat Currency</t>
  </si>
  <si>
    <t>currencycode</t>
  </si>
  <si>
    <t>v.4.6</t>
  </si>
  <si>
    <t>2020-03</t>
  </si>
  <si>
    <t>2021-02</t>
  </si>
  <si>
    <t>2010</t>
  </si>
  <si>
    <t>19</t>
  </si>
  <si>
    <t>57147-2010-000-19</t>
  </si>
  <si>
    <t>USD</t>
  </si>
  <si>
    <t>JRNLWA00406414</t>
  </si>
  <si>
    <t>P</t>
  </si>
  <si>
    <t>From Voucher Posting.</t>
  </si>
  <si>
    <t>JudyA</t>
  </si>
  <si>
    <t>0/JE IC</t>
  </si>
  <si>
    <t>VUS000019610</t>
  </si>
  <si>
    <t>ENVIRONMENT CONTROL OF GREATER VANCOUVER</t>
  </si>
  <si>
    <t>Deep clean for COVID at 99th Street</t>
  </si>
  <si>
    <t>889-206</t>
  </si>
  <si>
    <t>PO-2010-20-01077</t>
  </si>
  <si>
    <t>VO05360872</t>
  </si>
  <si>
    <t>JRNL00967721</t>
  </si>
  <si>
    <t>Deep cleaning for COVID at 94th</t>
  </si>
  <si>
    <t>864-206</t>
  </si>
  <si>
    <t>PO-2010-20-01076</t>
  </si>
  <si>
    <t>VO05360873</t>
  </si>
  <si>
    <t>878-206</t>
  </si>
  <si>
    <t>VO05360874</t>
  </si>
  <si>
    <t>895-206</t>
  </si>
  <si>
    <t>VO05360875</t>
  </si>
  <si>
    <t>70210-2010-000-19</t>
  </si>
  <si>
    <t>VUS000015476</t>
  </si>
  <si>
    <t>METRO FIRST AID &amp; SAFETY</t>
  </si>
  <si>
    <t>Super Sani-Cloth Germicidal</t>
  </si>
  <si>
    <t>PO-2010-20-00978</t>
  </si>
  <si>
    <t>VO05360876</t>
  </si>
  <si>
    <t>JRNLWA00406447</t>
  </si>
  <si>
    <t>862-206</t>
  </si>
  <si>
    <t>VO05363492</t>
  </si>
  <si>
    <t>JRNL00967822</t>
  </si>
  <si>
    <t>70065-2010-000-19</t>
  </si>
  <si>
    <t>JRNLWA00406350</t>
  </si>
  <si>
    <t>B1 3/4/20 to 3/17/20</t>
  </si>
  <si>
    <t>LaurenTi</t>
  </si>
  <si>
    <t>B1:2020-06:ND Wages</t>
  </si>
  <si>
    <t>JRNL00967485</t>
  </si>
  <si>
    <t>50065-2010-000-19</t>
  </si>
  <si>
    <t>JRNLWA00406578</t>
  </si>
  <si>
    <t>B1 3/18/20 - 3/31/20</t>
  </si>
  <si>
    <t>B1:2020-07:ER Wages</t>
  </si>
  <si>
    <t>JRNL00968153</t>
  </si>
  <si>
    <t>70185-2010-000-19</t>
  </si>
  <si>
    <t>JRNLWA00406648</t>
  </si>
  <si>
    <t>Pcard Activity - March</t>
  </si>
  <si>
    <t>HeatherWe</t>
  </si>
  <si>
    <t>UPS 1Z200YY80191847857~TRAVIS ROBERTSON</t>
  </si>
  <si>
    <t>JRNL00968345</t>
  </si>
  <si>
    <t>50036-2010-000-19</t>
  </si>
  <si>
    <t>JRNLWA00406714</t>
  </si>
  <si>
    <t>B1 3/18-3/31 Recode COVID19</t>
  </si>
  <si>
    <t>B1:2020-07:CV19 Bonus</t>
  </si>
  <si>
    <t>JRNL00968489</t>
  </si>
  <si>
    <t>50036-2010-100-19</t>
  </si>
  <si>
    <t>50036-2010-200-19</t>
  </si>
  <si>
    <t>50036-2010-210-19</t>
  </si>
  <si>
    <t>50036-2010-300-19</t>
  </si>
  <si>
    <t>52036-2010-000-19</t>
  </si>
  <si>
    <t>55036-2010-000-19</t>
  </si>
  <si>
    <t>56036-2010-000-19</t>
  </si>
  <si>
    <t>70036-2010-000-19</t>
  </si>
  <si>
    <t>JRNLWA00407320</t>
  </si>
  <si>
    <t>DIV14: 3/2020 - COVID19 Bonus</t>
  </si>
  <si>
    <t>DIV14: 3/2020 - COVID19 Bonus Accrual fo</t>
  </si>
  <si>
    <t>JRNL00969705</t>
  </si>
  <si>
    <t>JRNLWA00407956</t>
  </si>
  <si>
    <t>JeffS</t>
  </si>
  <si>
    <t>COVID-19 cleaning protocol at  94th Ave</t>
  </si>
  <si>
    <t>930-206INV</t>
  </si>
  <si>
    <t>PO-2010-20-01279</t>
  </si>
  <si>
    <t>VO05383165</t>
  </si>
  <si>
    <t>JRNL00971066</t>
  </si>
  <si>
    <t>COVID-19 cleaning protocol at 99th St Pa</t>
  </si>
  <si>
    <t>929-206INV</t>
  </si>
  <si>
    <t>PO-2010-20-01277</t>
  </si>
  <si>
    <t>VO05383167</t>
  </si>
  <si>
    <t>JRNLWA00407322</t>
  </si>
  <si>
    <t>JRNL00969708</t>
  </si>
  <si>
    <t>JRNLWA00407950</t>
  </si>
  <si>
    <t>B1 4/1/20-4/14/20</t>
  </si>
  <si>
    <t>JacobMas</t>
  </si>
  <si>
    <t>B1:2020-08:CV19 Bonus</t>
  </si>
  <si>
    <t>JRNL00971034</t>
  </si>
  <si>
    <t>B1:2020-08:ER Wages</t>
  </si>
  <si>
    <t>50020-2010-000-19</t>
  </si>
  <si>
    <t>JRNLWA00408128</t>
  </si>
  <si>
    <t>Recode ER wages to Labor</t>
  </si>
  <si>
    <t>HelenaK</t>
  </si>
  <si>
    <t>JRNL00971590</t>
  </si>
  <si>
    <t>70020-2010-000-19</t>
  </si>
  <si>
    <t>JRNLWA00408224</t>
  </si>
  <si>
    <t>B1  4/15/20-4/30/20</t>
  </si>
  <si>
    <t>B1:2020-09:ER Wages</t>
  </si>
  <si>
    <t>JRNL00971796</t>
  </si>
  <si>
    <t>B1:2020-09:CV19 Bonus</t>
  </si>
  <si>
    <t>50086-2010-000-19</t>
  </si>
  <si>
    <t>JRNLWA00408249</t>
  </si>
  <si>
    <t>Pcard Activity - April</t>
  </si>
  <si>
    <t>SP   CLARIFII~KEN ELDRED</t>
  </si>
  <si>
    <t>JRNL00971955</t>
  </si>
  <si>
    <t>ULINE   SHIP SUPPLIES~KEVIN MIRACLE</t>
  </si>
  <si>
    <t>AMZN MKTP US BK7ES1GK3~MICHELLE CANTIELL</t>
  </si>
  <si>
    <t>50090-2010-000-19</t>
  </si>
  <si>
    <t>RITZ SAFETY PORTLAND~KAYLA MONDY</t>
  </si>
  <si>
    <t>52086-2010-000-19</t>
  </si>
  <si>
    <t>SANDY RIVER MARKETING~KEN ELDRED</t>
  </si>
  <si>
    <t>DOLLAR TREE~MARY BANNISTER</t>
  </si>
  <si>
    <t>70165-2010-000-19</t>
  </si>
  <si>
    <t>JRNLWA00408335</t>
  </si>
  <si>
    <t>DIV8: WIFI Reimbursement accru</t>
  </si>
  <si>
    <t>DIV8: WIFI Reimbursement accrual</t>
  </si>
  <si>
    <t>JRNL00972173</t>
  </si>
  <si>
    <t>JRNLWA00408344</t>
  </si>
  <si>
    <t>DIV9: Supplemental Bonus Accru</t>
  </si>
  <si>
    <t>DIV9: Supplemental Bonus Accrual - B1</t>
  </si>
  <si>
    <t>JRNL00972199</t>
  </si>
  <si>
    <t>57125-2010-000-19</t>
  </si>
  <si>
    <t>JRNLWA00408416</t>
  </si>
  <si>
    <t>Workday Expense Report Apr-20</t>
  </si>
  <si>
    <t>Justin Hite -Gloves for COVID19 drivers</t>
  </si>
  <si>
    <t>JRNL00972414</t>
  </si>
  <si>
    <t>JRNLWA00408750</t>
  </si>
  <si>
    <t>DIV12: Supplemental Bonus Accr</t>
  </si>
  <si>
    <t>JoshuaV</t>
  </si>
  <si>
    <t>DIV12: Supplemental Bonus Accrual B1 cor</t>
  </si>
  <si>
    <t>JRNL00972937</t>
  </si>
  <si>
    <t>JRNLWA00408753</t>
  </si>
  <si>
    <t>DIV14: Supplemental Bonus Accr</t>
  </si>
  <si>
    <t>DIV14: Supplemental Bonus Accrual for Sa</t>
  </si>
  <si>
    <t>JRNL00972943</t>
  </si>
  <si>
    <t>JRNLWA00408869</t>
  </si>
  <si>
    <t>EXP3: P-Card Accrual</t>
  </si>
  <si>
    <t>DarcieB</t>
  </si>
  <si>
    <t>1/JE STD</t>
  </si>
  <si>
    <t>CLASSIC INDUSTRIAL SUPPLI~MICHELE MCDONO</t>
  </si>
  <si>
    <t>PO-2010-20-01441</t>
  </si>
  <si>
    <t>SQ  KAT'S NATURALS INC.~KEN ELDRED</t>
  </si>
  <si>
    <t>PO-2010-20-01434</t>
  </si>
  <si>
    <t>FRED-MEYER #0236~MARY BANNISTER</t>
  </si>
  <si>
    <t>PO-2010-20-01469</t>
  </si>
  <si>
    <t>JRNLWA00408909</t>
  </si>
  <si>
    <t>EXP2: PO Log Accrual</t>
  </si>
  <si>
    <t>PO 01293: Clarifii: PCard: hand sanitize</t>
  </si>
  <si>
    <t>JRNL00973361</t>
  </si>
  <si>
    <t>PO 01434: Kat's Naturals: PCard: hand sa</t>
  </si>
  <si>
    <t>JRNLWA00409306</t>
  </si>
  <si>
    <t>VUS000014547</t>
  </si>
  <si>
    <t>SANDY RIVER MARKETING INC</t>
  </si>
  <si>
    <t>gator face coverings for drivers</t>
  </si>
  <si>
    <t>PO-2010-20-01499</t>
  </si>
  <si>
    <t>VO05405417</t>
  </si>
  <si>
    <t>JRNL00974147</t>
  </si>
  <si>
    <t>JRNLWA00409509</t>
  </si>
  <si>
    <t>asnell</t>
  </si>
  <si>
    <t>COVID-19 protocol cleaning for May at 99</t>
  </si>
  <si>
    <t>960-206INV</t>
  </si>
  <si>
    <t>PO-2010-20-01728</t>
  </si>
  <si>
    <t>VO05422477</t>
  </si>
  <si>
    <t>JRNL00974715</t>
  </si>
  <si>
    <t>COVID-19 protocol cleaning for May at 94</t>
  </si>
  <si>
    <t>961-206INV</t>
  </si>
  <si>
    <t>PO-2010-20-01729</t>
  </si>
  <si>
    <t>VO05422478</t>
  </si>
  <si>
    <t>VUS000009664</t>
  </si>
  <si>
    <t>CINTAS CORPORATION NO 2 LOC 440</t>
  </si>
  <si>
    <t>CINTAS CORPORATION NO 2</t>
  </si>
  <si>
    <t>OPS SANITIZER</t>
  </si>
  <si>
    <t>PO-2010-20-01719</t>
  </si>
  <si>
    <t>VO05422467</t>
  </si>
  <si>
    <t>JRNLWA00408418</t>
  </si>
  <si>
    <t>JRNL00972360</t>
  </si>
  <si>
    <t>JRNLWA00408421</t>
  </si>
  <si>
    <t>JRNL00972364</t>
  </si>
  <si>
    <t>JRNLWA00408763</t>
  </si>
  <si>
    <t>JRNL00973017</t>
  </si>
  <si>
    <t>JRNLWA00408766</t>
  </si>
  <si>
    <t>JRNL00973021</t>
  </si>
  <si>
    <t>JRNLWA00408964</t>
  </si>
  <si>
    <t>JRNL00973489</t>
  </si>
  <si>
    <t>JRNLWA00408986</t>
  </si>
  <si>
    <t>0/REVERSE</t>
  </si>
  <si>
    <t>JRNLWA00409338</t>
  </si>
  <si>
    <t>B1  5/1/20-5/13/20</t>
  </si>
  <si>
    <t>B1:2020-10:ER Wages</t>
  </si>
  <si>
    <t>JRNL00974210</t>
  </si>
  <si>
    <t>B1:2020-10:CV19 Bonus</t>
  </si>
  <si>
    <t>JRNLWA00409583</t>
  </si>
  <si>
    <t>special cleaning - electrostatic sprayin</t>
  </si>
  <si>
    <t>969-206INV</t>
  </si>
  <si>
    <t>PO-2010-20-01769</t>
  </si>
  <si>
    <t>VO05423717</t>
  </si>
  <si>
    <t>JRNL00974871</t>
  </si>
  <si>
    <t>JRNLWA00409638</t>
  </si>
  <si>
    <t>Pcard Activity - May</t>
  </si>
  <si>
    <t>AMZN MKTP US M73YV21P1~MICHELLE CANTIELL</t>
  </si>
  <si>
    <t>JRNL00975058</t>
  </si>
  <si>
    <t>WALMART.COM~MEAGAN MARKS</t>
  </si>
  <si>
    <t>RITZ SAFETY PORTLAND~MEAGAN MARKS</t>
  </si>
  <si>
    <t>AMZN MKTP US~MICHELLE CANTIELLO</t>
  </si>
  <si>
    <t>FRED-MEYER #0236~MEAGAN MARKS</t>
  </si>
  <si>
    <t>WM SUPERCENTER #5461~MEAGAN MARKS</t>
  </si>
  <si>
    <t>HARBOR FREIGHT TOOLS 255~MEAGAN MARKS</t>
  </si>
  <si>
    <t>RITZ SAFETY PORTLAND~KEN ELDRED</t>
  </si>
  <si>
    <t>52090-2010-000-19</t>
  </si>
  <si>
    <t>AMZN MKTP US M78PS2JD1~MICHELLE CANTIELL</t>
  </si>
  <si>
    <t>55120-2010-000-19</t>
  </si>
  <si>
    <t>RODDA PAINT- FOURTH PLAIN~KEN ELDRED</t>
  </si>
  <si>
    <t>56125-2010-000-19</t>
  </si>
  <si>
    <t>BRADY WORLDWIDE INC.~MEAGAN MARKS</t>
  </si>
  <si>
    <t>BRADY WORLDWIDE INC.~KEN ELDRED</t>
  </si>
  <si>
    <t>THE HOME DEPOT #4718~MARY BANNISTER</t>
  </si>
  <si>
    <t>SETON IDENTIFICATION PRD~KEN ELDRED</t>
  </si>
  <si>
    <t>SAFETYSIGN.COM~KEN ELDRED</t>
  </si>
  <si>
    <t>70086-2010-000-19</t>
  </si>
  <si>
    <t>J THAYER COMPANY~MICHELE MCDONOUGH</t>
  </si>
  <si>
    <t>SP   1620 WORKWEAR INC~MICHELE MCDONOUGH</t>
  </si>
  <si>
    <t>IHEALTH LABS INC~MICHELE MCDONOUGH</t>
  </si>
  <si>
    <t>70095-2010-000-19</t>
  </si>
  <si>
    <t>4IMPRINT~KEN ELDRED</t>
  </si>
  <si>
    <t>MAIN EVENT SPORTS GRILL~CYNDI HOLLOWAY</t>
  </si>
  <si>
    <t>CUSTOMINK LLC~CYNDI HOLLOWAY</t>
  </si>
  <si>
    <t>JRNLWA00410048</t>
  </si>
  <si>
    <t>B1  5/14/20-5/31/20</t>
  </si>
  <si>
    <t>B1:2020-11:ER Wages</t>
  </si>
  <si>
    <t>JRNL00975763</t>
  </si>
  <si>
    <t>B1:2020-12:ER Wages</t>
  </si>
  <si>
    <t>B1:2020-11:CV19 Bonus</t>
  </si>
  <si>
    <t>B1:2020-11:Expense Reimbursement</t>
  </si>
  <si>
    <t>70190-2010-000-19</t>
  </si>
  <si>
    <t>JRNLWA00410121</t>
  </si>
  <si>
    <t>Correct: Workday Expense Repor</t>
  </si>
  <si>
    <t>Ellen Ives -Microsoft Office Specialist</t>
  </si>
  <si>
    <t>JRNL00975912</t>
  </si>
  <si>
    <t>Danielle Womble -Fabric &amp; bands to make</t>
  </si>
  <si>
    <t>JRNLWA00410143</t>
  </si>
  <si>
    <t>PO-2010-20-01767</t>
  </si>
  <si>
    <t>FASTSIGNS~MICHELE MCDONOUGH</t>
  </si>
  <si>
    <t>PO-2010-20-01836</t>
  </si>
  <si>
    <t>FRED-MEYER #0236~MICHELE MCDONOUGH</t>
  </si>
  <si>
    <t>PO-2010-20-01700</t>
  </si>
  <si>
    <t>JRNLWA00410148</t>
  </si>
  <si>
    <t>JRNLWA00410160</t>
  </si>
  <si>
    <t>PO 01685: Norcal Logos: PCard: Face mask</t>
  </si>
  <si>
    <t>JRNL00975957</t>
  </si>
  <si>
    <t>PO 01699: METRO FIRST AID &amp; SAFETY: ACH</t>
  </si>
  <si>
    <t>JRNLWA00410161</t>
  </si>
  <si>
    <t>JRNL00975959</t>
  </si>
  <si>
    <t>JRNLWA00410163</t>
  </si>
  <si>
    <t>REVERSE B1  5/1/20-5/13/20</t>
  </si>
  <si>
    <t>JRNL00975966</t>
  </si>
  <si>
    <t>JRNLWA00410175</t>
  </si>
  <si>
    <t>Correct B1  5/1/20-5/12/20</t>
  </si>
  <si>
    <t>JRNL00975983</t>
  </si>
  <si>
    <t>JRNLWA00410182</t>
  </si>
  <si>
    <t>REVERSE B1  5/14/20-5/31/20</t>
  </si>
  <si>
    <t>JRNL00975996</t>
  </si>
  <si>
    <t>JRNLWA00410186</t>
  </si>
  <si>
    <t>Correct B1  5/13/20-6/2/20</t>
  </si>
  <si>
    <t>JRNL00976000</t>
  </si>
  <si>
    <t>JRNLWA00410303</t>
  </si>
  <si>
    <t>OPEX7: PCard Accrual</t>
  </si>
  <si>
    <t>AMAZON.COM M78I87K90 AMZN~MICHELLE CANTI</t>
  </si>
  <si>
    <t>JRNL00976432</t>
  </si>
  <si>
    <t>JRNLWA00410362</t>
  </si>
  <si>
    <t>EXP3B: P-Card Accrual - RE-DO</t>
  </si>
  <si>
    <t>JRNLWA00410442</t>
  </si>
  <si>
    <t>EXP2B: PO Log Accrual - RE-DO</t>
  </si>
  <si>
    <t>JRNL00976556</t>
  </si>
  <si>
    <t>JRNLWA00410787</t>
  </si>
  <si>
    <t>Spray bottles, nitrile gloves isopropyl</t>
  </si>
  <si>
    <t>PO-2010-20-01699</t>
  </si>
  <si>
    <t>VO05436638</t>
  </si>
  <si>
    <t>JRNL00977411</t>
  </si>
  <si>
    <t>JRNLWA00410171</t>
  </si>
  <si>
    <t>JRNLWA00410172</t>
  </si>
  <si>
    <t>JRNLWA00410180</t>
  </si>
  <si>
    <t>JRNL00975978</t>
  </si>
  <si>
    <t>JRNLWA00410181</t>
  </si>
  <si>
    <t>JRNL00975979</t>
  </si>
  <si>
    <t>JRNLWA00410313</t>
  </si>
  <si>
    <t>JRNL00976482</t>
  </si>
  <si>
    <t>JRNLWA00410537</t>
  </si>
  <si>
    <t>JRNL00976703</t>
  </si>
  <si>
    <t>JRNLWA00410584</t>
  </si>
  <si>
    <t>JRNLWA00411018</t>
  </si>
  <si>
    <t>B1  6/3/20 to 6/16/20</t>
  </si>
  <si>
    <t>JRNL00978115</t>
  </si>
  <si>
    <t>B1:2020-12:Expense Reimbursement</t>
  </si>
  <si>
    <t>JRNLWA00411044</t>
  </si>
  <si>
    <t>B1  6/17/20 to 6/23/20</t>
  </si>
  <si>
    <t>B1:2020-13:ER Wages</t>
  </si>
  <si>
    <t>JRNL00978171</t>
  </si>
  <si>
    <t>B1:2020-13:Expense Reimbursement</t>
  </si>
  <si>
    <t>JRNLWA00411057</t>
  </si>
  <si>
    <t>2020-06 B1 Hrly In prog Accr</t>
  </si>
  <si>
    <t>B1:2020-14:ER Wages</t>
  </si>
  <si>
    <t>JRNL00978244</t>
  </si>
  <si>
    <t>JRNLWA00411091</t>
  </si>
  <si>
    <t>Pcard Activity - June</t>
  </si>
  <si>
    <t>AMZN MKTP US MS1BM9T11~MICHELLE CANTIELL</t>
  </si>
  <si>
    <t>JRNL00978378</t>
  </si>
  <si>
    <t>WALMART.COM AV~MEAGAN MARKS</t>
  </si>
  <si>
    <t>SETON IDENTIFICATION PRD~MARY BANNISTER</t>
  </si>
  <si>
    <t>STARKS VACUUMS~KEN ELDRED</t>
  </si>
  <si>
    <t>52200-2010-000-19</t>
  </si>
  <si>
    <t>INSTANT IMPRINTS~KEN ELDRED</t>
  </si>
  <si>
    <t>PAYPAL  MAINDISTINC~CYNDI HOLLOWAY</t>
  </si>
  <si>
    <t>JRNLWA00411163</t>
  </si>
  <si>
    <t>reverse 2020-06 B1 Hrly In pro</t>
  </si>
  <si>
    <t>JRNL00978524</t>
  </si>
  <si>
    <t>JRNLWA00411164</t>
  </si>
  <si>
    <t>correct2020-06 B1 Hrly In prog</t>
  </si>
  <si>
    <t>JRNL00978525</t>
  </si>
  <si>
    <t>JRNLWA00411583</t>
  </si>
  <si>
    <t>Covid-19 reclass - Western Reg</t>
  </si>
  <si>
    <t>Reclass Expense out of sub19</t>
  </si>
  <si>
    <t>JRNL00979214</t>
  </si>
  <si>
    <t>WIFI Reimbursements coded to 00</t>
  </si>
  <si>
    <t>JRNLWA00411778</t>
  </si>
  <si>
    <t>PO 02048: STARKS VACUUMS: PCard: masks</t>
  </si>
  <si>
    <t>JRNL00979776</t>
  </si>
  <si>
    <t>PO 02018: Instant Imprints : PCard: Hero</t>
  </si>
  <si>
    <t>JRNLWA00411779</t>
  </si>
  <si>
    <t>IN  BALLYHOO COMPANIES LL~KEN ELDRED</t>
  </si>
  <si>
    <t>JRNL00979777</t>
  </si>
  <si>
    <t>JRNLWA00412379</t>
  </si>
  <si>
    <t>gaiters face coverings for drivers</t>
  </si>
  <si>
    <t>PO-2010-20-02129</t>
  </si>
  <si>
    <t>VO05469027</t>
  </si>
  <si>
    <t>JRNL00980927</t>
  </si>
  <si>
    <t>JRNLWA00411076</t>
  </si>
  <si>
    <t>JRNL00978248</t>
  </si>
  <si>
    <t>JRNLWA00411178</t>
  </si>
  <si>
    <t>JRNL00978543</t>
  </si>
  <si>
    <t>JRNLWA00411179</t>
  </si>
  <si>
    <t>JRNL00978544</t>
  </si>
  <si>
    <t>JRNLWA00411826</t>
  </si>
  <si>
    <t>JRNL00979881</t>
  </si>
  <si>
    <t>JRNLWA00411827</t>
  </si>
  <si>
    <t>JRNL00979882</t>
  </si>
  <si>
    <t>JRNLWA00412755</t>
  </si>
  <si>
    <t>Pcard Activity - July</t>
  </si>
  <si>
    <t>HeatherH</t>
  </si>
  <si>
    <t>JRNL00981756</t>
  </si>
  <si>
    <t>JRNLWA00413080</t>
  </si>
  <si>
    <t>Workday Expense Report Jul-20</t>
  </si>
  <si>
    <t>Michael Wesson -COVID test</t>
  </si>
  <si>
    <t>JRNL00982468</t>
  </si>
  <si>
    <t>JRNLWA00413141</t>
  </si>
  <si>
    <t>B1 7/1/20-7/7/20</t>
  </si>
  <si>
    <t>JRNL00982730</t>
  </si>
  <si>
    <t>B1:2020-14:Expense Reimbursement</t>
  </si>
  <si>
    <t>JRNLWA00413174</t>
  </si>
  <si>
    <t>B1  7/15/20 to 7/21/20</t>
  </si>
  <si>
    <t>B1:2020-15:ER Wages</t>
  </si>
  <si>
    <t>JRNL00982775</t>
  </si>
  <si>
    <t>B1:2020-15:Expense Reimbursement</t>
  </si>
  <si>
    <t>JRNLWA00413281</t>
  </si>
  <si>
    <t>PO 02316: Classic Industrial Supplies: P</t>
  </si>
  <si>
    <t>JRNL00983099</t>
  </si>
  <si>
    <t>JRNLWA00413970</t>
  </si>
  <si>
    <t>special cleaning- Aug high touch areas-</t>
  </si>
  <si>
    <t>1074-206INV</t>
  </si>
  <si>
    <t>PO-2010-20-02720</t>
  </si>
  <si>
    <t>VO05509442</t>
  </si>
  <si>
    <t>JRNL00984420</t>
  </si>
  <si>
    <t>1073-206INV</t>
  </si>
  <si>
    <t>PO-2010-20-02719</t>
  </si>
  <si>
    <t>VO05509443</t>
  </si>
  <si>
    <t>JRNLWA00413313</t>
  </si>
  <si>
    <t>JRNL00983162</t>
  </si>
  <si>
    <t>JRNLWA00414051</t>
  </si>
  <si>
    <t>heightened cleaning at 99th St for June,</t>
  </si>
  <si>
    <t>999-206INV</t>
  </si>
  <si>
    <t>PO-2010-20-02789</t>
  </si>
  <si>
    <t>VO05515564</t>
  </si>
  <si>
    <t>JRNL00984709</t>
  </si>
  <si>
    <t>heightened cleaning at 94th Ave for June</t>
  </si>
  <si>
    <t>1000-206INV</t>
  </si>
  <si>
    <t>PO-2010-20-02790</t>
  </si>
  <si>
    <t>VO05515565</t>
  </si>
  <si>
    <t>high touch at 99th St for July, invoice:</t>
  </si>
  <si>
    <t>1030-206INV</t>
  </si>
  <si>
    <t>PO-2010-20-02791</t>
  </si>
  <si>
    <t>VO05515566</t>
  </si>
  <si>
    <t>high touch at 94th Ave for July, invoice</t>
  </si>
  <si>
    <t>1031-206INV</t>
  </si>
  <si>
    <t>PO-2010-20-02792</t>
  </si>
  <si>
    <t>VO05515568</t>
  </si>
  <si>
    <t>JRNLWA00414193</t>
  </si>
  <si>
    <t>Pcard Activity - Aug</t>
  </si>
  <si>
    <t>CLASSIC INDUSTRIAL SUPPLI~MEAGAN MARKS</t>
  </si>
  <si>
    <t>JRNL00985015</t>
  </si>
  <si>
    <t>STARKS VACUUMS~MARY BANNISTER</t>
  </si>
  <si>
    <t>NOR-CAL LOGOS-SACRAM~MICHELE MCDONOUGH</t>
  </si>
  <si>
    <t>JRNLWA00414290</t>
  </si>
  <si>
    <t>B1  7/29/20-8/4/20</t>
  </si>
  <si>
    <t>B1:2020-16:Expense Reimbursement</t>
  </si>
  <si>
    <t>JRNL00985351</t>
  </si>
  <si>
    <t>JRNLWA00414309</t>
  </si>
  <si>
    <t>B1  8/12/20-8/18/20</t>
  </si>
  <si>
    <t>B1:2020-17:ER Wages</t>
  </si>
  <si>
    <t>JRNL00985414</t>
  </si>
  <si>
    <t>B1:2020-17:Expense Reimbursement</t>
  </si>
  <si>
    <t>JRNLWA00414333</t>
  </si>
  <si>
    <t>B1  8/26/20-8/31/20</t>
  </si>
  <si>
    <t>B1:2020-18:ER Wages</t>
  </si>
  <si>
    <t>JRNL00985463</t>
  </si>
  <si>
    <t>B1:2020-18:Expense Reimbursement</t>
  </si>
  <si>
    <t>JRNLWA00414635</t>
  </si>
  <si>
    <t>2020-08 B1 Hrly In prog Accr</t>
  </si>
  <si>
    <t>awatson</t>
  </si>
  <si>
    <t>B1:2020-19:ER Wages</t>
  </si>
  <si>
    <t>JRNL00985889</t>
  </si>
  <si>
    <t>JRNLWA00414650</t>
  </si>
  <si>
    <t>JRNL00985930</t>
  </si>
  <si>
    <t>JRNLWA00415823</t>
  </si>
  <si>
    <t>B1  9/9/20-9/15/20</t>
  </si>
  <si>
    <t>JRNL00988631</t>
  </si>
  <si>
    <t>55020-2010-000-19</t>
  </si>
  <si>
    <t>70105-2010-000-19</t>
  </si>
  <si>
    <t>B1:2020-19:Expense Reimbursement</t>
  </si>
  <si>
    <t>JRNLWA00415830</t>
  </si>
  <si>
    <t>B1   9.23.20-9.29.20</t>
  </si>
  <si>
    <t>B1:2020-20:ER Wages</t>
  </si>
  <si>
    <t>JRNL00988648</t>
  </si>
  <si>
    <t>B1:2020-20:Expense Reimbursement</t>
  </si>
  <si>
    <t>JRNLWA00416307</t>
  </si>
  <si>
    <t>Workday Expense Report Sep-20</t>
  </si>
  <si>
    <t>Darcie Bird -Covid Test Co-Pay Reimburse</t>
  </si>
  <si>
    <t>JRNL00989556</t>
  </si>
  <si>
    <t>JRNLWA00416442</t>
  </si>
  <si>
    <t>JRNL00989666</t>
  </si>
  <si>
    <t>JRNLWA00416904</t>
  </si>
  <si>
    <t>MISC7: Accrue Deep Cleaning</t>
  </si>
  <si>
    <t>Accrue deep cleaning - Sep</t>
  </si>
  <si>
    <t>JRNLWA00416483</t>
  </si>
  <si>
    <t>JRNL00989775</t>
  </si>
  <si>
    <t>JRNLWA00416913</t>
  </si>
  <si>
    <t>JRNLWA00417246</t>
  </si>
  <si>
    <t>DIV4: WIFI reimbursement recla</t>
  </si>
  <si>
    <t>DIV4: WIFI reimbursement reclass</t>
  </si>
  <si>
    <t>JRNL00991709</t>
  </si>
  <si>
    <t>JRNLWA00417286</t>
  </si>
  <si>
    <t>Pcard Activity - Oct</t>
  </si>
  <si>
    <t>WAL-MART #5461~MEAGAN MARKS</t>
  </si>
  <si>
    <t>JRNL00991823</t>
  </si>
  <si>
    <t>QUILL CORPORATION~MICHELE MCDONOUGH</t>
  </si>
  <si>
    <t>JRNLWA00417818</t>
  </si>
  <si>
    <t>B1 10.07.20_10.13.20</t>
  </si>
  <si>
    <t>B1:2020-21:ER Wages</t>
  </si>
  <si>
    <t>JRNL00992748</t>
  </si>
  <si>
    <t>52020-2010-000-19</t>
  </si>
  <si>
    <t>B1:2020-21:Expense Reimbursement</t>
  </si>
  <si>
    <t>JRNLWA00417829</t>
  </si>
  <si>
    <t>B1 10.21.20_10.27.20</t>
  </si>
  <si>
    <t>B1:2020-22:ER Wages</t>
  </si>
  <si>
    <t>JRNL00992772</t>
  </si>
  <si>
    <t>B1:2020-22:Expense Reimbursement</t>
  </si>
  <si>
    <t>JRNLWA00418160</t>
  </si>
  <si>
    <t>PO 03326: ENVIRONMENT CONTROL OF GREATER</t>
  </si>
  <si>
    <t>JRNL00993408</t>
  </si>
  <si>
    <t>PO 03327: ENVIRONMENT CONTROL OF GREATER</t>
  </si>
  <si>
    <t>JRNLWA00418236</t>
  </si>
  <si>
    <t>JRNL00993503</t>
  </si>
  <si>
    <t>JRNLWA00418690</t>
  </si>
  <si>
    <t>high touch cleaning at 99th St</t>
  </si>
  <si>
    <t>1104-206INV</t>
  </si>
  <si>
    <t>PO-2010-20-03327</t>
  </si>
  <si>
    <t>VO05609881</t>
  </si>
  <si>
    <t>JRNL00994898</t>
  </si>
  <si>
    <t>high touch cleaning at 94th Ave</t>
  </si>
  <si>
    <t>1105-206INV</t>
  </si>
  <si>
    <t>PO-2010-20-03326</t>
  </si>
  <si>
    <t>VO05609883</t>
  </si>
  <si>
    <t>1189-209INV</t>
  </si>
  <si>
    <t>VO05609889</t>
  </si>
  <si>
    <t>1190-206INV</t>
  </si>
  <si>
    <t>VO05609891</t>
  </si>
  <si>
    <t>JRNLWA00418762</t>
  </si>
  <si>
    <t>Pcard Activity - Nov</t>
  </si>
  <si>
    <t>JRNL00995174</t>
  </si>
  <si>
    <t>ULINE   SHIP SUPPLIES~MEAGAN MARKS</t>
  </si>
  <si>
    <t>JRNLWA00419630</t>
  </si>
  <si>
    <t>B1 11.4.20_11.10.20</t>
  </si>
  <si>
    <t>B1:2020-23:ER Wages</t>
  </si>
  <si>
    <t>JRNL00996638</t>
  </si>
  <si>
    <t>B1:2020-23:Expense Reimbursement</t>
  </si>
  <si>
    <t>JRNLWA00419633</t>
  </si>
  <si>
    <t>2020-11 B1 Hrly In prog Accrl</t>
  </si>
  <si>
    <t>B1:2020-25:ER Wages</t>
  </si>
  <si>
    <t>JRNL00996641</t>
  </si>
  <si>
    <t>JRNLWA00419652</t>
  </si>
  <si>
    <t>B1 11.18.20_11.24.20</t>
  </si>
  <si>
    <t>B1:2020-24:ER Wages</t>
  </si>
  <si>
    <t>JRNL00996664</t>
  </si>
  <si>
    <t>B1:2020-24:Expense Reimbursement</t>
  </si>
  <si>
    <t>50050-2010-000-19</t>
  </si>
  <si>
    <t>JRNLWA00419681</t>
  </si>
  <si>
    <t>Rcls West Reg Thankyou EE tax</t>
  </si>
  <si>
    <t>B1:OASDI_ThankYou</t>
  </si>
  <si>
    <t>JRNL00996695</t>
  </si>
  <si>
    <t>B1:Medicare_ThankYou</t>
  </si>
  <si>
    <t>52050-2010-000-19</t>
  </si>
  <si>
    <t>55050-2010-000-19</t>
  </si>
  <si>
    <t>70050-2010-000-19</t>
  </si>
  <si>
    <t>JRNLWA00419682</t>
  </si>
  <si>
    <t>Rcls West Reg Thankyou Bonus</t>
  </si>
  <si>
    <t>B1: ThankYou Bonus</t>
  </si>
  <si>
    <t>JRNL00996696</t>
  </si>
  <si>
    <t>JRNLWA00419683</t>
  </si>
  <si>
    <t>Rcls West Reg Thankyou ER tax</t>
  </si>
  <si>
    <t>B1:SUI_ThankYou</t>
  </si>
  <si>
    <t>JRNL00996697</t>
  </si>
  <si>
    <t>B1:Washington Paid Family &amp; Medical Leav</t>
  </si>
  <si>
    <t>B1:FUI_ThankYou</t>
  </si>
  <si>
    <t>JRNLWA00420202</t>
  </si>
  <si>
    <t>1232-206INV</t>
  </si>
  <si>
    <t>VO05633713</t>
  </si>
  <si>
    <t>JRNL00998048</t>
  </si>
  <si>
    <t>1231-206INV</t>
  </si>
  <si>
    <t>VO05633714</t>
  </si>
  <si>
    <t>JRNLWA00419665</t>
  </si>
  <si>
    <t>JRNL00996660</t>
  </si>
  <si>
    <t>JRNLWA00420506</t>
  </si>
  <si>
    <t>Pcard Activity - Dec</t>
  </si>
  <si>
    <t>JRNL00998861</t>
  </si>
  <si>
    <t>ULINE   SHIP SUPPLIES~KEN ELDRED</t>
  </si>
  <si>
    <t>JRNLWA00420948</t>
  </si>
  <si>
    <t>B1 12.02.20_12.08.20</t>
  </si>
  <si>
    <t>JRNL00999565</t>
  </si>
  <si>
    <t>B1:2020-25:Expense Reimbursement</t>
  </si>
  <si>
    <t>JRNLWA00420958</t>
  </si>
  <si>
    <t>B1 12.09.20_12.22.20</t>
  </si>
  <si>
    <t>B1:2020-26:ER Wages</t>
  </si>
  <si>
    <t>JRNL00999591</t>
  </si>
  <si>
    <t>B1:2020-26:Expense Reimbursement</t>
  </si>
  <si>
    <t>JRNLWA00421006</t>
  </si>
  <si>
    <t>2020-12 B1 Hrly In prog Accrl</t>
  </si>
  <si>
    <t>B1:2021-1:ER Wages</t>
  </si>
  <si>
    <t>JRNL00999723</t>
  </si>
  <si>
    <t>JRNLWA00421007</t>
  </si>
  <si>
    <t>2020-12 B1 Salrd Fwd Acrl</t>
  </si>
  <si>
    <t>JRNL00999724</t>
  </si>
  <si>
    <t>JRNLWA00421969</t>
  </si>
  <si>
    <t>1146-206INV</t>
  </si>
  <si>
    <t>VO05661653</t>
  </si>
  <si>
    <t>JRNL01001728</t>
  </si>
  <si>
    <t>1147-206INV</t>
  </si>
  <si>
    <t>VO05661654</t>
  </si>
  <si>
    <t>JRNLWA00422056</t>
  </si>
  <si>
    <t>1255-206INV</t>
  </si>
  <si>
    <t>PO-2010-21-00053</t>
  </si>
  <si>
    <t>VO05669656</t>
  </si>
  <si>
    <t>JRNL01002011</t>
  </si>
  <si>
    <t>1254-206INV</t>
  </si>
  <si>
    <t>PO-2010-21-00052</t>
  </si>
  <si>
    <t>VO05669657</t>
  </si>
  <si>
    <t>JRNLWA00421022</t>
  </si>
  <si>
    <t>JRNL00999730</t>
  </si>
  <si>
    <t>JRNLWA00421023</t>
  </si>
  <si>
    <t>JRNL00999731</t>
  </si>
  <si>
    <t>JRNLWA00422273</t>
  </si>
  <si>
    <t>Pcard Activity - Jan</t>
  </si>
  <si>
    <t>ahuynh</t>
  </si>
  <si>
    <t>JRNL01002530</t>
  </si>
  <si>
    <t>COSTCO WHSE #0772~MEAGAN MARKS</t>
  </si>
  <si>
    <t>AMZN MKTP US Z09CV4DI3~MICHELLE CANTIELL</t>
  </si>
  <si>
    <t>JRNLWA00422771</t>
  </si>
  <si>
    <t>B1 1.1.21-1.12.21</t>
  </si>
  <si>
    <t>B1:2021-01:ER Wages</t>
  </si>
  <si>
    <t>JRNL01003378</t>
  </si>
  <si>
    <t>B1:2021-01:Expense Reimbursement</t>
  </si>
  <si>
    <t>JRNLWA00422785</t>
  </si>
  <si>
    <t>B1 1.13.21_1.19.21</t>
  </si>
  <si>
    <t>B1:2021-02:ER Wages</t>
  </si>
  <si>
    <t>JRNL01003468</t>
  </si>
  <si>
    <t>B1:2021-02:Expense Reimbursement</t>
  </si>
  <si>
    <t>JRNLWA00422807</t>
  </si>
  <si>
    <t>B1 1.27.21_2.2.21</t>
  </si>
  <si>
    <t>B1:2021-03:ER Wages</t>
  </si>
  <si>
    <t>JRNL01003621</t>
  </si>
  <si>
    <t>B1:2021-03:Expense Reimbursement</t>
  </si>
  <si>
    <t>JRNLWA00422931</t>
  </si>
  <si>
    <t>PERFORMANCE OCCUPATIONAL~MEAGAN MARKS</t>
  </si>
  <si>
    <t>PO-2010-21-00345</t>
  </si>
  <si>
    <t>JRNLWA00423460</t>
  </si>
  <si>
    <t>1268-206INV</t>
  </si>
  <si>
    <t>VO05684459</t>
  </si>
  <si>
    <t>JRNL01004892</t>
  </si>
  <si>
    <t>1269-206INV</t>
  </si>
  <si>
    <t>VO05684460</t>
  </si>
  <si>
    <t>JRNLWA00423705</t>
  </si>
  <si>
    <t>VUS000011113</t>
  </si>
  <si>
    <t>CLASSIC INDUSTRIAL SUPPLIES INC</t>
  </si>
  <si>
    <t>masks and gaitors</t>
  </si>
  <si>
    <t>PO-2010-21-00610</t>
  </si>
  <si>
    <t>VO05703402</t>
  </si>
  <si>
    <t>JRNL01005541</t>
  </si>
  <si>
    <t>JRNLWA00422969</t>
  </si>
  <si>
    <t>JRNLWA00424211</t>
  </si>
  <si>
    <t>Workday Expense Report Feb 21</t>
  </si>
  <si>
    <t>Jason Hudson -Wine for HR to thank them</t>
  </si>
  <si>
    <t>JRNL01006479</t>
  </si>
  <si>
    <t>JRNLWA00424283</t>
  </si>
  <si>
    <t>2021-02 Pcard Activity</t>
  </si>
  <si>
    <t>JRNL01006658</t>
  </si>
  <si>
    <t>JRNLWA00424368</t>
  </si>
  <si>
    <t>B1 2.10.21_2.16.21</t>
  </si>
  <si>
    <t>B1:2021-04:ER Wages</t>
  </si>
  <si>
    <t>JRNL01006947</t>
  </si>
  <si>
    <t>B1:2021-04:Expense Reimbursement</t>
  </si>
  <si>
    <t>JRNLWA00424397</t>
  </si>
  <si>
    <t>B1 2.24.21_3.2.21</t>
  </si>
  <si>
    <t>B1:2021-05:ER Wages</t>
  </si>
  <si>
    <t>JRNL01007006</t>
  </si>
  <si>
    <t>B1:2021-05:Expense Reimbursement</t>
  </si>
  <si>
    <t>Row Labels</t>
  </si>
  <si>
    <t>(blank)</t>
  </si>
  <si>
    <t>Grand Total</t>
  </si>
  <si>
    <t>Sum of Amount USD</t>
  </si>
  <si>
    <t>PASTED VALUES</t>
  </si>
  <si>
    <t>DH</t>
  </si>
  <si>
    <t>CUST</t>
  </si>
  <si>
    <t>Waste Connections of WA, Inc.</t>
  </si>
  <si>
    <t>RRA32W</t>
  </si>
  <si>
    <t>AUTOMATED 32GAL CART WEEKLY</t>
  </si>
  <si>
    <t>Clark County - Regulated</t>
  </si>
  <si>
    <t>Not regulated service</t>
  </si>
  <si>
    <t>PF2FP</t>
  </si>
  <si>
    <t>REMOVE 2YD CONT</t>
  </si>
  <si>
    <t>January 1, 2020 - December 31, 2020</t>
  </si>
  <si>
    <t>Double check during review</t>
  </si>
  <si>
    <t>PF3ER</t>
  </si>
  <si>
    <t>EMPTY &amp; RETURN 3YD CONT</t>
  </si>
  <si>
    <t>Average</t>
  </si>
  <si>
    <t>Tariff Rate</t>
  </si>
  <si>
    <t>2020</t>
  </si>
  <si>
    <t>Service Code</t>
  </si>
  <si>
    <t>Service Code Description</t>
  </si>
  <si>
    <t>Revenue</t>
  </si>
  <si>
    <t>Total</t>
  </si>
  <si>
    <t>Customers</t>
  </si>
  <si>
    <t>RESIDENTIAL SERVICES</t>
  </si>
  <si>
    <t>CRMCEOW</t>
  </si>
  <si>
    <t>20GAL CAN EOW</t>
  </si>
  <si>
    <t>CRMC</t>
  </si>
  <si>
    <t>20GAL CAN WEEKLY</t>
  </si>
  <si>
    <t>RRMC</t>
  </si>
  <si>
    <t>CREOW</t>
  </si>
  <si>
    <t>1 32GAL CAN EOW</t>
  </si>
  <si>
    <t>RC32EOW</t>
  </si>
  <si>
    <t>32GAL CAN EOW-COM</t>
  </si>
  <si>
    <t>CR32MO</t>
  </si>
  <si>
    <t>1 32GAL CAN ONCE A MTH</t>
  </si>
  <si>
    <t>CR32W1</t>
  </si>
  <si>
    <t>1 32GAL CAN WEEKLY</t>
  </si>
  <si>
    <t>CR32W2</t>
  </si>
  <si>
    <t>2-32GAL CANS WEEKLY</t>
  </si>
  <si>
    <t>RR32W2HEL</t>
  </si>
  <si>
    <t>2-32GAL CANS WKLY-HELICO</t>
  </si>
  <si>
    <t>CR32W3</t>
  </si>
  <si>
    <t>3-32GAL CANS WEEKLY</t>
  </si>
  <si>
    <t>CR32W4</t>
  </si>
  <si>
    <t>4-32GAL CANS WEEKLY</t>
  </si>
  <si>
    <t>CR32W5</t>
  </si>
  <si>
    <t>5-32GAL CANS WEEKLY</t>
  </si>
  <si>
    <t>CR32W6</t>
  </si>
  <si>
    <t>6-32GAL CANS WEEKLY</t>
  </si>
  <si>
    <t>CR32W7</t>
  </si>
  <si>
    <t>7-32GAL CANS WEEKLY</t>
  </si>
  <si>
    <t>CR32W8</t>
  </si>
  <si>
    <t>8-32GAL CANS WEEKLY</t>
  </si>
  <si>
    <t>CR32W9</t>
  </si>
  <si>
    <t>9-32GAL CANS WEEKLY</t>
  </si>
  <si>
    <t>RRMCHEL</t>
  </si>
  <si>
    <t>20GAL CAN WEEKLY-HELICO</t>
  </si>
  <si>
    <t>RREOW</t>
  </si>
  <si>
    <t>32GAL CAN EOW-MONTHLY</t>
  </si>
  <si>
    <t>VRA32EOW</t>
  </si>
  <si>
    <t>Automated 32g Cart Eow</t>
  </si>
  <si>
    <t>VRA32MO</t>
  </si>
  <si>
    <t>Automated 32g Cart Mnth</t>
  </si>
  <si>
    <t>VRA32W</t>
  </si>
  <si>
    <t>Automated 32g Cart Wkly</t>
  </si>
  <si>
    <t>VRA64W</t>
  </si>
  <si>
    <t>Automated 64g Cart Wkly</t>
  </si>
  <si>
    <t>VRA96W</t>
  </si>
  <si>
    <t>Automated 96g Cart Wkly</t>
  </si>
  <si>
    <t>RREXC</t>
  </si>
  <si>
    <t>EXTRA CANS, BAGS,BOXES</t>
  </si>
  <si>
    <t>RREXHEL</t>
  </si>
  <si>
    <t>EXTRA CANS OR BAGS-HELICO</t>
  </si>
  <si>
    <t>RRCALL</t>
  </si>
  <si>
    <t>ON CALL CAN</t>
  </si>
  <si>
    <t>CRCALL</t>
  </si>
  <si>
    <t>ON CALL CAN-COM</t>
  </si>
  <si>
    <t>ROFOW</t>
  </si>
  <si>
    <t>OVERWGHT-OVERFILL CAN</t>
  </si>
  <si>
    <t>COFOW</t>
  </si>
  <si>
    <t>CTYD6</t>
  </si>
  <si>
    <t>6-25 FT DIST CHARGE</t>
  </si>
  <si>
    <t>CTYD26</t>
  </si>
  <si>
    <t>26-50 FT DIST CHARGE</t>
  </si>
  <si>
    <t>RDGD26</t>
  </si>
  <si>
    <t>CTYD51</t>
  </si>
  <si>
    <t>51-75 FT DIST CHARGE</t>
  </si>
  <si>
    <t>CTYD76</t>
  </si>
  <si>
    <t>76-100 FT DIST CHARGE</t>
  </si>
  <si>
    <t>CTYD101</t>
  </si>
  <si>
    <t>101-125 FT DIST CHARGE</t>
  </si>
  <si>
    <t>CTYD126</t>
  </si>
  <si>
    <t>126-150 FT DIST CHARGE</t>
  </si>
  <si>
    <t>CTYD151</t>
  </si>
  <si>
    <t>151-175 FT DIST CHARGE</t>
  </si>
  <si>
    <t>RDGD76</t>
  </si>
  <si>
    <t>RDGD6</t>
  </si>
  <si>
    <t>CTYD6E</t>
  </si>
  <si>
    <t>6-25 FT DIST EOW</t>
  </si>
  <si>
    <t>CTYD126E</t>
  </si>
  <si>
    <t>126-150 FT DIST EOW</t>
  </si>
  <si>
    <t>CTYD26E</t>
  </si>
  <si>
    <t>26-50 FT DIST EOW</t>
  </si>
  <si>
    <t>CRDRVIN</t>
  </si>
  <si>
    <t>DRIVE IN CHG -RESIDENTIAL</t>
  </si>
  <si>
    <t>RSNP</t>
  </si>
  <si>
    <t>NON-PAY STOP RESTART FEE</t>
  </si>
  <si>
    <t>CRSUNK</t>
  </si>
  <si>
    <t>SUNKEN CAN CHARGE</t>
  </si>
  <si>
    <t>CRTIME1</t>
  </si>
  <si>
    <t>TIME CHARGE - 1 MAN</t>
  </si>
  <si>
    <t>CRTIME2</t>
  </si>
  <si>
    <t>TIME CHARGE - 2 MAN</t>
  </si>
  <si>
    <t>WBTIME</t>
  </si>
  <si>
    <t>TIME CHG/MIN-BULKY ITEMS</t>
  </si>
  <si>
    <t>CRACC</t>
  </si>
  <si>
    <t>ACCESS CHG - RESIDENTIAL</t>
  </si>
  <si>
    <t>CRDVEOW</t>
  </si>
  <si>
    <t>DRIVE IN-EOW RESIDENTIAL</t>
  </si>
  <si>
    <t>RRTRIP</t>
  </si>
  <si>
    <t>TRIP CHARGE - CART/CAN</t>
  </si>
  <si>
    <t>WBMISC</t>
  </si>
  <si>
    <t>BULKY ITEM CHARGE-MISC</t>
  </si>
  <si>
    <t>WBCHAIR</t>
  </si>
  <si>
    <t>CHAIR</t>
  </si>
  <si>
    <t>WBSTOVE</t>
  </si>
  <si>
    <t>STOVE/RANGE</t>
  </si>
  <si>
    <t>WBSOFA</t>
  </si>
  <si>
    <t>SOFA/LOVESEAT</t>
  </si>
  <si>
    <t>WBMATT</t>
  </si>
  <si>
    <t>MATTRESS/BOXSPRING</t>
  </si>
  <si>
    <t>TOTAL RESIDENTIAL SERVICES</t>
  </si>
  <si>
    <t xml:space="preserve">COMMERCIAL SERVICES </t>
  </si>
  <si>
    <t>CC1Y1W</t>
  </si>
  <si>
    <t>1YD CONT 1X WEEKLY</t>
  </si>
  <si>
    <t>CC1Y2W</t>
  </si>
  <si>
    <t>1YD CONT 2X WEEKLY</t>
  </si>
  <si>
    <t>CC1Y3W</t>
  </si>
  <si>
    <t>1YD CONT 3X WEEKLY</t>
  </si>
  <si>
    <t>CC1YEOW</t>
  </si>
  <si>
    <t>1YD CONTAINER EOW</t>
  </si>
  <si>
    <t>CC15Y1W</t>
  </si>
  <si>
    <t>1.5YD CONT 1X WEEKLY</t>
  </si>
  <si>
    <t>CC15Y2W</t>
  </si>
  <si>
    <t>1.5YD CONT 2X WEEKLY</t>
  </si>
  <si>
    <t>CC15Y3W</t>
  </si>
  <si>
    <t>1.5YD CONT 3X WEEKLY</t>
  </si>
  <si>
    <t>CC15YEOW</t>
  </si>
  <si>
    <t>1.5YD CONTAINER EOW</t>
  </si>
  <si>
    <t>CC2Y1W</t>
  </si>
  <si>
    <t>2YD CONT 1X WEEKLY</t>
  </si>
  <si>
    <t>CC2Y2W</t>
  </si>
  <si>
    <t>2YD CONT 2X WEEKLY</t>
  </si>
  <si>
    <t>CC2Y3W</t>
  </si>
  <si>
    <t>2YD CONT 3X WEEKLY</t>
  </si>
  <si>
    <t>CC2Y4W</t>
  </si>
  <si>
    <t>2YD CONT 4X WEEKLY</t>
  </si>
  <si>
    <t>CC2Y5W</t>
  </si>
  <si>
    <t>2YD CONT 5X WEEKLY</t>
  </si>
  <si>
    <t>CC2Y6W</t>
  </si>
  <si>
    <t>2YD CONT 6X WEEKLY</t>
  </si>
  <si>
    <t>CC2YEOW</t>
  </si>
  <si>
    <t>2YD CONTAINER EOW</t>
  </si>
  <si>
    <t>CC3Y1W</t>
  </si>
  <si>
    <t>3YD CONT 1X WEEKLY</t>
  </si>
  <si>
    <t>CC3Y2W</t>
  </si>
  <si>
    <t>3YD CONT 2X WEEKLY</t>
  </si>
  <si>
    <t>CC3Y3W</t>
  </si>
  <si>
    <t>3YD CONT 3X WEEKLY</t>
  </si>
  <si>
    <t>CC3Y4W</t>
  </si>
  <si>
    <t>3YD CONT 4X WEEKLY</t>
  </si>
  <si>
    <t>CC3Y5W</t>
  </si>
  <si>
    <t>3YD CONT 5X WEEKLY</t>
  </si>
  <si>
    <t>CC3Y6W</t>
  </si>
  <si>
    <t>3YD CONT 6X WEEKLY</t>
  </si>
  <si>
    <t>CC3YEOW</t>
  </si>
  <si>
    <t>3YD CONTAINER EOW</t>
  </si>
  <si>
    <t>CC4Y1W</t>
  </si>
  <si>
    <t>4YD CONT 1X WEEKLY</t>
  </si>
  <si>
    <t>CC4Y2W</t>
  </si>
  <si>
    <t>4YD CONT 2X WEEKLY</t>
  </si>
  <si>
    <t>CC4Y3W</t>
  </si>
  <si>
    <t>4YD CONT 3X WEEKLY</t>
  </si>
  <si>
    <t>CC4Y4W</t>
  </si>
  <si>
    <t>4YD CONT 4X WEEKLY</t>
  </si>
  <si>
    <t>CC4Y5W</t>
  </si>
  <si>
    <t>4YD CONT 5X WEEKLY</t>
  </si>
  <si>
    <t>CC4Y6W</t>
  </si>
  <si>
    <t>4YD CONT 6X WEEKLY</t>
  </si>
  <si>
    <t>CC4YEOW</t>
  </si>
  <si>
    <t>4YD CONTAINER EOW</t>
  </si>
  <si>
    <t>CC5Y1W</t>
  </si>
  <si>
    <t>5YD CONT 1X WEEKLY</t>
  </si>
  <si>
    <t>CC5Y2W</t>
  </si>
  <si>
    <t>5YD CONT 2X WEEKLY</t>
  </si>
  <si>
    <t>CC5Y3W</t>
  </si>
  <si>
    <t>5YD CONT 3X WEEKLY</t>
  </si>
  <si>
    <t>CC5YEOW</t>
  </si>
  <si>
    <t>5YD CONTAINER EOW</t>
  </si>
  <si>
    <t>CC6Y1W</t>
  </si>
  <si>
    <t>6YD CONT 1X WEEKLY</t>
  </si>
  <si>
    <t>VC6Y1W</t>
  </si>
  <si>
    <t>CC6Y2W</t>
  </si>
  <si>
    <t>6YD CONT 2X WEEKLY</t>
  </si>
  <si>
    <t>CC6Y3W</t>
  </si>
  <si>
    <t>6YD CONT 3X WEEKLY</t>
  </si>
  <si>
    <t>CC6Y4W</t>
  </si>
  <si>
    <t>6YD CONT 4X WEEKLY</t>
  </si>
  <si>
    <t>CC6Y5W</t>
  </si>
  <si>
    <t>6YD CONT 5X WEEKLY</t>
  </si>
  <si>
    <t>CC6YEOW</t>
  </si>
  <si>
    <t>6YD CONTAINER EOW</t>
  </si>
  <si>
    <t>CC8Y1W</t>
  </si>
  <si>
    <t>8YD CONT 1X WEEKLY</t>
  </si>
  <si>
    <t>CC8Y2W</t>
  </si>
  <si>
    <t>8YD CONT 2X WEEKLY</t>
  </si>
  <si>
    <t>CC8Y3W</t>
  </si>
  <si>
    <t>8YD CONT 3X WEEKLY</t>
  </si>
  <si>
    <t>CC8Y4W</t>
  </si>
  <si>
    <t>8YD CONT 4X WEEKLY</t>
  </si>
  <si>
    <t>CC8Y5W</t>
  </si>
  <si>
    <t>8YD CONT 5X WEEKLY</t>
  </si>
  <si>
    <t>CC8Y6W</t>
  </si>
  <si>
    <t>8YD CONT 6X WEEKLY</t>
  </si>
  <si>
    <t>CC8YEOW</t>
  </si>
  <si>
    <t>8YD CONTAINER EOW</t>
  </si>
  <si>
    <t>CCCMP2Y</t>
  </si>
  <si>
    <t>2YD COMP CONT 1X WKLY</t>
  </si>
  <si>
    <t>CCCMP3Y</t>
  </si>
  <si>
    <t>3YD COMP CONT 1X WKLY</t>
  </si>
  <si>
    <t>CCCMP4Y</t>
  </si>
  <si>
    <t>4YD COMP CONT 1X WKLY</t>
  </si>
  <si>
    <t>CC32W1</t>
  </si>
  <si>
    <t>32GAL CAN WEEKLY-COM</t>
  </si>
  <si>
    <t>CC32W2</t>
  </si>
  <si>
    <t>CC32W3</t>
  </si>
  <si>
    <t>CC32W4</t>
  </si>
  <si>
    <t>CC32W5</t>
  </si>
  <si>
    <t>CC32W6</t>
  </si>
  <si>
    <t>CC32W7</t>
  </si>
  <si>
    <t>CC32W8</t>
  </si>
  <si>
    <t>CC32W9</t>
  </si>
  <si>
    <t>YDMRENT</t>
  </si>
  <si>
    <t>YARD CART RENT MTHLY</t>
  </si>
  <si>
    <t>CCTP1Y</t>
  </si>
  <si>
    <t>TEMP PICKUP 1YD CONT</t>
  </si>
  <si>
    <t>CCTP15Y</t>
  </si>
  <si>
    <t>TEMP PICKUP 1.5YD CONT</t>
  </si>
  <si>
    <t>CCTP2Y</t>
  </si>
  <si>
    <t>TEMP PICKUP 2YD CONT</t>
  </si>
  <si>
    <t>CCTP3Y</t>
  </si>
  <si>
    <t>TEMP PICKUP 3YD CONT</t>
  </si>
  <si>
    <t>CCTP4Y</t>
  </si>
  <si>
    <t>TEMP PICKUP 4YD CONT</t>
  </si>
  <si>
    <t>CCTP5Y</t>
  </si>
  <si>
    <t>TEMP PICKUP 5YD CONT</t>
  </si>
  <si>
    <t>CCTP6Y</t>
  </si>
  <si>
    <t>TEMP PICKUP 6YD CONT</t>
  </si>
  <si>
    <t>CCTP8Y</t>
  </si>
  <si>
    <t>TEMP PICKUP 8YD CONT</t>
  </si>
  <si>
    <t>CCSP1Y</t>
  </si>
  <si>
    <t>SPECIAL PICKUP 1YD CONT</t>
  </si>
  <si>
    <t>VCSP1YC</t>
  </si>
  <si>
    <t>SPECIAL PICKUP 1YD COMP</t>
  </si>
  <si>
    <t>CCSP15Y</t>
  </si>
  <si>
    <t>SPECIAL PICKUP 1.5YD CONT</t>
  </si>
  <si>
    <t>CCSP2Y</t>
  </si>
  <si>
    <t>SPECIAL PICKUP 2YD CONT</t>
  </si>
  <si>
    <t>CCSP3Y</t>
  </si>
  <si>
    <t>SPECIAL PICKUP 3YD CONT</t>
  </si>
  <si>
    <t>VCSP2YC</t>
  </si>
  <si>
    <t>SPECIAL PICKUP 2YD COMP</t>
  </si>
  <si>
    <t>VCSP4YC</t>
  </si>
  <si>
    <t>SPECIAL PICKUP 4YD COMP</t>
  </si>
  <si>
    <t>VCSP6YC</t>
  </si>
  <si>
    <t>SPECIAL PICKUP 6YD COMP</t>
  </si>
  <si>
    <t>CCSP4Y</t>
  </si>
  <si>
    <t>SPECIAL PICKUP 4YD CONT</t>
  </si>
  <si>
    <t>CCSP5Y</t>
  </si>
  <si>
    <t>SPECIAL PICKUP 5YD CONT</t>
  </si>
  <si>
    <t>CCSP6Y</t>
  </si>
  <si>
    <t>SPECIAL PICKUP 6YD CONT</t>
  </si>
  <si>
    <t>CCSP8Y</t>
  </si>
  <si>
    <t>SPECIAL PICKUP 8YD CONT</t>
  </si>
  <si>
    <t>CCEXCAN</t>
  </si>
  <si>
    <t>EXTRA = CANS - COM</t>
  </si>
  <si>
    <t>CCEXYD</t>
  </si>
  <si>
    <t>EXTRA = YARDS</t>
  </si>
  <si>
    <t>RCOF</t>
  </si>
  <si>
    <t>OVERFILLED CONTAINER</t>
  </si>
  <si>
    <t>CCDISC</t>
  </si>
  <si>
    <t>COMPACTOR CONT DISCONNECT</t>
  </si>
  <si>
    <t>CCPLACE</t>
  </si>
  <si>
    <t>CONTAINER DELIVERY FEE</t>
  </si>
  <si>
    <t>VCPLACE</t>
  </si>
  <si>
    <t>XPLACE</t>
  </si>
  <si>
    <t>PT 1-8YD CONT DELIVERY</t>
  </si>
  <si>
    <t>CC1YPR</t>
  </si>
  <si>
    <t>PERM CONT RENT 1YD</t>
  </si>
  <si>
    <t>CC15YPR</t>
  </si>
  <si>
    <t>PERM CONT RENT 1.5YD</t>
  </si>
  <si>
    <t>CC2YPR</t>
  </si>
  <si>
    <t>PERM CONT RENT 2YD</t>
  </si>
  <si>
    <t>CC3YPR</t>
  </si>
  <si>
    <t>PERM CONT RENT 3YD</t>
  </si>
  <si>
    <t>CC4YPR</t>
  </si>
  <si>
    <t>PERM CONT RENT 4YD</t>
  </si>
  <si>
    <t>CC5YPR</t>
  </si>
  <si>
    <t>PERM CONT RENT 5YD</t>
  </si>
  <si>
    <t>CC6YPR</t>
  </si>
  <si>
    <t>PERM CONT RENT 6YD</t>
  </si>
  <si>
    <t>CC8YPR</t>
  </si>
  <si>
    <t>PERM CONT RENT 8YD</t>
  </si>
  <si>
    <t>CC1YOC</t>
  </si>
  <si>
    <t>1YD CONT ON CALL RENTAL</t>
  </si>
  <si>
    <t>CC15YOC</t>
  </si>
  <si>
    <t>1.5YD CONT ON CALL RENT</t>
  </si>
  <si>
    <t>CC2YOC</t>
  </si>
  <si>
    <t>2YD CONT ON CALL RENT</t>
  </si>
  <si>
    <t>CC3YOC</t>
  </si>
  <si>
    <t>3YD CONT ON CALL RENTAL</t>
  </si>
  <si>
    <t>CC1YTR</t>
  </si>
  <si>
    <t>TEMP CONT RENT 1YD</t>
  </si>
  <si>
    <t>CC15YTR</t>
  </si>
  <si>
    <t>TEMP CONT RENT 1.5YD</t>
  </si>
  <si>
    <t>CC2YTR</t>
  </si>
  <si>
    <t>TEMP CONT RENT 2YD</t>
  </si>
  <si>
    <t>CC3YTR</t>
  </si>
  <si>
    <t>TEMP CONT RENT 3YD</t>
  </si>
  <si>
    <t>CC4YTR</t>
  </si>
  <si>
    <t>TEMP CONT RENT 4YD</t>
  </si>
  <si>
    <t>CC6YTR</t>
  </si>
  <si>
    <t>TEMP CONT RENT 6YD</t>
  </si>
  <si>
    <t>CC8YTR</t>
  </si>
  <si>
    <t>TEMP CONT RENT 8YD</t>
  </si>
  <si>
    <t>CTIME1M</t>
  </si>
  <si>
    <t>CTIME2M</t>
  </si>
  <si>
    <t>CCTRIP</t>
  </si>
  <si>
    <t>TRIP CHARGE - CONTAINER</t>
  </si>
  <si>
    <t>CRTRIP</t>
  </si>
  <si>
    <t>CACCESS</t>
  </si>
  <si>
    <t>ACCESS CHARGE - PER MTH</t>
  </si>
  <si>
    <t>VACCESS</t>
  </si>
  <si>
    <t>CACCESSEOW</t>
  </si>
  <si>
    <t>EOW MONTHLY ACCESS CHARGE</t>
  </si>
  <si>
    <t>CWSAN 1-5</t>
  </si>
  <si>
    <t>WASH &amp; SANITIZE CONT 1-5</t>
  </si>
  <si>
    <t>CCDRVIN</t>
  </si>
  <si>
    <t>DRIVE IN CHARGE - PER MTH</t>
  </si>
  <si>
    <t>CDRVEOW</t>
  </si>
  <si>
    <t>EOW DRIVE IN MTHLY</t>
  </si>
  <si>
    <t>CROLLOUTEOW</t>
  </si>
  <si>
    <t>EOW CONT ROLLOUT CHARGE</t>
  </si>
  <si>
    <t>CROLLOUT</t>
  </si>
  <si>
    <t>ROLLOUT CHARGE - PER MTH</t>
  </si>
  <si>
    <t>VROLLOUT</t>
  </si>
  <si>
    <t>TRASH</t>
  </si>
  <si>
    <t>TRASH DISPOSAL</t>
  </si>
  <si>
    <t>ADJ</t>
  </si>
  <si>
    <t>ADJUST BALANCE</t>
  </si>
  <si>
    <t>GWC</t>
  </si>
  <si>
    <t>GOODWILL CREDIT</t>
  </si>
  <si>
    <t>DEPREC</t>
  </si>
  <si>
    <t>DEPOSIT RECEIVED</t>
  </si>
  <si>
    <t>NON MM001</t>
  </si>
  <si>
    <t>County Clean Ups - 33000</t>
  </si>
  <si>
    <t>TOTAL COMMERCIAL SERVICES</t>
  </si>
  <si>
    <t>DROP BOX SERVICES</t>
  </si>
  <si>
    <t>CER15YD</t>
  </si>
  <si>
    <t>EMPTY &amp; RETURN 15YD</t>
  </si>
  <si>
    <t>CER20YD</t>
  </si>
  <si>
    <t>EMPTY &amp; RETURN 20YD</t>
  </si>
  <si>
    <t>CER30YD</t>
  </si>
  <si>
    <t>EMPTY &amp; RETURN 30YD</t>
  </si>
  <si>
    <t>CER40YD</t>
  </si>
  <si>
    <t>EMPTY &amp; RETURN 40YD</t>
  </si>
  <si>
    <t>RER20YD</t>
  </si>
  <si>
    <t>PF2ER</t>
  </si>
  <si>
    <t>EMPTY &amp; RETURN 2YD CONT</t>
  </si>
  <si>
    <t>WAHAUL20</t>
  </si>
  <si>
    <t>WASHOUGAL HAUL FEE 20YD</t>
  </si>
  <si>
    <t>WAHAUL30</t>
  </si>
  <si>
    <t>WASHOUGAL HAUL FEE 30YD</t>
  </si>
  <si>
    <t>VHAUL20</t>
  </si>
  <si>
    <t>HAUL FEE 20YD DROPBOX</t>
  </si>
  <si>
    <t>VHAUL30</t>
  </si>
  <si>
    <t>HAUL FEE 30YD DROPBOX</t>
  </si>
  <si>
    <t>VHAUL40</t>
  </si>
  <si>
    <t>HAUL FEE 40YD DROPBOX</t>
  </si>
  <si>
    <t>CRV15YD</t>
  </si>
  <si>
    <t>REMOVE 15YD</t>
  </si>
  <si>
    <t>CRV20YD</t>
  </si>
  <si>
    <t>REMOVE 20YD</t>
  </si>
  <si>
    <t>CRV30YD</t>
  </si>
  <si>
    <t>REMOVE 30YD</t>
  </si>
  <si>
    <t>CRV40YD</t>
  </si>
  <si>
    <t>REMOVE 40YD</t>
  </si>
  <si>
    <t>RRV40YD</t>
  </si>
  <si>
    <t>CTER15YD</t>
  </si>
  <si>
    <t>EMPTY &amp; RETURN TEMP 15YD</t>
  </si>
  <si>
    <t>CTER20YD</t>
  </si>
  <si>
    <t>EMPTY &amp; RETURN TEMP 20YD</t>
  </si>
  <si>
    <t>CTER30YD</t>
  </si>
  <si>
    <t>EMPTY &amp; RETURN TEMP 30YD</t>
  </si>
  <si>
    <t>RER30YD</t>
  </si>
  <si>
    <t>CTER40YD</t>
  </si>
  <si>
    <t>EMPTY &amp; RETURN TEMP 40YD</t>
  </si>
  <si>
    <t>CTRV15YD</t>
  </si>
  <si>
    <t>REMOVE TEMP 15YD</t>
  </si>
  <si>
    <t>CTRV20YD</t>
  </si>
  <si>
    <t>REMOVE TEMP 20YD</t>
  </si>
  <si>
    <t>CTRV30YD</t>
  </si>
  <si>
    <t>REMOVE TEMP 30YD</t>
  </si>
  <si>
    <t>CTRV40YD</t>
  </si>
  <si>
    <t>REMOVE TEMP 40YD</t>
  </si>
  <si>
    <t>CCOMP15</t>
  </si>
  <si>
    <t>EMPTY 15YD COMPACTOR</t>
  </si>
  <si>
    <t>CCOMP20</t>
  </si>
  <si>
    <t>EMPTY 20YD COMPACTOR</t>
  </si>
  <si>
    <t>CCOMP25</t>
  </si>
  <si>
    <t>EMPTY 25YD COMPACTOR</t>
  </si>
  <si>
    <t>CCOMP30</t>
  </si>
  <si>
    <t>EMPTY 30YD COMPACTOR</t>
  </si>
  <si>
    <t>VHAUL25C</t>
  </si>
  <si>
    <t>COMPACTOR HAUL 25YD</t>
  </si>
  <si>
    <t>VHAUL30C</t>
  </si>
  <si>
    <t>COMPACTOR HAUL 30YD</t>
  </si>
  <si>
    <t>VHAUL40C</t>
  </si>
  <si>
    <t>COMPACTOR HAUL 40YD</t>
  </si>
  <si>
    <t>CCOMP40</t>
  </si>
  <si>
    <t>EMPTY 40YD COMPACTOR</t>
  </si>
  <si>
    <t>CAHAULC</t>
  </si>
  <si>
    <t>COMPACTOR HAUL</t>
  </si>
  <si>
    <t>VHAUL20C</t>
  </si>
  <si>
    <t>COMPACTOR HAUL 20YD</t>
  </si>
  <si>
    <t>CACOMPRNT</t>
  </si>
  <si>
    <t>COMPACTOR RENTAL</t>
  </si>
  <si>
    <t>VRVDB</t>
  </si>
  <si>
    <t>REMOVE 1-8YD CONT</t>
  </si>
  <si>
    <t>VERDB</t>
  </si>
  <si>
    <t>EMPTY &amp; RETURN 1-8YD CONT</t>
  </si>
  <si>
    <t>PF4YRENT</t>
  </si>
  <si>
    <t>4YD PICKLE FORK RENT</t>
  </si>
  <si>
    <t>PF6YRENT</t>
  </si>
  <si>
    <t>6YD PICKLE FORK RENT</t>
  </si>
  <si>
    <t>PF8YRENT</t>
  </si>
  <si>
    <t>8YD PICKLE FORK RENT</t>
  </si>
  <si>
    <t>PF2YRENT</t>
  </si>
  <si>
    <t>2YD PICKLE FORK RENT</t>
  </si>
  <si>
    <t>PF3YRENT</t>
  </si>
  <si>
    <t>3YD PICKLE FORK RENT</t>
  </si>
  <si>
    <t>CDEM15</t>
  </si>
  <si>
    <t>15YD DROPBOX RENTAL</t>
  </si>
  <si>
    <t>CDEM20</t>
  </si>
  <si>
    <t>20YD DROPBOX RENTAL</t>
  </si>
  <si>
    <t>CADEM20</t>
  </si>
  <si>
    <t>CDEM30</t>
  </si>
  <si>
    <t>30YD DROPBOX RENTAL</t>
  </si>
  <si>
    <t>CADEM30</t>
  </si>
  <si>
    <t>CADEM40</t>
  </si>
  <si>
    <t>40YD DROPBOX RENTAL</t>
  </si>
  <si>
    <t>CDEM40</t>
  </si>
  <si>
    <t>CTDEM15</t>
  </si>
  <si>
    <t>15YD TEMP DROPBOX RENT</t>
  </si>
  <si>
    <t>CTDEM20</t>
  </si>
  <si>
    <t>20YD TEMP DROPBOX RENT</t>
  </si>
  <si>
    <t>VDEM20</t>
  </si>
  <si>
    <t>VDEM30</t>
  </si>
  <si>
    <t>CTDEM30</t>
  </si>
  <si>
    <t>30YD TEMP DROPBOX RENT</t>
  </si>
  <si>
    <t>CTDEM40</t>
  </si>
  <si>
    <t>40YD TEMP DROPBOX RENT</t>
  </si>
  <si>
    <t>VDEM40</t>
  </si>
  <si>
    <t>SPDISCO</t>
  </si>
  <si>
    <t>COMPACTOR DISCONNECT FEE</t>
  </si>
  <si>
    <t>CPLACE</t>
  </si>
  <si>
    <t>DROPBOX DELIVERY FEE</t>
  </si>
  <si>
    <t>RPLACE</t>
  </si>
  <si>
    <t>CLIDCHG</t>
  </si>
  <si>
    <t>LID CHARGE - DROPBOX</t>
  </si>
  <si>
    <t>CTLIDCHG</t>
  </si>
  <si>
    <t>TEMP DROPBOX-LID CHARGE</t>
  </si>
  <si>
    <t>MILE</t>
  </si>
  <si>
    <t>MILEAGE CHARGE-BEYOND 10</t>
  </si>
  <si>
    <t>LINER-RO</t>
  </si>
  <si>
    <t>DROPBOX LINER CHARGE</t>
  </si>
  <si>
    <t>TARP</t>
  </si>
  <si>
    <t>TARP FEE</t>
  </si>
  <si>
    <t>VDTIME</t>
  </si>
  <si>
    <t>TIME CHARGE - DROPBOX</t>
  </si>
  <si>
    <t>VPLACE</t>
  </si>
  <si>
    <t>WAMISC</t>
  </si>
  <si>
    <t>ROLL-OFF HOURLY RATE</t>
  </si>
  <si>
    <t>DBTRIP</t>
  </si>
  <si>
    <t>TRIP CHARGE - ROLLOFF</t>
  </si>
  <si>
    <t>VLIDCHG</t>
  </si>
  <si>
    <t>PHAZ</t>
  </si>
  <si>
    <t>HAZARDOUS WASTE FEE</t>
  </si>
  <si>
    <t>DWSAN15</t>
  </si>
  <si>
    <t>WASH &amp; SANITIZE DB 15YD</t>
  </si>
  <si>
    <t>DWSAN20</t>
  </si>
  <si>
    <t>WASH &amp; SANITIZE DB 20YD</t>
  </si>
  <si>
    <t>DWSAN30</t>
  </si>
  <si>
    <t>WASH &amp; SANITIZE DB 30YD</t>
  </si>
  <si>
    <t>DWSAN40</t>
  </si>
  <si>
    <t>WASH &amp; SANITIZE DB 40YD</t>
  </si>
  <si>
    <t>TOTAL DROP BOX SERVICES</t>
  </si>
  <si>
    <t>Updated to rent codes</t>
  </si>
  <si>
    <t>PASSTHROUGH DISPOSAL</t>
  </si>
  <si>
    <t>DISP</t>
  </si>
  <si>
    <t>DISPOSAL CHARGE-SW</t>
  </si>
  <si>
    <t>CASPEC</t>
  </si>
  <si>
    <t>SPECIAL DISP FEE</t>
  </si>
  <si>
    <t>FEE</t>
  </si>
  <si>
    <t>TRANSACTION FEE</t>
  </si>
  <si>
    <t>WBDRYER</t>
  </si>
  <si>
    <t>CLOTHES DRYER</t>
  </si>
  <si>
    <t>WBREFRIGE</t>
  </si>
  <si>
    <t>REFRIGERATOR, FREEZER</t>
  </si>
  <si>
    <t>WTTIRE</t>
  </si>
  <si>
    <t>TIRE(S) - LARGE</t>
  </si>
  <si>
    <t>WTTIRE/RIM</t>
  </si>
  <si>
    <t>TIRE(S) &amp; RIM(S) - LARGE</t>
  </si>
  <si>
    <t>WCTIRE/RIM</t>
  </si>
  <si>
    <t>TIRE(S) &amp; RIM(S)-SMALL</t>
  </si>
  <si>
    <t>WCTIRE</t>
  </si>
  <si>
    <t>TIRE(S) -SMALL</t>
  </si>
  <si>
    <t>WBWASHER</t>
  </si>
  <si>
    <t>WASHING MACHINE</t>
  </si>
  <si>
    <t>WBWTRHTR</t>
  </si>
  <si>
    <t>WATER HEATER</t>
  </si>
  <si>
    <t>TOTAL PASSTHROUGH DISPOSAL</t>
  </si>
  <si>
    <t>Service Charges</t>
  </si>
  <si>
    <t>FINCHG</t>
  </si>
  <si>
    <t>FINANCE CHARGE</t>
  </si>
  <si>
    <t>MM</t>
  </si>
  <si>
    <t>TRANSFER PAYMENT</t>
  </si>
  <si>
    <t>RETCKC</t>
  </si>
  <si>
    <t>RETURNED CHECK</t>
  </si>
  <si>
    <t>C19-ADJFIN</t>
  </si>
  <si>
    <t>FINANCE CHARGE ADJUSTMENT</t>
  </si>
  <si>
    <t>TOTAL SERVICE CHARGES</t>
  </si>
  <si>
    <t>TOTAL REVENUE</t>
  </si>
  <si>
    <t>Current Annual Revenue</t>
  </si>
  <si>
    <t>COVID Expenses to be Recovered</t>
  </si>
  <si>
    <t>2-Year Recovery with B&amp;O and WUTC FEE</t>
  </si>
  <si>
    <t>2- Year Rate Increase Needed</t>
  </si>
  <si>
    <t xml:space="preserve">Proposed </t>
  </si>
  <si>
    <t xml:space="preserve">Change in </t>
  </si>
  <si>
    <t>Annual Revenue</t>
  </si>
  <si>
    <t>Reg Alloc %</t>
  </si>
  <si>
    <t>Regulated Expense</t>
  </si>
  <si>
    <t xml:space="preserve">Allocation Ratios </t>
  </si>
  <si>
    <t>Ratios below are used to allocate expenses between regulated &amp; non-regulated operations.</t>
  </si>
  <si>
    <t>Hours are from external workbook (Time Study), available upon request.</t>
  </si>
  <si>
    <t>Route Study - Average Weekly Hours</t>
  </si>
  <si>
    <t>Rt Hr (1)</t>
  </si>
  <si>
    <t>Route Hrs</t>
  </si>
  <si>
    <t>Regulated</t>
  </si>
  <si>
    <t>Non-Reg</t>
  </si>
  <si>
    <t>Non-Regulated</t>
  </si>
  <si>
    <t>Resi Garbage</t>
  </si>
  <si>
    <t>Commercial Garbage</t>
  </si>
  <si>
    <t>Roll-off</t>
  </si>
  <si>
    <t>Recycling</t>
  </si>
  <si>
    <t>Yard Waste</t>
  </si>
  <si>
    <t>Commercial Recycl</t>
  </si>
  <si>
    <t>Shred</t>
  </si>
  <si>
    <t>Delivery</t>
  </si>
  <si>
    <t>Yard Workers</t>
  </si>
  <si>
    <t>Total Hours</t>
  </si>
  <si>
    <t>Rt Hrs</t>
  </si>
  <si>
    <t xml:space="preserve"> </t>
  </si>
  <si>
    <t>(Rt Hrs)</t>
  </si>
  <si>
    <t>Customer Count:</t>
  </si>
  <si>
    <t>Regulated %</t>
  </si>
  <si>
    <t>Non-Regulated %</t>
  </si>
  <si>
    <t>Reg Only - LOS</t>
  </si>
  <si>
    <t>Residential Garbage</t>
  </si>
  <si>
    <t>Commercial Container</t>
  </si>
  <si>
    <t>Roll-Off</t>
  </si>
  <si>
    <t>MF Recycling</t>
  </si>
  <si>
    <t>Roll-Off Recycling</t>
  </si>
  <si>
    <t>Reg-Non Reg %</t>
  </si>
  <si>
    <t>(Cust Cnt)</t>
  </si>
  <si>
    <t>Customers Billed (Cust Inv'd)</t>
  </si>
  <si>
    <t>Residential</t>
  </si>
  <si>
    <t>(Cust Inv'd)</t>
  </si>
  <si>
    <t>Line of Business Only:  (LOB)</t>
  </si>
  <si>
    <t>Ratios below are used to allocate regulated expenses into the correct line of business.</t>
  </si>
  <si>
    <t>Customers:</t>
  </si>
  <si>
    <t>Commercial</t>
  </si>
  <si>
    <t>Route Hours: (LOB)</t>
  </si>
  <si>
    <t>Residential/Comm</t>
  </si>
  <si>
    <t>Current</t>
  </si>
  <si>
    <t>Proposed</t>
  </si>
  <si>
    <t>Tariff</t>
  </si>
  <si>
    <t>Rate</t>
  </si>
  <si>
    <t>Rates</t>
  </si>
  <si>
    <t>Increase</t>
  </si>
  <si>
    <t>Item 50, pg 14</t>
  </si>
  <si>
    <t>Returned check charge:</t>
  </si>
  <si>
    <t>Item 51, pg 15</t>
  </si>
  <si>
    <t xml:space="preserve">  Restart fees</t>
  </si>
  <si>
    <t>Item 52, pg 15</t>
  </si>
  <si>
    <t>Redelivery, containers:</t>
  </si>
  <si>
    <t>Item 55, pg 16</t>
  </si>
  <si>
    <t xml:space="preserve"> Oversized can</t>
  </si>
  <si>
    <t>Item 60, pg 16</t>
  </si>
  <si>
    <t>Overtime charge per hr:</t>
  </si>
  <si>
    <t>Minimum</t>
  </si>
  <si>
    <t>Item 70, pg 17</t>
  </si>
  <si>
    <t>Return Trip:</t>
  </si>
  <si>
    <t>Cans</t>
  </si>
  <si>
    <t>Drop Box</t>
  </si>
  <si>
    <t>Container</t>
  </si>
  <si>
    <t>Toter</t>
  </si>
  <si>
    <t>Item 80, pg 19</t>
  </si>
  <si>
    <t>Carry-Out:</t>
  </si>
  <si>
    <t>Residential:</t>
  </si>
  <si>
    <t>5-25 feet</t>
  </si>
  <si>
    <t>25- plus add</t>
  </si>
  <si>
    <t>Commercial:</t>
  </si>
  <si>
    <t>Drive-in:</t>
  </si>
  <si>
    <t>125-250 feet</t>
  </si>
  <si>
    <t>250 feet - 1/10 mile</t>
  </si>
  <si>
    <t>Additional 1/10 mile</t>
  </si>
  <si>
    <t>Item 90, pg 20</t>
  </si>
  <si>
    <t>Stairs - each step</t>
  </si>
  <si>
    <t>Overhead Obstruction</t>
  </si>
  <si>
    <t>Sunken</t>
  </si>
  <si>
    <t>Item 100, pg 21</t>
  </si>
  <si>
    <t xml:space="preserve"> Mini</t>
  </si>
  <si>
    <t xml:space="preserve"> Mini every other week</t>
  </si>
  <si>
    <t xml:space="preserve"> 1 can</t>
  </si>
  <si>
    <t xml:space="preserve"> 2 can</t>
  </si>
  <si>
    <t xml:space="preserve"> 3 can</t>
  </si>
  <si>
    <t xml:space="preserve"> 4 can</t>
  </si>
  <si>
    <t xml:space="preserve"> 5 can</t>
  </si>
  <si>
    <t xml:space="preserve"> 6 can</t>
  </si>
  <si>
    <t>7 can</t>
  </si>
  <si>
    <t xml:space="preserve">8 can </t>
  </si>
  <si>
    <t>9 can</t>
  </si>
  <si>
    <t>Over 9 can (per can)</t>
  </si>
  <si>
    <t>1 can per month</t>
  </si>
  <si>
    <t>1 can every other week</t>
  </si>
  <si>
    <t>Item 100, pg 22</t>
  </si>
  <si>
    <t>Roll Out</t>
  </si>
  <si>
    <t>Occasional Extra</t>
  </si>
  <si>
    <t>Mini-can</t>
  </si>
  <si>
    <t>60-gal toter</t>
  </si>
  <si>
    <t>90-gal toter</t>
  </si>
  <si>
    <t>Bag</t>
  </si>
  <si>
    <t>On Call</t>
  </si>
  <si>
    <t>Item 150, pg 28</t>
  </si>
  <si>
    <t>Loose and Bulky</t>
  </si>
  <si>
    <t>Additional</t>
  </si>
  <si>
    <t>Carry Chrg</t>
  </si>
  <si>
    <t>Item 160, pg 29</t>
  </si>
  <si>
    <t>Single Rear Drive Axle:</t>
  </si>
  <si>
    <t>Truck and Driver:</t>
  </si>
  <si>
    <t>Non-packer</t>
  </si>
  <si>
    <t>Packer</t>
  </si>
  <si>
    <t>Each Extra Person:</t>
  </si>
  <si>
    <t>Minimum Charge:</t>
  </si>
  <si>
    <t>Tandem Rear Drive Axle:</t>
  </si>
  <si>
    <t>RO</t>
  </si>
  <si>
    <t>Item 205, pg 31</t>
  </si>
  <si>
    <t>Roll-Out:</t>
  </si>
  <si>
    <t>Over 25 feet</t>
  </si>
  <si>
    <t>Item 207, pg 32</t>
  </si>
  <si>
    <t>Excess Weight:</t>
  </si>
  <si>
    <t>1 yard</t>
  </si>
  <si>
    <t xml:space="preserve"> 1.5 yard</t>
  </si>
  <si>
    <t xml:space="preserve"> 3 yard </t>
  </si>
  <si>
    <t xml:space="preserve"> 4 yard </t>
  </si>
  <si>
    <t>5 yard</t>
  </si>
  <si>
    <t xml:space="preserve"> 6 yard </t>
  </si>
  <si>
    <t xml:space="preserve"> 8 yard </t>
  </si>
  <si>
    <t>15 yard</t>
  </si>
  <si>
    <t>20 yard</t>
  </si>
  <si>
    <t>25 yard</t>
  </si>
  <si>
    <t>30 yard</t>
  </si>
  <si>
    <t>35 yard</t>
  </si>
  <si>
    <t>40 yard</t>
  </si>
  <si>
    <t>Extra yard</t>
  </si>
  <si>
    <t>Overfilled</t>
  </si>
  <si>
    <t>Extras</t>
  </si>
  <si>
    <t>Item 210, pg 33</t>
  </si>
  <si>
    <t>Washing:</t>
  </si>
  <si>
    <t>Per yard</t>
  </si>
  <si>
    <t>Item 230, pg 34</t>
  </si>
  <si>
    <t>Disposal Fees:</t>
  </si>
  <si>
    <t>Refuse (per ton)</t>
  </si>
  <si>
    <t>All Other (per ton)</t>
  </si>
  <si>
    <t>All other (per load)</t>
  </si>
  <si>
    <t>Washer/Dryer</t>
  </si>
  <si>
    <t>Refrigerator/Freezer</t>
  </si>
  <si>
    <t>Water Heater</t>
  </si>
  <si>
    <t>Car Tire</t>
  </si>
  <si>
    <t>Car Tire with rim</t>
  </si>
  <si>
    <t>Truck Tire</t>
  </si>
  <si>
    <t>Truck Tire with rim</t>
  </si>
  <si>
    <t>All tires greater</t>
  </si>
  <si>
    <t>Item 240, pg 35</t>
  </si>
  <si>
    <t>Permanent Container Rent:</t>
  </si>
  <si>
    <t>2 yard</t>
  </si>
  <si>
    <t>Pickups:</t>
  </si>
  <si>
    <t xml:space="preserve">Special Pickups: </t>
  </si>
  <si>
    <t>Temporary:</t>
  </si>
  <si>
    <t>Container Delivery:</t>
  </si>
  <si>
    <t>Rent per Day:</t>
  </si>
  <si>
    <t>Rent per Month:</t>
  </si>
  <si>
    <t>Unlocking/Unlatching:</t>
  </si>
  <si>
    <t>Per pickup</t>
  </si>
  <si>
    <t>Item 240-1, pg 36</t>
  </si>
  <si>
    <t>1.5 - 8 Yard</t>
  </si>
  <si>
    <t>Monthly Rent</t>
  </si>
  <si>
    <t>Daily Rent</t>
  </si>
  <si>
    <t>Empty &amp; Return</t>
  </si>
  <si>
    <t>Final Pull</t>
  </si>
  <si>
    <t>Item 245, pg 37</t>
  </si>
  <si>
    <t xml:space="preserve"> 32-gal</t>
  </si>
  <si>
    <t>Special Pickups</t>
  </si>
  <si>
    <t>Minimum charge;</t>
  </si>
  <si>
    <t>Each additional unit</t>
  </si>
  <si>
    <t>Latching, Unlocking</t>
  </si>
  <si>
    <t>Item 250, pg 38</t>
  </si>
  <si>
    <t>3 yard</t>
  </si>
  <si>
    <t>4 yard</t>
  </si>
  <si>
    <t>6 yard</t>
  </si>
  <si>
    <t>Pickup</t>
  </si>
  <si>
    <t>Special Pickup</t>
  </si>
  <si>
    <t>Temporary Service</t>
  </si>
  <si>
    <t>Temporary Delivery</t>
  </si>
  <si>
    <t>Temporary Pickup</t>
  </si>
  <si>
    <t>Temporary Rent (per day)</t>
  </si>
  <si>
    <t>Temporary Rent (per month)</t>
  </si>
  <si>
    <t>Disconnect/Reconnect Compactor</t>
  </si>
  <si>
    <t>Item 255, pg 39</t>
  </si>
  <si>
    <t>Each Pickup</t>
  </si>
  <si>
    <t xml:space="preserve"> 4 yard comp</t>
  </si>
  <si>
    <t>Special Pickup:</t>
  </si>
  <si>
    <t xml:space="preserve"> 4 yard comp </t>
  </si>
  <si>
    <t>Item 260, pg 40</t>
  </si>
  <si>
    <t>Permanent Rent;</t>
  </si>
  <si>
    <t>Hauls:</t>
  </si>
  <si>
    <t>First, Additional, Special</t>
  </si>
  <si>
    <t>Temporary Delivery Fee:</t>
  </si>
  <si>
    <t>Perm/Temp Drop Box</t>
  </si>
  <si>
    <t>Temporary DB (rent per day)</t>
  </si>
  <si>
    <t>Temporary DB (rent per month)</t>
  </si>
  <si>
    <t>Mileage</t>
  </si>
  <si>
    <t>Lid charge (per day)</t>
  </si>
  <si>
    <t>Lid charge (per month)</t>
  </si>
  <si>
    <t>Tarp fee</t>
  </si>
  <si>
    <t>Disconnect/reconnect compactor</t>
  </si>
  <si>
    <t>Unlatch, Unlock</t>
  </si>
  <si>
    <t>Item 275, pg 43</t>
  </si>
  <si>
    <t>Customer owned comp</t>
  </si>
  <si>
    <t>15 Yard</t>
  </si>
  <si>
    <t>Tarp Fee</t>
  </si>
  <si>
    <t>1.5 Yard</t>
  </si>
  <si>
    <t>2 Yard</t>
  </si>
  <si>
    <t>3 Yard</t>
  </si>
  <si>
    <t>4 Yard</t>
  </si>
  <si>
    <t>5 Yard</t>
  </si>
  <si>
    <t>6 Yard</t>
  </si>
  <si>
    <t>8 Yard</t>
  </si>
  <si>
    <t>6 Yrad</t>
  </si>
  <si>
    <t xml:space="preserve"> Unlock/Access</t>
  </si>
  <si>
    <r>
      <t xml:space="preserve">Note:  </t>
    </r>
    <r>
      <rPr>
        <sz val="11"/>
        <color rgb="FFFF0000"/>
        <rFont val="Calibri"/>
        <family val="2"/>
        <scheme val="minor"/>
      </rPr>
      <t>This is from TG-171114, which is the last general for WCW.</t>
    </r>
  </si>
  <si>
    <t>Customer Counts</t>
  </si>
  <si>
    <t>MSW</t>
  </si>
  <si>
    <t>Recycle</t>
  </si>
  <si>
    <t>Resi</t>
  </si>
  <si>
    <t>Comm</t>
  </si>
  <si>
    <t>Total to be notified</t>
  </si>
  <si>
    <t>Price per letter</t>
  </si>
  <si>
    <t>Cost of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</si>
</sst>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m/d/yy;@"/>
    <numFmt numFmtId="165" formatCode="_(* #,##0_);_(* \(#,##0\);_(* &quot;-&quot;??_);_(@_)"/>
    <numFmt numFmtId="166" formatCode="_(&quot;$&quot;* #,##0_);_(&quot;$&quot;* \(#,##0\);_(&quot;$&quot;* &quot;-&quot;??_);_(@_)"/>
    <numFmt numFmtId="167" formatCode="#,##0.0"/>
    <numFmt numFmtId="168" formatCode="&quot;$&quot;#,##0.00"/>
    <numFmt numFmtId="169" formatCode="General_)"/>
  </numFmts>
  <fonts count="57">
    <font>
      <sz val="10"/>
      <name val="Arial"/>
    </font>
    <font>
      <sz val="11"/>
      <color theme="1"/>
      <name val="Calibri"/>
      <family val="2"/>
      <scheme val="minor"/>
    </font>
    <font>
      <sz val="10"/>
      <name val="Arial"/>
      <family val="2"/>
    </font>
    <font>
      <b/>
      <sz val="14"/>
      <name val="Arial"/>
      <family val="2"/>
    </font>
    <font>
      <i/>
      <sz val="10"/>
      <name val="Arial"/>
      <family val="2"/>
    </font>
    <font>
      <b/>
      <sz val="10"/>
      <name val="Arial"/>
      <family val="2"/>
    </font>
    <font>
      <sz val="10"/>
      <name val="Arial"/>
      <family val="2"/>
    </font>
    <font>
      <sz val="10"/>
      <color indexed="61"/>
      <name val="Arial"/>
      <family val="2"/>
    </font>
    <font>
      <b/>
      <sz val="12"/>
      <name val="Arial"/>
      <family val="2"/>
    </font>
    <font>
      <sz val="12"/>
      <name val="Helv"/>
    </font>
    <font>
      <sz val="12"/>
      <name val="Arial"/>
      <family val="2"/>
    </font>
    <font>
      <sz val="14"/>
      <name val="Arial"/>
      <family val="2"/>
    </font>
    <font>
      <b/>
      <sz val="16"/>
      <color indexed="10"/>
      <name val="Arial"/>
      <family val="2"/>
    </font>
    <font>
      <sz val="10"/>
      <color indexed="30"/>
      <name val="Arial"/>
      <family val="2"/>
    </font>
    <font>
      <b/>
      <i/>
      <sz val="11"/>
      <color indexed="60"/>
      <name val="Arial"/>
      <family val="2"/>
    </font>
    <font>
      <b/>
      <sz val="11"/>
      <color indexed="60"/>
      <name val="Arial"/>
      <family val="2"/>
    </font>
    <font>
      <b/>
      <sz val="9"/>
      <color indexed="81"/>
      <name val="Tahoma"/>
      <family val="2"/>
    </font>
    <font>
      <b/>
      <sz val="8"/>
      <color indexed="81"/>
      <name val="Tahoma"/>
      <family val="2"/>
    </font>
    <font>
      <b/>
      <sz val="10"/>
      <color theme="1"/>
      <name val="Arial"/>
      <family val="2"/>
    </font>
    <font>
      <sz val="10"/>
      <name val="Arial"/>
      <family val="2"/>
    </font>
    <font>
      <sz val="11"/>
      <color rgb="FFFF0000"/>
      <name val="Calibri"/>
      <family val="2"/>
      <scheme val="minor"/>
    </font>
    <font>
      <b/>
      <sz val="11"/>
      <color theme="1"/>
      <name val="Calibri"/>
      <family val="2"/>
      <scheme val="minor"/>
    </font>
    <font>
      <b/>
      <sz val="10"/>
      <color theme="1"/>
      <name val="Calibri"/>
      <family val="2"/>
      <scheme val="minor"/>
    </font>
    <font>
      <sz val="11"/>
      <color indexed="8"/>
      <name val="Arial"/>
      <family val="2"/>
    </font>
    <font>
      <sz val="9"/>
      <color indexed="8"/>
      <name val="Calibri"/>
      <family val="2"/>
    </font>
    <font>
      <b/>
      <sz val="9"/>
      <color indexed="8"/>
      <name val="Calibri"/>
      <family val="2"/>
    </font>
    <font>
      <b/>
      <u/>
      <sz val="9"/>
      <color indexed="8"/>
      <name val="Calibri"/>
      <family val="2"/>
    </font>
    <font>
      <b/>
      <sz val="9"/>
      <color indexed="50"/>
      <name val="Calibri"/>
      <family val="2"/>
    </font>
    <font>
      <sz val="10"/>
      <name val="Calibri"/>
      <family val="2"/>
      <scheme val="minor"/>
    </font>
    <font>
      <sz val="11"/>
      <color indexed="8"/>
      <name val="Calibri"/>
      <family val="2"/>
    </font>
    <font>
      <b/>
      <sz val="9"/>
      <name val="Calibri"/>
      <family val="2"/>
    </font>
    <font>
      <sz val="9"/>
      <name val="Calibri"/>
      <family val="2"/>
    </font>
    <font>
      <sz val="10"/>
      <color indexed="8"/>
      <name val="Arial"/>
      <family val="2"/>
    </font>
    <font>
      <sz val="10"/>
      <color indexed="8"/>
      <name val="Calibri"/>
      <family val="2"/>
      <scheme val="minor"/>
    </font>
    <font>
      <sz val="10"/>
      <color rgb="FFFF0000"/>
      <name val="Calibri"/>
      <family val="2"/>
      <scheme val="minor"/>
    </font>
    <font>
      <sz val="9"/>
      <color rgb="FFFF0000"/>
      <name val="Calibri"/>
      <family val="2"/>
    </font>
    <font>
      <sz val="8"/>
      <color indexed="81"/>
      <name val="Tahoma"/>
      <family val="2"/>
    </font>
    <font>
      <sz val="9"/>
      <color indexed="81"/>
      <name val="Tahoma"/>
      <family val="2"/>
    </font>
    <font>
      <b/>
      <sz val="11"/>
      <name val="Calibri"/>
      <family val="2"/>
      <scheme val="minor"/>
    </font>
    <font>
      <b/>
      <i/>
      <sz val="11"/>
      <color theme="1"/>
      <name val="Calibri"/>
      <family val="2"/>
      <scheme val="minor"/>
    </font>
    <font>
      <sz val="11"/>
      <name val="Calibri"/>
      <family val="2"/>
      <scheme val="minor"/>
    </font>
    <font>
      <i/>
      <sz val="11"/>
      <name val="Calibri"/>
      <family val="2"/>
      <scheme val="minor"/>
    </font>
    <font>
      <i/>
      <sz val="10"/>
      <color theme="1"/>
      <name val="Calibri"/>
      <family val="2"/>
      <scheme val="minor"/>
    </font>
    <font>
      <b/>
      <sz val="10"/>
      <name val="Calibri"/>
      <family val="2"/>
      <scheme val="minor"/>
    </font>
    <font>
      <sz val="10"/>
      <name val="MS Sans Serif"/>
      <family val="2"/>
    </font>
    <font>
      <b/>
      <sz val="10"/>
      <color theme="0"/>
      <name val="Calibri"/>
      <family val="2"/>
      <scheme val="minor"/>
    </font>
    <font>
      <sz val="8"/>
      <name val="Helv"/>
    </font>
    <font>
      <sz val="10"/>
      <name val="Helv"/>
    </font>
    <font>
      <sz val="10"/>
      <name val="SWISS"/>
    </font>
    <font>
      <b/>
      <sz val="10"/>
      <name val="Helv"/>
    </font>
    <font>
      <b/>
      <sz val="10"/>
      <name val="SWISS"/>
    </font>
    <font>
      <sz val="8"/>
      <name val="SWISS"/>
    </font>
    <font>
      <b/>
      <sz val="8"/>
      <name val="SWISS"/>
    </font>
    <font>
      <b/>
      <sz val="8"/>
      <name val="Arial"/>
      <family val="2"/>
    </font>
    <font>
      <sz val="8"/>
      <name val="Arial"/>
      <family val="2"/>
    </font>
    <font>
      <b/>
      <sz val="11"/>
      <color rgb="FFFF0000"/>
      <name val="Calibri"/>
      <family val="2"/>
      <scheme val="minor"/>
    </font>
    <font>
      <sz val="10"/>
      <name val="Arial"/>
      <family val="2"/>
    </font>
  </fonts>
  <fills count="2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FFCC99"/>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7" tint="0.59999389629810485"/>
        <bgColor theme="4" tint="0.79998168889431442"/>
      </patternFill>
    </fill>
    <fill>
      <patternFill patternType="solid">
        <fgColor rgb="FFFFFF0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CCFF99"/>
        <bgColor indexed="64"/>
      </patternFill>
    </fill>
    <fill>
      <patternFill patternType="solid">
        <fgColor rgb="FF99FF66"/>
        <bgColor indexed="64"/>
      </patternFill>
    </fill>
    <fill>
      <patternFill patternType="solid">
        <fgColor rgb="FF92D050"/>
        <bgColor indexed="64"/>
      </patternFill>
    </fill>
    <fill>
      <patternFill patternType="solid">
        <fgColor indexed="2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rgb="FF336600"/>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s>
  <cellStyleXfs count="20">
    <xf numFmtId="0" fontId="0" fillId="0" borderId="0"/>
    <xf numFmtId="43" fontId="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19" fillId="0" borderId="0" applyFont="0" applyFill="0" applyBorder="0" applyAlignment="0" applyProtection="0"/>
    <xf numFmtId="0" fontId="1" fillId="0" borderId="0"/>
    <xf numFmtId="0" fontId="23" fillId="0" borderId="0"/>
    <xf numFmtId="0" fontId="29" fillId="0" borderId="0"/>
    <xf numFmtId="44" fontId="2" fillId="0" borderId="0" applyFont="0" applyFill="0" applyBorder="0" applyAlignment="0" applyProtection="0"/>
    <xf numFmtId="0" fontId="32" fillId="0" borderId="0">
      <alignment vertical="top"/>
    </xf>
    <xf numFmtId="9" fontId="1" fillId="0" borderId="0" applyFont="0" applyFill="0" applyBorder="0" applyAlignment="0" applyProtection="0"/>
    <xf numFmtId="0" fontId="2" fillId="0" borderId="0"/>
    <xf numFmtId="43" fontId="1" fillId="0" borderId="0" applyFont="0" applyFill="0" applyBorder="0" applyAlignment="0" applyProtection="0"/>
    <xf numFmtId="169" fontId="9" fillId="0" borderId="0"/>
    <xf numFmtId="0" fontId="2" fillId="0" borderId="0"/>
    <xf numFmtId="9" fontId="44" fillId="0" borderId="0" applyFont="0" applyFill="0" applyBorder="0" applyAlignment="0" applyProtection="0"/>
    <xf numFmtId="44" fontId="56" fillId="0" borderId="0" applyFont="0" applyFill="0" applyBorder="0" applyAlignment="0" applyProtection="0"/>
  </cellStyleXfs>
  <cellXfs count="318">
    <xf numFmtId="0" fontId="0" fillId="0" borderId="0" xfId="0"/>
    <xf numFmtId="0" fontId="3" fillId="0" borderId="0" xfId="0" applyFont="1"/>
    <xf numFmtId="0" fontId="4" fillId="0" borderId="0" xfId="0" applyFont="1" applyAlignment="1">
      <alignment horizontal="right" vertical="top"/>
    </xf>
    <xf numFmtId="0" fontId="5" fillId="0" borderId="0" xfId="0" applyFont="1"/>
    <xf numFmtId="0" fontId="5" fillId="2" borderId="1" xfId="0" applyFont="1" applyFill="1" applyBorder="1" applyAlignment="1">
      <alignment horizontal="centerContinuous"/>
    </xf>
    <xf numFmtId="0" fontId="0" fillId="2" borderId="1" xfId="0" applyFill="1" applyBorder="1" applyAlignment="1">
      <alignment horizontal="centerContinuous"/>
    </xf>
    <xf numFmtId="0" fontId="6" fillId="0" borderId="0" xfId="0" applyFont="1"/>
    <xf numFmtId="0" fontId="5" fillId="0" borderId="0" xfId="0" applyFont="1" applyAlignment="1">
      <alignment horizontal="right"/>
    </xf>
    <xf numFmtId="0" fontId="5" fillId="3" borderId="0" xfId="0" applyFont="1" applyFill="1"/>
    <xf numFmtId="0" fontId="0" fillId="3" borderId="0" xfId="0" applyFill="1"/>
    <xf numFmtId="40" fontId="5" fillId="3" borderId="0" xfId="1" applyNumberFormat="1" applyFont="1" applyFill="1"/>
    <xf numFmtId="38" fontId="5" fillId="3" borderId="0" xfId="1" applyNumberFormat="1" applyFont="1" applyFill="1"/>
    <xf numFmtId="0" fontId="6" fillId="2" borderId="2" xfId="0" applyFont="1" applyFill="1" applyBorder="1" applyAlignment="1">
      <alignment horizontal="centerContinuous"/>
    </xf>
    <xf numFmtId="0" fontId="6" fillId="2" borderId="3" xfId="0" applyFont="1" applyFill="1" applyBorder="1" applyAlignment="1">
      <alignment horizontal="centerContinuous"/>
    </xf>
    <xf numFmtId="0" fontId="6" fillId="2" borderId="4" xfId="0" applyFont="1" applyFill="1" applyBorder="1" applyAlignment="1">
      <alignment horizontal="centerContinuous"/>
    </xf>
    <xf numFmtId="40" fontId="5" fillId="0" borderId="0" xfId="0" applyNumberFormat="1" applyFont="1"/>
    <xf numFmtId="0" fontId="0" fillId="0" borderId="0" xfId="0" applyAlignment="1">
      <alignment horizontal="right"/>
    </xf>
    <xf numFmtId="0" fontId="0" fillId="0" borderId="0" xfId="0" applyAlignment="1">
      <alignment horizontal="left"/>
    </xf>
    <xf numFmtId="40" fontId="2" fillId="0" borderId="0" xfId="1" applyNumberFormat="1"/>
    <xf numFmtId="0" fontId="0" fillId="0" borderId="6" xfId="0" applyBorder="1"/>
    <xf numFmtId="40" fontId="2" fillId="0" borderId="6" xfId="1" applyNumberFormat="1" applyBorder="1"/>
    <xf numFmtId="0" fontId="0" fillId="0" borderId="6" xfId="0" applyBorder="1" applyAlignment="1">
      <alignment horizontal="right"/>
    </xf>
    <xf numFmtId="0" fontId="0" fillId="0" borderId="0" xfId="0" applyAlignment="1"/>
    <xf numFmtId="0" fontId="0" fillId="0" borderId="0" xfId="0" applyAlignment="1">
      <alignment horizontal="left" indent="1"/>
    </xf>
    <xf numFmtId="0" fontId="11" fillId="0" borderId="0" xfId="0" applyFont="1"/>
    <xf numFmtId="0" fontId="1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11" fillId="0" borderId="0" xfId="0" applyFont="1" applyAlignment="1">
      <alignment horizontal="centerContinuous"/>
    </xf>
    <xf numFmtId="0" fontId="8" fillId="0" borderId="0" xfId="0" applyFont="1"/>
    <xf numFmtId="0" fontId="10" fillId="0" borderId="0" xfId="0" applyFont="1"/>
    <xf numFmtId="14" fontId="0" fillId="0" borderId="0" xfId="0" applyNumberFormat="1"/>
    <xf numFmtId="0" fontId="6" fillId="0" borderId="0" xfId="0" applyFont="1" applyAlignment="1">
      <alignment horizontal="right"/>
    </xf>
    <xf numFmtId="49" fontId="13" fillId="0" borderId="0" xfId="0" applyNumberFormat="1" applyFont="1" applyAlignment="1">
      <alignment horizontal="left"/>
    </xf>
    <xf numFmtId="39" fontId="13" fillId="0" borderId="0" xfId="1" applyNumberFormat="1" applyFont="1" applyAlignment="1">
      <alignment horizontal="left"/>
    </xf>
    <xf numFmtId="0" fontId="13" fillId="0" borderId="0" xfId="0" applyFont="1"/>
    <xf numFmtId="164" fontId="0" fillId="0" borderId="0" xfId="0" applyNumberFormat="1"/>
    <xf numFmtId="0" fontId="14" fillId="0" borderId="0" xfId="0" applyFont="1"/>
    <xf numFmtId="0" fontId="15" fillId="0" borderId="0" xfId="0" applyFont="1"/>
    <xf numFmtId="0" fontId="0" fillId="0" borderId="0" xfId="0" applyNumberFormat="1" applyAlignment="1">
      <alignment horizontal="left"/>
    </xf>
    <xf numFmtId="0" fontId="13" fillId="0" borderId="0" xfId="0" applyFont="1" applyAlignment="1">
      <alignment horizontal="left"/>
    </xf>
    <xf numFmtId="0" fontId="0" fillId="0" borderId="0" xfId="0" applyAlignment="1">
      <alignment horizontal="center"/>
    </xf>
    <xf numFmtId="0" fontId="5" fillId="4" borderId="1" xfId="0" applyFont="1" applyFill="1" applyBorder="1" applyAlignment="1">
      <alignment horizontal="centerContinuous"/>
    </xf>
    <xf numFmtId="0" fontId="0" fillId="4" borderId="0" xfId="0" applyFill="1"/>
    <xf numFmtId="0" fontId="2" fillId="0" borderId="0" xfId="0" applyFont="1"/>
    <xf numFmtId="0" fontId="0" fillId="0" borderId="0" xfId="0" applyBorder="1"/>
    <xf numFmtId="0" fontId="0" fillId="0" borderId="0" xfId="0" applyAlignment="1">
      <alignment vertical="top"/>
    </xf>
    <xf numFmtId="0" fontId="0" fillId="3" borderId="5" xfId="0" applyFill="1" applyBorder="1" applyAlignment="1">
      <alignment vertical="top"/>
    </xf>
    <xf numFmtId="0" fontId="0" fillId="3" borderId="5" xfId="0" applyFill="1" applyBorder="1" applyAlignment="1">
      <alignment horizontal="center" vertical="top"/>
    </xf>
    <xf numFmtId="0" fontId="7" fillId="3" borderId="5" xfId="0" applyFont="1" applyFill="1" applyBorder="1" applyAlignment="1">
      <alignment vertical="top"/>
    </xf>
    <xf numFmtId="164" fontId="0" fillId="3" borderId="5" xfId="0" applyNumberFormat="1" applyFill="1" applyBorder="1" applyAlignment="1">
      <alignment vertical="top"/>
    </xf>
    <xf numFmtId="0" fontId="2" fillId="3" borderId="7" xfId="0" applyFont="1" applyFill="1" applyBorder="1" applyAlignment="1">
      <alignment horizontal="center" vertical="top"/>
    </xf>
    <xf numFmtId="0" fontId="5" fillId="3" borderId="5" xfId="0" applyFont="1" applyFill="1" applyBorder="1" applyAlignment="1">
      <alignment horizontal="center" vertical="top" wrapText="1"/>
    </xf>
    <xf numFmtId="40" fontId="5" fillId="0" borderId="0" xfId="0" applyNumberFormat="1" applyFont="1" applyAlignment="1">
      <alignment horizontal="center"/>
    </xf>
    <xf numFmtId="0" fontId="0" fillId="3" borderId="5" xfId="0" applyFill="1" applyBorder="1" applyAlignment="1">
      <alignment horizontal="left" vertical="top" wrapText="1"/>
    </xf>
    <xf numFmtId="0" fontId="0" fillId="0" borderId="0" xfId="0" pivotButton="1"/>
    <xf numFmtId="43" fontId="0" fillId="0" borderId="0" xfId="0" applyNumberFormat="1"/>
    <xf numFmtId="43" fontId="18" fillId="0" borderId="8" xfId="0" applyNumberFormat="1" applyFont="1" applyBorder="1"/>
    <xf numFmtId="43" fontId="18" fillId="5" borderId="9" xfId="0" applyNumberFormat="1" applyFont="1" applyFill="1" applyBorder="1"/>
    <xf numFmtId="0" fontId="5" fillId="6" borderId="0" xfId="0" applyFont="1" applyFill="1" applyAlignment="1">
      <alignment horizontal="center"/>
    </xf>
    <xf numFmtId="0" fontId="18" fillId="7" borderId="8" xfId="0" applyFont="1" applyFill="1" applyBorder="1"/>
    <xf numFmtId="0" fontId="22" fillId="0" borderId="0" xfId="8" applyFont="1" applyFill="1"/>
    <xf numFmtId="0" fontId="24" fillId="0" borderId="0" xfId="9" applyFont="1" applyFill="1"/>
    <xf numFmtId="43" fontId="24" fillId="0" borderId="0" xfId="1" applyFont="1" applyFill="1" applyAlignment="1">
      <alignment horizontal="center"/>
    </xf>
    <xf numFmtId="0" fontId="24" fillId="0" borderId="0" xfId="9" applyFont="1"/>
    <xf numFmtId="0" fontId="21" fillId="0" borderId="0" xfId="8" applyFont="1" applyAlignment="1">
      <alignment horizontal="left" indent="1"/>
    </xf>
    <xf numFmtId="0" fontId="1" fillId="0" borderId="0" xfId="8" applyAlignment="1">
      <alignment horizontal="left"/>
    </xf>
    <xf numFmtId="43" fontId="24" fillId="0" borderId="0" xfId="1" applyFont="1"/>
    <xf numFmtId="0" fontId="24" fillId="8" borderId="0" xfId="9" applyFont="1" applyFill="1"/>
    <xf numFmtId="0" fontId="21" fillId="0" borderId="8" xfId="8" applyFont="1" applyBorder="1" applyAlignment="1">
      <alignment horizontal="left" indent="1"/>
    </xf>
    <xf numFmtId="0" fontId="25" fillId="0" borderId="0" xfId="9" applyFont="1" applyFill="1"/>
    <xf numFmtId="0" fontId="24" fillId="9" borderId="0" xfId="9" applyFont="1" applyFill="1"/>
    <xf numFmtId="2" fontId="24" fillId="0" borderId="0" xfId="9" applyNumberFormat="1" applyFont="1"/>
    <xf numFmtId="0" fontId="25" fillId="0" borderId="0" xfId="9" applyFont="1" applyAlignment="1">
      <alignment horizontal="center"/>
    </xf>
    <xf numFmtId="0" fontId="25" fillId="0" borderId="0" xfId="9" applyFont="1" applyFill="1" applyAlignment="1">
      <alignment horizontal="center" wrapText="1"/>
    </xf>
    <xf numFmtId="43" fontId="25" fillId="0" borderId="0" xfId="1" applyFont="1" applyFill="1" applyAlignment="1">
      <alignment horizontal="center"/>
    </xf>
    <xf numFmtId="17" fontId="25" fillId="10" borderId="0" xfId="9" applyNumberFormat="1" applyFont="1" applyFill="1" applyAlignment="1">
      <alignment horizontal="center"/>
    </xf>
    <xf numFmtId="43" fontId="25" fillId="10" borderId="0" xfId="1" quotePrefix="1" applyFont="1" applyFill="1" applyAlignment="1">
      <alignment horizontal="center"/>
    </xf>
    <xf numFmtId="17" fontId="25" fillId="11" borderId="0" xfId="9" applyNumberFormat="1" applyFont="1" applyFill="1" applyAlignment="1">
      <alignment horizontal="center"/>
    </xf>
    <xf numFmtId="43" fontId="25" fillId="11" borderId="0" xfId="9" quotePrefix="1" applyNumberFormat="1" applyFont="1" applyFill="1" applyAlignment="1">
      <alignment horizontal="center"/>
    </xf>
    <xf numFmtId="0" fontId="25" fillId="0" borderId="0" xfId="9" applyFont="1" applyFill="1" applyAlignment="1">
      <alignment horizontal="center"/>
    </xf>
    <xf numFmtId="14" fontId="25" fillId="0" borderId="0" xfId="1" applyNumberFormat="1" applyFont="1" applyFill="1" applyAlignment="1">
      <alignment horizontal="center" wrapText="1"/>
    </xf>
    <xf numFmtId="0" fontId="25" fillId="10" borderId="0" xfId="9" applyFont="1" applyFill="1" applyAlignment="1">
      <alignment horizontal="center" wrapText="1"/>
    </xf>
    <xf numFmtId="43" fontId="25" fillId="10" borderId="0" xfId="1" applyFont="1" applyFill="1" applyAlignment="1">
      <alignment horizontal="center" wrapText="1"/>
    </xf>
    <xf numFmtId="0" fontId="25" fillId="11" borderId="0" xfId="9" applyFont="1" applyFill="1" applyAlignment="1">
      <alignment horizontal="center" wrapText="1"/>
    </xf>
    <xf numFmtId="0" fontId="26" fillId="0" borderId="0" xfId="9" applyFont="1" applyFill="1" applyAlignment="1">
      <alignment horizontal="left"/>
    </xf>
    <xf numFmtId="0" fontId="27" fillId="0" borderId="0" xfId="9" applyFont="1" applyFill="1" applyAlignment="1">
      <alignment horizontal="center"/>
    </xf>
    <xf numFmtId="0" fontId="26" fillId="0" borderId="0" xfId="9" applyFont="1" applyFill="1" applyAlignment="1">
      <alignment horizontal="center"/>
    </xf>
    <xf numFmtId="0" fontId="28" fillId="0" borderId="0" xfId="8" applyFont="1" applyFill="1"/>
    <xf numFmtId="43" fontId="24" fillId="0" borderId="0" xfId="1" applyFont="1" applyFill="1"/>
    <xf numFmtId="165" fontId="24" fillId="0" borderId="0" xfId="1" applyNumberFormat="1" applyFont="1" applyFill="1"/>
    <xf numFmtId="165" fontId="24" fillId="0" borderId="0" xfId="1" applyNumberFormat="1" applyFont="1"/>
    <xf numFmtId="165" fontId="24" fillId="12" borderId="0" xfId="9" applyNumberFormat="1" applyFont="1" applyFill="1"/>
    <xf numFmtId="0" fontId="28" fillId="8" borderId="0" xfId="8" applyFont="1" applyFill="1"/>
    <xf numFmtId="43" fontId="24" fillId="8" borderId="0" xfId="1" applyFont="1" applyFill="1" applyAlignment="1">
      <alignment horizontal="center"/>
    </xf>
    <xf numFmtId="43" fontId="24" fillId="8" borderId="0" xfId="1" applyFont="1" applyFill="1"/>
    <xf numFmtId="165" fontId="24" fillId="8" borderId="0" xfId="1" applyNumberFormat="1" applyFont="1" applyFill="1"/>
    <xf numFmtId="0" fontId="24" fillId="0" borderId="0" xfId="10" applyFont="1" applyFill="1"/>
    <xf numFmtId="43" fontId="24" fillId="0" borderId="0" xfId="9" applyNumberFormat="1" applyFont="1"/>
    <xf numFmtId="0" fontId="24" fillId="0" borderId="0" xfId="9" applyFont="1" applyFill="1" applyBorder="1"/>
    <xf numFmtId="0" fontId="25" fillId="0" borderId="0" xfId="9" applyFont="1" applyFill="1" applyBorder="1" applyAlignment="1">
      <alignment horizontal="right"/>
    </xf>
    <xf numFmtId="44" fontId="30" fillId="0" borderId="3" xfId="11" applyFont="1" applyFill="1" applyBorder="1"/>
    <xf numFmtId="43" fontId="30" fillId="13" borderId="3" xfId="1" applyFont="1" applyFill="1" applyBorder="1"/>
    <xf numFmtId="165" fontId="24" fillId="0" borderId="3" xfId="9" applyNumberFormat="1" applyFont="1" applyBorder="1"/>
    <xf numFmtId="165" fontId="24" fillId="12" borderId="3" xfId="9" applyNumberFormat="1" applyFont="1" applyFill="1" applyBorder="1"/>
    <xf numFmtId="44" fontId="31" fillId="0" borderId="0" xfId="11" applyFont="1" applyFill="1" applyBorder="1"/>
    <xf numFmtId="4" fontId="24" fillId="0" borderId="0" xfId="1" applyNumberFormat="1" applyFont="1" applyFill="1"/>
    <xf numFmtId="43" fontId="27" fillId="0" borderId="0" xfId="1" applyFont="1" applyFill="1" applyAlignment="1">
      <alignment horizontal="center"/>
    </xf>
    <xf numFmtId="43" fontId="27" fillId="0" borderId="0" xfId="9" applyNumberFormat="1" applyFont="1" applyFill="1" applyAlignment="1">
      <alignment horizontal="center"/>
    </xf>
    <xf numFmtId="165" fontId="24" fillId="8" borderId="0" xfId="9" applyNumberFormat="1" applyFont="1" applyFill="1"/>
    <xf numFmtId="165" fontId="24" fillId="0" borderId="0" xfId="9" applyNumberFormat="1" applyFont="1" applyFill="1"/>
    <xf numFmtId="0" fontId="34" fillId="0" borderId="0" xfId="8" applyFont="1" applyFill="1" applyAlignment="1">
      <alignment vertical="top"/>
    </xf>
    <xf numFmtId="43" fontId="35" fillId="0" borderId="0" xfId="1" applyFont="1" applyFill="1" applyAlignment="1">
      <alignment horizontal="center"/>
    </xf>
    <xf numFmtId="43" fontId="35" fillId="12" borderId="0" xfId="1" applyFont="1" applyFill="1"/>
    <xf numFmtId="43" fontId="35" fillId="12" borderId="0" xfId="1" applyNumberFormat="1" applyFont="1" applyFill="1"/>
    <xf numFmtId="43" fontId="35" fillId="0" borderId="0" xfId="1" applyFont="1" applyFill="1"/>
    <xf numFmtId="0" fontId="35" fillId="0" borderId="0" xfId="9" applyFont="1"/>
    <xf numFmtId="43" fontId="24" fillId="13" borderId="0" xfId="1" applyFont="1" applyFill="1" applyAlignment="1">
      <alignment horizontal="center"/>
    </xf>
    <xf numFmtId="0" fontId="34" fillId="0" borderId="0" xfId="8" applyFont="1" applyFill="1"/>
    <xf numFmtId="165" fontId="35" fillId="0" borderId="0" xfId="1" applyNumberFormat="1" applyFont="1" applyFill="1"/>
    <xf numFmtId="165" fontId="35" fillId="0" borderId="0" xfId="1" applyNumberFormat="1" applyFont="1"/>
    <xf numFmtId="165" fontId="35" fillId="12" borderId="0" xfId="9" applyNumberFormat="1" applyFont="1" applyFill="1"/>
    <xf numFmtId="0" fontId="26" fillId="0" borderId="0" xfId="9" applyFont="1" applyFill="1" applyBorder="1"/>
    <xf numFmtId="0" fontId="25" fillId="0" borderId="0" xfId="9" applyFont="1" applyFill="1" applyBorder="1"/>
    <xf numFmtId="0" fontId="25" fillId="0" borderId="0" xfId="9" applyFont="1" applyFill="1" applyAlignment="1">
      <alignment horizontal="right"/>
    </xf>
    <xf numFmtId="44" fontId="25" fillId="0" borderId="10" xfId="9" applyNumberFormat="1" applyFont="1" applyFill="1" applyBorder="1"/>
    <xf numFmtId="43" fontId="25" fillId="0" borderId="10" xfId="1" applyFont="1" applyFill="1" applyBorder="1"/>
    <xf numFmtId="0" fontId="25" fillId="0" borderId="0" xfId="9" applyFont="1"/>
    <xf numFmtId="43" fontId="25" fillId="0" borderId="0" xfId="1" applyFont="1"/>
    <xf numFmtId="0" fontId="25" fillId="0" borderId="0" xfId="9" applyFont="1" applyAlignment="1">
      <alignment horizontal="right"/>
    </xf>
    <xf numFmtId="166" fontId="25" fillId="0" borderId="0" xfId="9" applyNumberFormat="1" applyFont="1"/>
    <xf numFmtId="44" fontId="25" fillId="0" borderId="0" xfId="13" applyNumberFormat="1" applyFont="1"/>
    <xf numFmtId="44" fontId="25" fillId="0" borderId="0" xfId="9" applyNumberFormat="1" applyFont="1"/>
    <xf numFmtId="10" fontId="25" fillId="0" borderId="0" xfId="13" applyNumberFormat="1" applyFont="1" applyFill="1"/>
    <xf numFmtId="10" fontId="1" fillId="0" borderId="0" xfId="8" applyNumberFormat="1" applyFill="1"/>
    <xf numFmtId="0" fontId="25" fillId="9" borderId="0" xfId="9" applyFont="1" applyFill="1" applyAlignment="1">
      <alignment horizontal="center" wrapText="1"/>
    </xf>
    <xf numFmtId="0" fontId="21" fillId="0" borderId="0" xfId="8" applyFont="1" applyBorder="1" applyAlignment="1">
      <alignment horizontal="left" indent="1"/>
    </xf>
    <xf numFmtId="0" fontId="2" fillId="0" borderId="0" xfId="14"/>
    <xf numFmtId="0" fontId="2" fillId="0" borderId="1" xfId="14" applyBorder="1"/>
    <xf numFmtId="0" fontId="5" fillId="0" borderId="1" xfId="14" applyFont="1" applyBorder="1" applyAlignment="1">
      <alignment horizontal="center" wrapText="1"/>
    </xf>
    <xf numFmtId="0" fontId="2" fillId="0" borderId="0" xfId="14" applyAlignment="1">
      <alignment horizontal="right"/>
    </xf>
    <xf numFmtId="44" fontId="5" fillId="0" borderId="0" xfId="11" applyFont="1"/>
    <xf numFmtId="9" fontId="2" fillId="0" borderId="0" xfId="7" applyFont="1" applyAlignment="1">
      <alignment horizontal="center"/>
    </xf>
    <xf numFmtId="44" fontId="2" fillId="0" borderId="0" xfId="14" applyNumberFormat="1"/>
    <xf numFmtId="44" fontId="5" fillId="0" borderId="1" xfId="11" applyFont="1" applyBorder="1"/>
    <xf numFmtId="44" fontId="2" fillId="0" borderId="1" xfId="11" applyFont="1" applyBorder="1"/>
    <xf numFmtId="44" fontId="5" fillId="0" borderId="0" xfId="14" applyNumberFormat="1" applyFont="1"/>
    <xf numFmtId="0" fontId="1" fillId="0" borderId="0" xfId="8" applyFont="1"/>
    <xf numFmtId="1" fontId="38" fillId="0" borderId="0" xfId="8" applyNumberFormat="1" applyFont="1"/>
    <xf numFmtId="0" fontId="21" fillId="0" borderId="0" xfId="8" applyFont="1"/>
    <xf numFmtId="0" fontId="38" fillId="0" borderId="0" xfId="8" applyFont="1"/>
    <xf numFmtId="0" fontId="38" fillId="14" borderId="0" xfId="8" applyFont="1" applyFill="1"/>
    <xf numFmtId="0" fontId="1" fillId="14" borderId="0" xfId="8" applyFont="1" applyFill="1"/>
    <xf numFmtId="3" fontId="38" fillId="15" borderId="14" xfId="8" applyNumberFormat="1" applyFont="1" applyFill="1" applyBorder="1"/>
    <xf numFmtId="3" fontId="40" fillId="15" borderId="15" xfId="8" applyNumberFormat="1" applyFont="1" applyFill="1" applyBorder="1"/>
    <xf numFmtId="3" fontId="40" fillId="15" borderId="15" xfId="8" applyNumberFormat="1" applyFont="1" applyFill="1" applyBorder="1" applyAlignment="1">
      <alignment horizontal="center"/>
    </xf>
    <xf numFmtId="3" fontId="40" fillId="15" borderId="16" xfId="8" applyNumberFormat="1" applyFont="1" applyFill="1" applyBorder="1"/>
    <xf numFmtId="3" fontId="40" fillId="0" borderId="0" xfId="8" applyNumberFormat="1" applyFont="1" applyFill="1" applyBorder="1"/>
    <xf numFmtId="3" fontId="38" fillId="0" borderId="17" xfId="8" applyNumberFormat="1" applyFont="1" applyBorder="1"/>
    <xf numFmtId="0" fontId="38" fillId="0" borderId="0" xfId="8" applyFont="1" applyBorder="1" applyAlignment="1">
      <alignment horizontal="center"/>
    </xf>
    <xf numFmtId="4" fontId="38" fillId="0" borderId="0" xfId="8" applyNumberFormat="1" applyFont="1" applyBorder="1" applyAlignment="1">
      <alignment horizontal="center"/>
    </xf>
    <xf numFmtId="4" fontId="38" fillId="0" borderId="18" xfId="8" applyNumberFormat="1" applyFont="1" applyBorder="1" applyAlignment="1">
      <alignment horizontal="center"/>
    </xf>
    <xf numFmtId="3" fontId="40" fillId="0" borderId="17" xfId="8" applyNumberFormat="1" applyFont="1" applyBorder="1"/>
    <xf numFmtId="167" fontId="40" fillId="0" borderId="0" xfId="8" applyNumberFormat="1" applyFont="1" applyFill="1" applyBorder="1"/>
    <xf numFmtId="167" fontId="40" fillId="0" borderId="0" xfId="8" applyNumberFormat="1" applyFont="1" applyBorder="1"/>
    <xf numFmtId="10" fontId="40" fillId="16" borderId="0" xfId="8" applyNumberFormat="1" applyFont="1" applyFill="1" applyBorder="1"/>
    <xf numFmtId="10" fontId="40" fillId="16" borderId="18" xfId="8" applyNumberFormat="1" applyFont="1" applyFill="1" applyBorder="1"/>
    <xf numFmtId="10" fontId="41" fillId="0" borderId="0" xfId="8" applyNumberFormat="1" applyFont="1" applyFill="1" applyBorder="1"/>
    <xf numFmtId="0" fontId="40" fillId="0" borderId="17" xfId="8" applyFont="1" applyBorder="1"/>
    <xf numFmtId="4" fontId="40" fillId="0" borderId="0" xfId="8" applyNumberFormat="1" applyFont="1" applyBorder="1"/>
    <xf numFmtId="10" fontId="40" fillId="0" borderId="0" xfId="8" applyNumberFormat="1" applyFont="1" applyFill="1" applyBorder="1"/>
    <xf numFmtId="167" fontId="40" fillId="0" borderId="1" xfId="8" applyNumberFormat="1" applyFont="1" applyFill="1" applyBorder="1"/>
    <xf numFmtId="0" fontId="38" fillId="0" borderId="17" xfId="8" applyFont="1" applyBorder="1"/>
    <xf numFmtId="167" fontId="38" fillId="0" borderId="0" xfId="8" applyNumberFormat="1" applyFont="1" applyBorder="1"/>
    <xf numFmtId="10" fontId="40" fillId="0" borderId="0" xfId="8" applyNumberFormat="1" applyFont="1" applyBorder="1"/>
    <xf numFmtId="10" fontId="40" fillId="0" borderId="18" xfId="8" applyNumberFormat="1" applyFont="1" applyBorder="1"/>
    <xf numFmtId="4" fontId="40" fillId="0" borderId="18" xfId="8" applyNumberFormat="1" applyFont="1" applyBorder="1"/>
    <xf numFmtId="10" fontId="38" fillId="16" borderId="0" xfId="8" applyNumberFormat="1" applyFont="1" applyFill="1" applyBorder="1"/>
    <xf numFmtId="10" fontId="38" fillId="16" borderId="0" xfId="8" applyNumberFormat="1" applyFont="1" applyFill="1" applyBorder="1" applyAlignment="1">
      <alignment horizontal="right"/>
    </xf>
    <xf numFmtId="0" fontId="40" fillId="0" borderId="19" xfId="8" applyFont="1" applyBorder="1"/>
    <xf numFmtId="10" fontId="40" fillId="0" borderId="5" xfId="8" applyNumberFormat="1" applyFont="1" applyBorder="1"/>
    <xf numFmtId="10" fontId="40" fillId="0" borderId="20" xfId="8" applyNumberFormat="1" applyFont="1" applyBorder="1"/>
    <xf numFmtId="0" fontId="40" fillId="0" borderId="0" xfId="8" applyFont="1" applyBorder="1"/>
    <xf numFmtId="0" fontId="21" fillId="17" borderId="21" xfId="8" applyFont="1" applyFill="1" applyBorder="1"/>
    <xf numFmtId="0" fontId="1" fillId="17" borderId="22" xfId="8" applyFont="1" applyFill="1" applyBorder="1"/>
    <xf numFmtId="0" fontId="1" fillId="17" borderId="23" xfId="8" applyFont="1" applyFill="1" applyBorder="1"/>
    <xf numFmtId="0" fontId="21" fillId="0" borderId="0" xfId="8" applyFont="1" applyFill="1"/>
    <xf numFmtId="0" fontId="1" fillId="0" borderId="0" xfId="8" applyFont="1" applyFill="1"/>
    <xf numFmtId="0" fontId="21" fillId="17" borderId="17" xfId="8" applyFont="1" applyFill="1" applyBorder="1"/>
    <xf numFmtId="0" fontId="21" fillId="17" borderId="0" xfId="8" applyFont="1" applyFill="1" applyBorder="1" applyAlignment="1">
      <alignment horizontal="center"/>
    </xf>
    <xf numFmtId="0" fontId="21" fillId="17" borderId="18" xfId="8" applyFont="1" applyFill="1" applyBorder="1" applyAlignment="1">
      <alignment horizontal="center"/>
    </xf>
    <xf numFmtId="0" fontId="21" fillId="0" borderId="0" xfId="8" applyFont="1" applyFill="1" applyAlignment="1">
      <alignment horizontal="center"/>
    </xf>
    <xf numFmtId="0" fontId="21" fillId="0" borderId="17" xfId="8" applyFont="1" applyFill="1" applyBorder="1"/>
    <xf numFmtId="0" fontId="1" fillId="0" borderId="0" xfId="8" applyFont="1" applyBorder="1"/>
    <xf numFmtId="0" fontId="42" fillId="0" borderId="0" xfId="8" applyFont="1" applyBorder="1"/>
    <xf numFmtId="0" fontId="1" fillId="0" borderId="18" xfId="8" applyFont="1" applyBorder="1"/>
    <xf numFmtId="0" fontId="21" fillId="0" borderId="17" xfId="8" applyFont="1" applyBorder="1"/>
    <xf numFmtId="3" fontId="1" fillId="18" borderId="0" xfId="8" applyNumberFormat="1" applyFont="1" applyFill="1" applyBorder="1"/>
    <xf numFmtId="3" fontId="1" fillId="0" borderId="0" xfId="8" applyNumberFormat="1" applyFont="1" applyBorder="1"/>
    <xf numFmtId="10" fontId="0" fillId="16" borderId="0" xfId="13" applyNumberFormat="1" applyFont="1" applyFill="1"/>
    <xf numFmtId="3" fontId="1" fillId="0" borderId="0" xfId="8" applyNumberFormat="1" applyFont="1" applyFill="1"/>
    <xf numFmtId="10" fontId="1" fillId="0" borderId="18" xfId="8" applyNumberFormat="1" applyFont="1" applyBorder="1"/>
    <xf numFmtId="10" fontId="1" fillId="0" borderId="0" xfId="8" applyNumberFormat="1" applyFont="1" applyFill="1"/>
    <xf numFmtId="0" fontId="1" fillId="16" borderId="0" xfId="8" applyFont="1" applyFill="1"/>
    <xf numFmtId="10" fontId="1" fillId="16" borderId="0" xfId="8" applyNumberFormat="1" applyFont="1" applyFill="1"/>
    <xf numFmtId="3" fontId="1" fillId="0" borderId="0" xfId="8" applyNumberFormat="1" applyFont="1" applyFill="1" applyBorder="1"/>
    <xf numFmtId="0" fontId="1" fillId="18" borderId="0" xfId="8" applyFont="1" applyFill="1"/>
    <xf numFmtId="3" fontId="1" fillId="0" borderId="1" xfId="8" applyNumberFormat="1" applyFont="1" applyFill="1" applyBorder="1"/>
    <xf numFmtId="3" fontId="1" fillId="0" borderId="1" xfId="8" applyNumberFormat="1" applyFont="1" applyBorder="1"/>
    <xf numFmtId="10" fontId="1" fillId="0" borderId="0" xfId="8" applyNumberFormat="1" applyFont="1"/>
    <xf numFmtId="3" fontId="21" fillId="0" borderId="0" xfId="8" applyNumberFormat="1" applyFont="1" applyBorder="1"/>
    <xf numFmtId="10" fontId="1" fillId="16" borderId="0" xfId="8" applyNumberFormat="1" applyFont="1" applyFill="1" applyBorder="1"/>
    <xf numFmtId="0" fontId="21" fillId="0" borderId="19" xfId="8" applyFont="1" applyBorder="1"/>
    <xf numFmtId="10" fontId="1" fillId="19" borderId="5" xfId="8" applyNumberFormat="1" applyFont="1" applyFill="1" applyBorder="1" applyAlignment="1">
      <alignment horizontal="right"/>
    </xf>
    <xf numFmtId="10" fontId="1" fillId="0" borderId="5" xfId="8" applyNumberFormat="1" applyFont="1" applyBorder="1"/>
    <xf numFmtId="0" fontId="1" fillId="0" borderId="5" xfId="8" applyFont="1" applyBorder="1"/>
    <xf numFmtId="0" fontId="1" fillId="0" borderId="20" xfId="8" applyFont="1" applyBorder="1"/>
    <xf numFmtId="0" fontId="21" fillId="0" borderId="0" xfId="8" applyFont="1" applyBorder="1"/>
    <xf numFmtId="10" fontId="1" fillId="0" borderId="0" xfId="8" applyNumberFormat="1" applyFont="1" applyBorder="1"/>
    <xf numFmtId="0" fontId="1" fillId="17" borderId="18" xfId="8" applyFont="1" applyFill="1" applyBorder="1"/>
    <xf numFmtId="0" fontId="42" fillId="0" borderId="17" xfId="8" applyFont="1" applyBorder="1"/>
    <xf numFmtId="0" fontId="1" fillId="0" borderId="17" xfId="8" applyFont="1" applyBorder="1"/>
    <xf numFmtId="165" fontId="0" fillId="0" borderId="0" xfId="15" applyNumberFormat="1" applyFont="1" applyFill="1" applyBorder="1"/>
    <xf numFmtId="43" fontId="0" fillId="0" borderId="0" xfId="15" applyFont="1" applyBorder="1"/>
    <xf numFmtId="10" fontId="1" fillId="16" borderId="18" xfId="8" applyNumberFormat="1" applyFont="1" applyFill="1" applyBorder="1"/>
    <xf numFmtId="0" fontId="1" fillId="0" borderId="5" xfId="8" applyFont="1" applyBorder="1" applyAlignment="1">
      <alignment horizontal="center"/>
    </xf>
    <xf numFmtId="165" fontId="0" fillId="0" borderId="0" xfId="15" applyNumberFormat="1" applyFont="1"/>
    <xf numFmtId="0" fontId="21" fillId="14" borderId="0" xfId="8" applyFont="1" applyFill="1"/>
    <xf numFmtId="3" fontId="1" fillId="14" borderId="0" xfId="8" applyNumberFormat="1" applyFont="1" applyFill="1"/>
    <xf numFmtId="3" fontId="1" fillId="0" borderId="0" xfId="8" applyNumberFormat="1" applyFont="1"/>
    <xf numFmtId="3" fontId="1" fillId="17" borderId="22" xfId="8" applyNumberFormat="1" applyFont="1" applyFill="1" applyBorder="1"/>
    <xf numFmtId="3" fontId="1" fillId="17" borderId="23" xfId="8" applyNumberFormat="1" applyFont="1" applyFill="1" applyBorder="1"/>
    <xf numFmtId="3" fontId="1" fillId="0" borderId="18" xfId="8" applyNumberFormat="1" applyFont="1" applyBorder="1"/>
    <xf numFmtId="10" fontId="0" fillId="0" borderId="18" xfId="13" applyNumberFormat="1" applyFont="1" applyBorder="1"/>
    <xf numFmtId="10" fontId="21" fillId="0" borderId="0" xfId="13" applyNumberFormat="1" applyFont="1" applyBorder="1"/>
    <xf numFmtId="0" fontId="1" fillId="0" borderId="19" xfId="8" applyFont="1" applyBorder="1"/>
    <xf numFmtId="3" fontId="1" fillId="0" borderId="5" xfId="8" applyNumberFormat="1" applyFont="1" applyBorder="1"/>
    <xf numFmtId="3" fontId="1" fillId="0" borderId="20" xfId="8" applyNumberFormat="1" applyFont="1" applyBorder="1"/>
    <xf numFmtId="4" fontId="1" fillId="0" borderId="0" xfId="8" applyNumberFormat="1" applyFont="1" applyBorder="1"/>
    <xf numFmtId="4" fontId="21" fillId="0" borderId="0" xfId="8" applyNumberFormat="1" applyFont="1" applyBorder="1"/>
    <xf numFmtId="10" fontId="21" fillId="0" borderId="0" xfId="8" applyNumberFormat="1" applyFont="1" applyBorder="1"/>
    <xf numFmtId="4" fontId="1" fillId="0" borderId="5" xfId="8" applyNumberFormat="1" applyFont="1" applyBorder="1"/>
    <xf numFmtId="43" fontId="24" fillId="16" borderId="0" xfId="1" applyFont="1" applyFill="1" applyAlignment="1">
      <alignment horizontal="center"/>
    </xf>
    <xf numFmtId="43" fontId="24" fillId="0" borderId="0" xfId="1" applyNumberFormat="1" applyFont="1" applyFill="1"/>
    <xf numFmtId="168" fontId="24" fillId="0" borderId="0" xfId="9" applyNumberFormat="1" applyFont="1" applyFill="1"/>
    <xf numFmtId="168" fontId="24" fillId="0" borderId="3" xfId="9" applyNumberFormat="1" applyFont="1" applyFill="1" applyBorder="1"/>
    <xf numFmtId="168" fontId="24" fillId="8" borderId="0" xfId="9" applyNumberFormat="1" applyFont="1" applyFill="1"/>
    <xf numFmtId="168" fontId="35" fillId="0" borderId="0" xfId="9" applyNumberFormat="1" applyFont="1" applyFill="1"/>
    <xf numFmtId="168" fontId="30" fillId="0" borderId="3" xfId="1" applyNumberFormat="1" applyFont="1" applyFill="1" applyBorder="1"/>
    <xf numFmtId="168" fontId="24" fillId="0" borderId="0" xfId="9" applyNumberFormat="1" applyFont="1"/>
    <xf numFmtId="168" fontId="25" fillId="0" borderId="0" xfId="9" applyNumberFormat="1" applyFont="1"/>
    <xf numFmtId="10" fontId="24" fillId="0" borderId="0" xfId="7" applyNumberFormat="1" applyFont="1"/>
    <xf numFmtId="10" fontId="24" fillId="8" borderId="0" xfId="7" applyNumberFormat="1" applyFont="1" applyFill="1"/>
    <xf numFmtId="44" fontId="24" fillId="0" borderId="0" xfId="9" applyNumberFormat="1" applyFont="1"/>
    <xf numFmtId="1" fontId="22" fillId="18" borderId="0" xfId="8" applyNumberFormat="1" applyFont="1" applyFill="1"/>
    <xf numFmtId="4" fontId="28" fillId="18" borderId="0" xfId="16" applyNumberFormat="1" applyFont="1" applyFill="1" applyBorder="1"/>
    <xf numFmtId="169" fontId="28" fillId="18" borderId="0" xfId="16" applyFont="1" applyFill="1" applyBorder="1"/>
    <xf numFmtId="169" fontId="43" fillId="18" borderId="0" xfId="16" applyFont="1" applyFill="1" applyBorder="1"/>
    <xf numFmtId="2" fontId="28" fillId="18" borderId="0" xfId="16" applyNumberFormat="1" applyFont="1" applyFill="1" applyBorder="1"/>
    <xf numFmtId="4" fontId="28" fillId="18" borderId="0" xfId="16" applyNumberFormat="1" applyFont="1" applyFill="1" applyBorder="1" applyAlignment="1">
      <alignment horizontal="center"/>
    </xf>
    <xf numFmtId="4" fontId="43" fillId="18" borderId="0" xfId="17" applyNumberFormat="1" applyFont="1" applyFill="1" applyBorder="1" applyAlignment="1"/>
    <xf numFmtId="4" fontId="28" fillId="18" borderId="0" xfId="16" quotePrefix="1" applyNumberFormat="1" applyFont="1" applyFill="1" applyBorder="1" applyAlignment="1">
      <alignment horizontal="center"/>
    </xf>
    <xf numFmtId="4" fontId="28" fillId="20" borderId="0" xfId="17" applyNumberFormat="1" applyFont="1" applyFill="1" applyBorder="1" applyAlignment="1"/>
    <xf numFmtId="14" fontId="45" fillId="20" borderId="0" xfId="16" applyNumberFormat="1" applyFont="1" applyFill="1" applyBorder="1" applyAlignment="1">
      <alignment horizontal="center"/>
    </xf>
    <xf numFmtId="169" fontId="45" fillId="20" borderId="0" xfId="16" applyFont="1" applyFill="1" applyBorder="1"/>
    <xf numFmtId="0" fontId="28" fillId="20" borderId="0" xfId="17" applyFont="1" applyFill="1" applyBorder="1" applyAlignment="1">
      <alignment horizontal="center"/>
    </xf>
    <xf numFmtId="4" fontId="45" fillId="20" borderId="0" xfId="16" applyNumberFormat="1" applyFont="1" applyFill="1" applyBorder="1" applyAlignment="1">
      <alignment horizontal="center"/>
    </xf>
    <xf numFmtId="43" fontId="43" fillId="20" borderId="0" xfId="17" applyNumberFormat="1" applyFont="1" applyFill="1" applyBorder="1"/>
    <xf numFmtId="43" fontId="43" fillId="17" borderId="0" xfId="17" applyNumberFormat="1" applyFont="1" applyFill="1" applyBorder="1"/>
    <xf numFmtId="4" fontId="43" fillId="17" borderId="0" xfId="16" applyNumberFormat="1" applyFont="1" applyFill="1" applyBorder="1" applyAlignment="1">
      <alignment horizontal="center"/>
    </xf>
    <xf numFmtId="169" fontId="43" fillId="17" borderId="0" xfId="16" applyFont="1" applyFill="1" applyBorder="1"/>
    <xf numFmtId="43" fontId="28" fillId="18" borderId="0" xfId="17" applyNumberFormat="1" applyFont="1" applyFill="1" applyBorder="1"/>
    <xf numFmtId="4" fontId="28" fillId="18" borderId="0" xfId="16" applyNumberFormat="1" applyFont="1" applyFill="1" applyBorder="1" applyAlignment="1">
      <alignment horizontal="right"/>
    </xf>
    <xf numFmtId="43" fontId="43" fillId="18" borderId="0" xfId="17" applyNumberFormat="1" applyFont="1" applyFill="1" applyBorder="1"/>
    <xf numFmtId="4" fontId="43" fillId="18" borderId="0" xfId="16" applyNumberFormat="1" applyFont="1" applyFill="1" applyBorder="1" applyAlignment="1">
      <alignment horizontal="center"/>
    </xf>
    <xf numFmtId="4" fontId="28" fillId="17" borderId="0" xfId="16" applyNumberFormat="1" applyFont="1" applyFill="1" applyBorder="1" applyAlignment="1">
      <alignment horizontal="right"/>
    </xf>
    <xf numFmtId="169" fontId="28" fillId="18" borderId="0" xfId="16" applyFont="1" applyFill="1" applyBorder="1" applyAlignment="1">
      <alignment horizontal="right"/>
    </xf>
    <xf numFmtId="169" fontId="28" fillId="17" borderId="0" xfId="16" applyFont="1" applyFill="1" applyBorder="1" applyAlignment="1">
      <alignment horizontal="right"/>
    </xf>
    <xf numFmtId="4" fontId="43" fillId="18" borderId="0" xfId="16" applyNumberFormat="1" applyFont="1" applyFill="1" applyBorder="1" applyAlignment="1">
      <alignment horizontal="right"/>
    </xf>
    <xf numFmtId="169" fontId="43" fillId="18" borderId="0" xfId="16" applyFont="1" applyFill="1" applyBorder="1" applyAlignment="1">
      <alignment horizontal="right"/>
    </xf>
    <xf numFmtId="4" fontId="28" fillId="17" borderId="0" xfId="16" applyNumberFormat="1" applyFont="1" applyFill="1" applyBorder="1"/>
    <xf numFmtId="169" fontId="28" fillId="17" borderId="0" xfId="16" applyFont="1" applyFill="1" applyBorder="1"/>
    <xf numFmtId="4" fontId="28" fillId="0" borderId="0" xfId="16" applyNumberFormat="1" applyFont="1" applyFill="1" applyBorder="1"/>
    <xf numFmtId="4" fontId="43" fillId="18" borderId="0" xfId="16" applyNumberFormat="1" applyFont="1" applyFill="1" applyBorder="1"/>
    <xf numFmtId="169" fontId="46" fillId="18" borderId="0" xfId="16" applyFont="1" applyFill="1" applyBorder="1"/>
    <xf numFmtId="4" fontId="46" fillId="18" borderId="0" xfId="16" applyNumberFormat="1" applyFont="1" applyFill="1" applyBorder="1"/>
    <xf numFmtId="2" fontId="43" fillId="18" borderId="0" xfId="16" applyNumberFormat="1" applyFont="1" applyFill="1" applyBorder="1"/>
    <xf numFmtId="4" fontId="47" fillId="18" borderId="0" xfId="16" applyNumberFormat="1" applyFont="1" applyFill="1" applyBorder="1"/>
    <xf numFmtId="43" fontId="48" fillId="18" borderId="0" xfId="17" applyNumberFormat="1" applyFont="1" applyFill="1" applyBorder="1"/>
    <xf numFmtId="169" fontId="47" fillId="18" borderId="0" xfId="16" applyFont="1" applyFill="1" applyBorder="1"/>
    <xf numFmtId="169" fontId="49" fillId="18" borderId="0" xfId="16" applyFont="1" applyFill="1" applyBorder="1"/>
    <xf numFmtId="43" fontId="50" fillId="18" borderId="0" xfId="17" applyNumberFormat="1" applyFont="1" applyFill="1" applyBorder="1"/>
    <xf numFmtId="43" fontId="48" fillId="18" borderId="0" xfId="17" applyNumberFormat="1" applyFont="1" applyFill="1" applyBorder="1" applyAlignment="1">
      <alignment horizontal="left"/>
    </xf>
    <xf numFmtId="4" fontId="48" fillId="18" borderId="0" xfId="17" applyNumberFormat="1" applyFont="1" applyFill="1" applyBorder="1" applyAlignment="1"/>
    <xf numFmtId="43" fontId="51" fillId="18" borderId="0" xfId="17" applyNumberFormat="1" applyFont="1" applyFill="1" applyBorder="1"/>
    <xf numFmtId="4" fontId="51" fillId="18" borderId="0" xfId="17" applyNumberFormat="1" applyFont="1" applyFill="1" applyBorder="1" applyAlignment="1"/>
    <xf numFmtId="4" fontId="52" fillId="18" borderId="0" xfId="17" applyNumberFormat="1" applyFont="1" applyFill="1" applyBorder="1" applyAlignment="1"/>
    <xf numFmtId="43" fontId="52" fillId="18" borderId="0" xfId="17" applyNumberFormat="1" applyFont="1" applyFill="1" applyBorder="1"/>
    <xf numFmtId="43" fontId="51" fillId="18" borderId="0" xfId="17" applyNumberFormat="1" applyFont="1" applyFill="1" applyBorder="1" applyAlignment="1">
      <alignment horizontal="left"/>
    </xf>
    <xf numFmtId="0" fontId="53" fillId="18" borderId="0" xfId="17" applyFont="1" applyFill="1" applyBorder="1"/>
    <xf numFmtId="0" fontId="54" fillId="18" borderId="0" xfId="17" applyFont="1" applyFill="1" applyBorder="1"/>
    <xf numFmtId="10" fontId="28" fillId="18" borderId="0" xfId="7" applyNumberFormat="1" applyFont="1" applyFill="1" applyBorder="1"/>
    <xf numFmtId="0" fontId="55" fillId="0" borderId="0" xfId="8" applyFont="1"/>
    <xf numFmtId="0" fontId="5" fillId="0" borderId="0" xfId="0" applyFont="1" applyAlignment="1">
      <alignment horizontal="center"/>
    </xf>
    <xf numFmtId="0" fontId="2" fillId="0" borderId="0" xfId="0" applyFont="1" applyAlignment="1">
      <alignment horizontal="right"/>
    </xf>
    <xf numFmtId="165" fontId="0" fillId="0" borderId="0" xfId="1" applyNumberFormat="1" applyFont="1"/>
    <xf numFmtId="44" fontId="0" fillId="0" borderId="0" xfId="11" applyFont="1"/>
    <xf numFmtId="0" fontId="5" fillId="0" borderId="24" xfId="0" applyFont="1" applyBorder="1" applyAlignment="1">
      <alignment horizontal="right"/>
    </xf>
    <xf numFmtId="166" fontId="0" fillId="0" borderId="24" xfId="11" applyNumberFormat="1" applyFont="1" applyBorder="1"/>
    <xf numFmtId="0" fontId="33" fillId="0" borderId="0" xfId="8" applyFont="1" applyFill="1" applyAlignment="1">
      <alignment vertical="top"/>
    </xf>
    <xf numFmtId="10" fontId="24" fillId="0" borderId="0" xfId="7" applyNumberFormat="1" applyFont="1" applyFill="1"/>
    <xf numFmtId="0" fontId="1" fillId="0" borderId="0" xfId="8" applyFill="1" applyAlignment="1">
      <alignment horizontal="left"/>
    </xf>
    <xf numFmtId="165" fontId="35" fillId="0" borderId="0" xfId="9" applyNumberFormat="1" applyFont="1" applyFill="1"/>
    <xf numFmtId="44" fontId="24" fillId="0" borderId="0" xfId="19" applyFont="1"/>
    <xf numFmtId="0" fontId="5" fillId="0" borderId="1" xfId="0" applyFont="1" applyBorder="1" applyAlignment="1">
      <alignment horizontal="center"/>
    </xf>
    <xf numFmtId="0" fontId="39" fillId="0" borderId="11" xfId="8" applyFont="1" applyBorder="1" applyAlignment="1">
      <alignment horizontal="left"/>
    </xf>
    <xf numFmtId="0" fontId="39" fillId="0" borderId="12" xfId="8" applyFont="1" applyBorder="1" applyAlignment="1">
      <alignment horizontal="left"/>
    </xf>
    <xf numFmtId="0" fontId="39" fillId="0" borderId="13" xfId="8" applyFont="1" applyBorder="1" applyAlignment="1">
      <alignment horizontal="left"/>
    </xf>
  </cellXfs>
  <cellStyles count="20">
    <cellStyle name="Comma" xfId="1" builtinId="3"/>
    <cellStyle name="Comma 2" xfId="15"/>
    <cellStyle name="Currency" xfId="19" builtinId="4"/>
    <cellStyle name="Currency 2" xfId="11"/>
    <cellStyle name="Normal" xfId="0" builtinId="0"/>
    <cellStyle name="Normal - Style1" xfId="2"/>
    <cellStyle name="Normal - Style2" xfId="3"/>
    <cellStyle name="Normal - Style3" xfId="4"/>
    <cellStyle name="Normal - Style4" xfId="5"/>
    <cellStyle name="Normal - Style5" xfId="6"/>
    <cellStyle name="Normal 2" xfId="8"/>
    <cellStyle name="Normal 20" xfId="12"/>
    <cellStyle name="Normal 50" xfId="14"/>
    <cellStyle name="Normal_2183 Regulated Price Out Final 6-7-2012" xfId="10"/>
    <cellStyle name="Normal_Proforma Yakima UTC-Nicki 2009" xfId="16"/>
    <cellStyle name="Normal_Regulated Price Out 9-6-2011 Final HL" xfId="9"/>
    <cellStyle name="Normal_Regulated-Non-Regulated Revenue" xfId="17"/>
    <cellStyle name="Percent" xfId="7" builtinId="5"/>
    <cellStyle name="Percent 2" xfId="13"/>
    <cellStyle name="Percent 20" xfId="18"/>
  </cellStyles>
  <dxfs count="1">
    <dxf>
      <numFmt numFmtId="35" formatCode="_(* #,##0.00_);_(* \(#,##0.00\);_(* &quot;-&quot;??_);_(@_)"/>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pivotCacheDefinition" Target="pivotCache/pivotCacheDefinition1.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calcChain" Target="calcChain.xml"/><Relationship Id="rId8" Type="http://schemas.openxmlformats.org/officeDocument/2006/relationships/externalLink" Target="externalLinks/externalLink2.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styles" Target="styles.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lient\Mason\Rate%20Increase%201-1-2013\1%20Filing%2011-14-2012\Revised%202-21-2013\staff%20Mason%20Proforma%209-30-2012-Linked%20Cust%20Count%20Fix%2012-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ason\Rate%20Increase%201-1-2013\1%20Filing%2011-14-2012\Revised%202-21-2013\staff%20Mason%20Proforma%209-30-2012-Linked%20Cust%20Count%20Fix%2012-2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ason/Rate%20Increase%201-1-2013/1%20Filing%2011-14-2012/Revised%202-21-2013/staff%20Mason%20Proforma%209-30-2012-Linked%20Cust%20Count%20Fix%2012-2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tcfs2\grp_data\District\Joe_Garza\mark%20gregg\WUTC%20Files\Eastside\Eastside%20Rate%20Case%202006\Eastside%20RC%202006%20Filing%20Docs\Proforma%20Eastside%202005%204.17.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lient\Western%20Region\ControllerDir\Brent_Blair_Kortney\PO%20Report%20by%20Division\PO%20Report_v3b%202013-08-26.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estern%20Region\ControllerDir\Brent_Blair_Kortney\PO%20Report%20by%20Division\PO%20Report_v3b%202013-08-26.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estern%20Region/ControllerDir/Brent_Blair_Kortney/PO%20Report%20by%20Division/PO%20Report_v3b%202013-08-26.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lient\Vashon\Rate%20Incr%201-1-2012\Vashon%20Pro%20Form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Vashon\Rate%20Incr%201-1-2012\Vashon%20Pro%20Form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estern%20Region/WUTC/WIP%20Files/2195%20Yakima/General%20Rate%20Filings/2017%20Rate%20Filing/.Yakima%20Waste%20Pro%20forma%20YE%206.30.17.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lient\Western%20Region\WUTC\WIP%20Files\2010%20Clark%20County-%202009%20Vancouver\Misc%20Analsysis%20Non-Filing\Pro%20froma%208.31.2013%20for%20Budgets\Consolidated%20Pro%20forma%20Year%2020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estern%20Region\WUTC\WIP%20Files\2010%20Clark%20County-%202009%20Vancouver\Misc%20Analsysis%20Non-Filing\Pro%20froma%208.31.2013%20for%20Budgets\Consolidated%20Pro%20forma%20Year%20201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lient\Western%20Region\WUTC\WIP%20Files\2010%20Clark%20County-%202009%20Vancouver\12.31.2010%20Test%20Year\Proforma%20Clark%20County%20101231%20Filing-Draft-FINAL%20VERSIO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estern%20Region\WUTC\WIP%20Files\2010%20Clark%20County-%202009%20Vancouver\12.31.2010%20Test%20Year\Proforma%20Clark%20County%20101231%20Filing-Draft-FINAL%20VERSION.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Western%20Region/WUTC/WIP%20Files/2010%20Clark%20County-%202009%20Vancouver/12.31.2010%20Test%20Year/Proforma%20Clark%20County%20101231%20Filing-Draft-FINAL%20VERSION.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acinf04\home$\Annual%20Reports\2180%20LeMay\2009\LeMay%20Annual%20Report%200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ient\Annual%20Reports\2180%20LeMay\2009\LeMay%20Annual%20Report%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Annual%20Reports\2180%20LeMay\2009\LeMay%20Annual%20Report%200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ient\LeMay\Master%20Truck%20Schedule\South_LeMay%20Master%20Truck%20Schedule-Share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LeMay\Master%20Truck%20Schedule\South_LeMay%20Master%20Truck%20Schedule-Shar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acinf04\home$\LeMay\Master%20Truck%20Schedule\South_LeMay%20Master%20Truck%20Schedule-Shared.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estern%20Region/WUTC/WIP%20Files/2010%20Clark%20County-%202009%20Vancouver/Annual%20Report/2020/From%20District%20-%202020/Support/Clark%20County-Vancouver%20Price%20Out%20Jan%20thru%20Dec%20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Western%20Region/WUTC/WUTC-Clark%20County%202009/Rate%20Filing/Gen%20Rate%20Incr%201-1-18/Audit/FINAL/.Proforma%20Clark%20Co%20YE%209.30.17%2011.29%20v2%20FINAL.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Western%20Region/WUTC/WUTC-Clark%20County%202009/Rate%20Filing/Gen%20Rate%20Incr%201-1-18/Audit/FINAL/Clark%20County%20Time%20Study%20-%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cinf04\home$\SRC%20Reports\SRC%20Format\Bonus%20Schedule\PNWR%20SRC%20Bonus%20Schedule%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ient\SRC%20Reports\SRC%20Format\Bonus%20Schedule\PNWR%20SRC%20Bonus%20Schedule%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ient\LeMay\2183-1%20Pacific%20Disp,%20Butlers%20Cove\Filing%20Possibly%202012\Filing\Audit\Final%20Outcome%208-14-2012\Pro%20Forma%20Pacific%20Disposal_Staf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eMay\2183-1%20Pacific%20Disp,%20Butlers%20Cove\Filing%20Possibly%202012\Filing\Audit\Final%20Outcome%208-14-2012\Pro%20Forma%20Pacific%20Disposal_Staf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eMay/2183-1%20Pacific%20Disp,%20Butlers%20Cove/Filing%20Possibly%202012/Filing/Audit/Final%20Outcome%208-14-2012/Pro%20Forma%20Pacific%20Disposal_Sta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efreshError="1">
        <row r="107">
          <cell r="L107">
            <v>1755086.2007667283</v>
          </cell>
        </row>
        <row r="214">
          <cell r="L214">
            <v>861493.18580596044</v>
          </cell>
        </row>
        <row r="278">
          <cell r="L278">
            <v>840474.49671344017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3">
          <cell r="L23">
            <v>2329.3388396454475</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efreshError="1">
        <row r="107">
          <cell r="L107">
            <v>1755086.2007667283</v>
          </cell>
        </row>
        <row r="214">
          <cell r="L214">
            <v>861493.18580596044</v>
          </cell>
        </row>
        <row r="278">
          <cell r="L278">
            <v>840474.49671344017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3">
          <cell r="L23">
            <v>2329.3388396454475</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efreshError="1">
        <row r="107">
          <cell r="L107">
            <v>1755086.2007667283</v>
          </cell>
        </row>
        <row r="214">
          <cell r="L214">
            <v>861493.18580596044</v>
          </cell>
        </row>
        <row r="278">
          <cell r="L278">
            <v>840474.49671344017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3">
          <cell r="L23">
            <v>2329.3388396454475</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G Garbage"/>
      <sheetName val=" LG recycle"/>
      <sheetName val="LG Yardwaste"/>
      <sheetName val="LG MF Recycle"/>
      <sheetName val="Proforma"/>
      <sheetName val="matrix"/>
      <sheetName val="COS"/>
      <sheetName val="Price Out-Reg EASTSIDE-Resi"/>
      <sheetName val="Price Out-Comm MSW"/>
      <sheetName val="Price Out-Drop Box"/>
      <sheetName val="Price Out-MF Recycle 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efreshError="1">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efreshError="1">
        <row r="3">
          <cell r="E3" t="str">
            <v>Western</v>
          </cell>
        </row>
      </sheetData>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efreshError="1">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efreshError="1">
        <row r="3">
          <cell r="E3" t="str">
            <v>Western</v>
          </cell>
        </row>
      </sheetData>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kima BS"/>
      <sheetName val="Yakima IS"/>
      <sheetName val="References"/>
      <sheetName val="Yakima Consolidated IS"/>
      <sheetName val="Ratios"/>
      <sheetName val="Restating Adj's"/>
      <sheetName val="Pro-forma Adj's"/>
      <sheetName val="LG-Total Reg"/>
      <sheetName val="LG-Garbage"/>
      <sheetName val="LG-Recycle"/>
      <sheetName val="LG-Yardwaste"/>
      <sheetName val="Yakima Regulated Price Out"/>
      <sheetName val="Proposed Rates"/>
      <sheetName val="Revenue Summary"/>
      <sheetName val="Depr Summary"/>
      <sheetName val="Yakima Payroll"/>
      <sheetName val="Disposal"/>
      <sheetName val="Fuel Schedule"/>
      <sheetName val="A-Team Summary"/>
      <sheetName val="Roll Off Cust Count"/>
      <sheetName val="DivCon-DVP Alloc In"/>
      <sheetName val="Region OH Calc"/>
      <sheetName val="WCI P&amp;L"/>
      <sheetName val="WCI BS"/>
      <sheetName val="Corp OH"/>
      <sheetName val="July Fuel"/>
      <sheetName val="70149 Detail"/>
      <sheetName val="70095 Detail"/>
      <sheetName val="70195 Detail"/>
      <sheetName val="70255 Detail"/>
      <sheetName val="6.30.17 BS"/>
    </sheetNames>
    <sheetDataSet>
      <sheetData sheetId="0">
        <row r="30">
          <cell r="AC30">
            <v>749099.65</v>
          </cell>
        </row>
      </sheetData>
      <sheetData sheetId="1"/>
      <sheetData sheetId="2"/>
      <sheetData sheetId="3">
        <row r="1">
          <cell r="A1" t="str">
            <v>Yakima Waste Systems, Inc G-89</v>
          </cell>
        </row>
      </sheetData>
      <sheetData sheetId="4">
        <row r="8">
          <cell r="B8">
            <v>0</v>
          </cell>
        </row>
      </sheetData>
      <sheetData sheetId="5">
        <row r="16">
          <cell r="P16">
            <v>0</v>
          </cell>
        </row>
      </sheetData>
      <sheetData sheetId="6"/>
      <sheetData sheetId="7"/>
      <sheetData sheetId="8">
        <row r="36">
          <cell r="E36">
            <v>8.8546485705000733E-2</v>
          </cell>
        </row>
      </sheetData>
      <sheetData sheetId="9">
        <row r="36">
          <cell r="E36">
            <v>-5.2505146465273579E-2</v>
          </cell>
        </row>
      </sheetData>
      <sheetData sheetId="10">
        <row r="6">
          <cell r="J6">
            <v>-5.3162356997751466E-2</v>
          </cell>
        </row>
      </sheetData>
      <sheetData sheetId="11"/>
      <sheetData sheetId="12"/>
      <sheetData sheetId="13">
        <row r="21">
          <cell r="F21">
            <v>1708297.48</v>
          </cell>
        </row>
      </sheetData>
      <sheetData sheetId="14"/>
      <sheetData sheetId="15">
        <row r="64">
          <cell r="Y64">
            <v>22919.914580870409</v>
          </cell>
        </row>
      </sheetData>
      <sheetData sheetId="16">
        <row r="10">
          <cell r="B10">
            <v>3635.19</v>
          </cell>
        </row>
      </sheetData>
      <sheetData sheetId="17">
        <row r="39">
          <cell r="B39">
            <v>2349.7995013614564</v>
          </cell>
        </row>
      </sheetData>
      <sheetData sheetId="18">
        <row r="13">
          <cell r="L13">
            <v>3949.02</v>
          </cell>
        </row>
      </sheetData>
      <sheetData sheetId="19"/>
      <sheetData sheetId="20">
        <row r="25">
          <cell r="C25">
            <v>22665.762188783203</v>
          </cell>
        </row>
      </sheetData>
      <sheetData sheetId="21"/>
      <sheetData sheetId="22"/>
      <sheetData sheetId="23"/>
      <sheetData sheetId="24"/>
      <sheetData sheetId="25"/>
      <sheetData sheetId="26"/>
      <sheetData sheetId="27">
        <row r="173">
          <cell r="E173">
            <v>218</v>
          </cell>
        </row>
      </sheetData>
      <sheetData sheetId="28">
        <row r="64">
          <cell r="D64">
            <v>1271</v>
          </cell>
        </row>
      </sheetData>
      <sheetData sheetId="29">
        <row r="128">
          <cell r="E128">
            <v>4587.2300000000005</v>
          </cell>
        </row>
      </sheetData>
      <sheetData sheetId="30">
        <row r="35">
          <cell r="P35">
            <v>655883.93000000005</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BS"/>
      <sheetName val="2010 BS"/>
      <sheetName val="2009 IS"/>
      <sheetName val="2010 IS"/>
      <sheetName val="Consolidated IS"/>
      <sheetName val="Alloc %"/>
      <sheetName val="Rest Expl"/>
      <sheetName val="Prof Expl"/>
      <sheetName val="2009 Price Out (REG)"/>
      <sheetName val="LG-Total Reg"/>
      <sheetName val="LG-Pckr"/>
      <sheetName val="LG-RO"/>
      <sheetName val="2009-2010"/>
      <sheetName val="2009 Depr Summary"/>
      <sheetName val="2009 Trks"/>
      <sheetName val="2009 Cont, DB"/>
      <sheetName val="2009 Serv, Shop"/>
      <sheetName val="2009 Office"/>
      <sheetName val="2009 Leasehold"/>
      <sheetName val="2010 Deprec Summary"/>
      <sheetName val="2010 Trks"/>
      <sheetName val="2010 Cont, DB"/>
      <sheetName val="2010 Serv, Shop"/>
      <sheetName val="2010 Office"/>
      <sheetName val="2010 Leaseh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BS"/>
      <sheetName val="2010 BS"/>
      <sheetName val="2009 IS"/>
      <sheetName val="2010 IS"/>
      <sheetName val="Consolidated IS"/>
      <sheetName val="Alloc %"/>
      <sheetName val="Rest Expl"/>
      <sheetName val="Prof Expl"/>
      <sheetName val="2009 Price Out (REG)"/>
      <sheetName val="LG-Total Reg"/>
      <sheetName val="LG-Pckr"/>
      <sheetName val="LG-RO"/>
      <sheetName val="2009-2010"/>
      <sheetName val="2009 Depr Summary"/>
      <sheetName val="2009 Trks"/>
      <sheetName val="2009 Cont, DB"/>
      <sheetName val="2009 Serv, Shop"/>
      <sheetName val="2009 Office"/>
      <sheetName val="2009 Leasehold"/>
      <sheetName val="2010 Deprec Summary"/>
      <sheetName val="2010 Trks"/>
      <sheetName val="2010 Cont, DB"/>
      <sheetName val="2010 Serv, Shop"/>
      <sheetName val="2010 Office"/>
      <sheetName val="2010 Leaseh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sheetData sheetId="1"/>
      <sheetData sheetId="2"/>
      <sheetData sheetId="3"/>
      <sheetData sheetId="4"/>
      <sheetData sheetId="5"/>
      <sheetData sheetId="6"/>
      <sheetData sheetId="7"/>
      <sheetData sheetId="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ummary"/>
      <sheetName val="Customer Summary"/>
      <sheetName val="P&amp;L thru 12-2020"/>
      <sheetName val="2020 UTC Reg svc pricing"/>
      <sheetName val="2020 UTC Non-Reg svc pricing"/>
      <sheetName val="2020 Unregulated svc pricing"/>
      <sheetName val="2020 defaultpricingALL non-utc "/>
      <sheetName val="2020 School Rates"/>
      <sheetName val="2020 DB Recy Rates"/>
      <sheetName val="2019 DB Recy Rates"/>
      <sheetName val="Clark Co. Regulated - Price Out"/>
      <sheetName val="UTC Non-Reg Svc - Price Out "/>
      <sheetName val="Regulated Pivot"/>
      <sheetName val="Camas Non-Reg - Price Out"/>
      <sheetName val="Camas Pivot"/>
      <sheetName val="Ridgefield Non-Reg - Price Out "/>
      <sheetName val="Ridgefield Pivot"/>
      <sheetName val="Vancouver Non-Reg - Price Out"/>
      <sheetName val="Vancouver Pivot"/>
      <sheetName val="Washougal Non-Reg - Price Out"/>
      <sheetName val="Washougal Pivot"/>
      <sheetName val="West Van Non-Reg - Price Out"/>
      <sheetName val="West Van Pivot"/>
      <sheetName val="Shred Non-Reg - Price Out"/>
      <sheetName val="Shred Pivot"/>
      <sheetName val="DATA"/>
      <sheetName val="Bill Area Lay Out"/>
    </sheetNames>
    <sheetDataSet>
      <sheetData sheetId="0"/>
      <sheetData sheetId="1"/>
      <sheetData sheetId="2"/>
      <sheetData sheetId="3">
        <row r="1">
          <cell r="O1" t="str">
            <v>Pasted data</v>
          </cell>
        </row>
        <row r="2">
          <cell r="O2" t="str">
            <v>Row Labels</v>
          </cell>
          <cell r="P2" t="str">
            <v>Average of 2020 Monthly Rate</v>
          </cell>
        </row>
        <row r="3">
          <cell r="O3" t="str">
            <v>CACCESS</v>
          </cell>
          <cell r="P3">
            <v>6.45</v>
          </cell>
        </row>
        <row r="4">
          <cell r="O4" t="str">
            <v>CACCESSEOW</v>
          </cell>
          <cell r="P4">
            <v>3.2299999999999995</v>
          </cell>
        </row>
        <row r="5">
          <cell r="O5" t="str">
            <v>CACOMPRNT</v>
          </cell>
          <cell r="P5">
            <v>58.5</v>
          </cell>
        </row>
        <row r="6">
          <cell r="O6" t="str">
            <v>CADEM15</v>
          </cell>
          <cell r="P6">
            <v>58.5</v>
          </cell>
        </row>
        <row r="7">
          <cell r="O7" t="str">
            <v>CADEM20</v>
          </cell>
          <cell r="P7">
            <v>58.5</v>
          </cell>
        </row>
        <row r="8">
          <cell r="O8" t="str">
            <v>CADEM30</v>
          </cell>
          <cell r="P8">
            <v>58.5</v>
          </cell>
        </row>
        <row r="9">
          <cell r="O9" t="str">
            <v>CADEM40</v>
          </cell>
          <cell r="P9">
            <v>58.5</v>
          </cell>
        </row>
        <row r="10">
          <cell r="O10" t="str">
            <v>CADEMLID</v>
          </cell>
          <cell r="P10">
            <v>58.5</v>
          </cell>
        </row>
        <row r="11">
          <cell r="O11" t="str">
            <v>CAHAUL</v>
          </cell>
          <cell r="P11">
            <v>85.08</v>
          </cell>
        </row>
        <row r="12">
          <cell r="O12" t="str">
            <v>CAHAULC</v>
          </cell>
          <cell r="P12">
            <v>85.08</v>
          </cell>
        </row>
        <row r="13">
          <cell r="O13" t="str">
            <v>CAMISC</v>
          </cell>
          <cell r="P13">
            <v>88.64</v>
          </cell>
        </row>
        <row r="14">
          <cell r="O14" t="str">
            <v>CC15Y1W</v>
          </cell>
          <cell r="P14">
            <v>103.53</v>
          </cell>
        </row>
        <row r="15">
          <cell r="O15" t="str">
            <v>CC15Y2W</v>
          </cell>
          <cell r="P15">
            <v>207.06</v>
          </cell>
        </row>
        <row r="16">
          <cell r="O16" t="str">
            <v>CC15Y3W</v>
          </cell>
          <cell r="P16">
            <v>310.58999999999997</v>
          </cell>
        </row>
        <row r="17">
          <cell r="O17" t="str">
            <v>CC15Y4W</v>
          </cell>
          <cell r="P17">
            <v>414.12</v>
          </cell>
        </row>
        <row r="18">
          <cell r="O18" t="str">
            <v>CC15Y5W</v>
          </cell>
          <cell r="P18">
            <v>517.65</v>
          </cell>
        </row>
        <row r="19">
          <cell r="O19" t="str">
            <v>CC15Y6W</v>
          </cell>
          <cell r="P19">
            <v>621.17999999999995</v>
          </cell>
        </row>
        <row r="20">
          <cell r="O20" t="str">
            <v>CC15Y7W</v>
          </cell>
          <cell r="P20">
            <v>724.71</v>
          </cell>
        </row>
        <row r="21">
          <cell r="O21" t="str">
            <v>CC15YEOW</v>
          </cell>
          <cell r="P21">
            <v>51.88000000000001</v>
          </cell>
        </row>
        <row r="22">
          <cell r="O22" t="str">
            <v>CC15YOC</v>
          </cell>
          <cell r="P22">
            <v>13.87</v>
          </cell>
        </row>
        <row r="23">
          <cell r="O23" t="str">
            <v>CC15YPR</v>
          </cell>
          <cell r="P23">
            <v>13.87</v>
          </cell>
        </row>
        <row r="24">
          <cell r="O24" t="str">
            <v>CC15YTR</v>
          </cell>
          <cell r="P24">
            <v>13.87</v>
          </cell>
        </row>
        <row r="25">
          <cell r="O25" t="str">
            <v>CC1Y1W</v>
          </cell>
          <cell r="P25">
            <v>76.77</v>
          </cell>
        </row>
        <row r="26">
          <cell r="O26" t="str">
            <v>CC1Y2W</v>
          </cell>
          <cell r="P26">
            <v>153.54</v>
          </cell>
        </row>
        <row r="27">
          <cell r="O27" t="str">
            <v>CC1Y3W</v>
          </cell>
          <cell r="P27">
            <v>230.31</v>
          </cell>
        </row>
        <row r="28">
          <cell r="O28" t="str">
            <v>CC1Y4W</v>
          </cell>
          <cell r="P28">
            <v>307.08</v>
          </cell>
        </row>
        <row r="29">
          <cell r="O29" t="str">
            <v>CC1Y5W</v>
          </cell>
          <cell r="P29">
            <v>383.85</v>
          </cell>
        </row>
        <row r="30">
          <cell r="O30" t="str">
            <v>CC1Y6W</v>
          </cell>
          <cell r="P30">
            <v>460.63</v>
          </cell>
        </row>
        <row r="31">
          <cell r="O31" t="str">
            <v>CC1Y7W</v>
          </cell>
          <cell r="P31">
            <v>537.4</v>
          </cell>
        </row>
        <row r="32">
          <cell r="O32" t="str">
            <v>CC1YEOW</v>
          </cell>
          <cell r="P32">
            <v>38.47</v>
          </cell>
        </row>
        <row r="33">
          <cell r="O33" t="str">
            <v>CC1YOC</v>
          </cell>
          <cell r="P33">
            <v>12.27</v>
          </cell>
        </row>
        <row r="34">
          <cell r="O34" t="str">
            <v>CC1YPR</v>
          </cell>
          <cell r="P34">
            <v>12.27</v>
          </cell>
        </row>
        <row r="35">
          <cell r="O35" t="str">
            <v>CC1YTR</v>
          </cell>
          <cell r="P35">
            <v>12.27</v>
          </cell>
        </row>
        <row r="36">
          <cell r="O36" t="str">
            <v>CC2Y1W</v>
          </cell>
          <cell r="P36">
            <v>123.41</v>
          </cell>
        </row>
        <row r="37">
          <cell r="O37" t="str">
            <v>CC2Y2W</v>
          </cell>
          <cell r="P37">
            <v>246.81</v>
          </cell>
        </row>
        <row r="38">
          <cell r="O38" t="str">
            <v>CC2Y3W</v>
          </cell>
          <cell r="P38">
            <v>370.22</v>
          </cell>
        </row>
        <row r="39">
          <cell r="O39" t="str">
            <v>CC2Y4W</v>
          </cell>
          <cell r="P39">
            <v>493.62</v>
          </cell>
        </row>
        <row r="40">
          <cell r="O40" t="str">
            <v>CC2Y5W</v>
          </cell>
          <cell r="P40">
            <v>617.03</v>
          </cell>
        </row>
        <row r="41">
          <cell r="O41" t="str">
            <v>CC2Y6W</v>
          </cell>
          <cell r="P41">
            <v>740.43</v>
          </cell>
        </row>
        <row r="42">
          <cell r="O42" t="str">
            <v>CC2Y7W</v>
          </cell>
          <cell r="P42">
            <v>863.83999999999992</v>
          </cell>
        </row>
        <row r="43">
          <cell r="O43" t="str">
            <v>CC2YEOW</v>
          </cell>
          <cell r="P43">
            <v>61.85</v>
          </cell>
        </row>
        <row r="44">
          <cell r="O44" t="str">
            <v>CC2YOC</v>
          </cell>
          <cell r="P44">
            <v>14.930000000000001</v>
          </cell>
        </row>
        <row r="45">
          <cell r="O45" t="str">
            <v>CC2YPR</v>
          </cell>
          <cell r="P45">
            <v>14.930000000000001</v>
          </cell>
        </row>
        <row r="46">
          <cell r="O46" t="str">
            <v>CC2YTR</v>
          </cell>
          <cell r="P46">
            <v>14.930000000000001</v>
          </cell>
        </row>
        <row r="47">
          <cell r="O47" t="str">
            <v>CC32W1</v>
          </cell>
          <cell r="P47">
            <v>12.6</v>
          </cell>
        </row>
        <row r="48">
          <cell r="O48" t="str">
            <v>CC32W10</v>
          </cell>
          <cell r="P48">
            <v>126</v>
          </cell>
        </row>
        <row r="49">
          <cell r="O49" t="str">
            <v>CC32W2</v>
          </cell>
          <cell r="P49">
            <v>25.2</v>
          </cell>
        </row>
        <row r="50">
          <cell r="O50" t="str">
            <v>CC32W3</v>
          </cell>
          <cell r="P50">
            <v>37.799999999999997</v>
          </cell>
        </row>
        <row r="51">
          <cell r="O51" t="str">
            <v>CC32W4</v>
          </cell>
          <cell r="P51">
            <v>50.4</v>
          </cell>
        </row>
        <row r="52">
          <cell r="O52" t="str">
            <v>CC32W5</v>
          </cell>
          <cell r="P52">
            <v>63</v>
          </cell>
        </row>
        <row r="53">
          <cell r="O53" t="str">
            <v>CC32W6</v>
          </cell>
          <cell r="P53">
            <v>75.599999999999994</v>
          </cell>
        </row>
        <row r="54">
          <cell r="O54" t="str">
            <v>CC32W7</v>
          </cell>
          <cell r="P54">
            <v>88.2</v>
          </cell>
        </row>
        <row r="55">
          <cell r="O55" t="str">
            <v>CC32W8</v>
          </cell>
          <cell r="P55">
            <v>100.8</v>
          </cell>
        </row>
        <row r="56">
          <cell r="O56" t="str">
            <v>CC32W9</v>
          </cell>
          <cell r="P56">
            <v>113.4</v>
          </cell>
        </row>
        <row r="57">
          <cell r="O57" t="str">
            <v>CC3Y1W</v>
          </cell>
          <cell r="P57">
            <v>172.25</v>
          </cell>
        </row>
        <row r="58">
          <cell r="O58" t="str">
            <v>CC3Y2W</v>
          </cell>
          <cell r="P58">
            <v>344.49</v>
          </cell>
        </row>
        <row r="59">
          <cell r="O59" t="str">
            <v>CC3Y3W</v>
          </cell>
          <cell r="P59">
            <v>516.74</v>
          </cell>
        </row>
        <row r="60">
          <cell r="O60" t="str">
            <v>CC3Y4W</v>
          </cell>
          <cell r="P60">
            <v>688.99</v>
          </cell>
        </row>
        <row r="61">
          <cell r="O61" t="str">
            <v>CC3Y5W</v>
          </cell>
          <cell r="P61">
            <v>861.24</v>
          </cell>
        </row>
        <row r="62">
          <cell r="O62" t="str">
            <v>CC3Y6W</v>
          </cell>
          <cell r="P62">
            <v>1033.48</v>
          </cell>
        </row>
        <row r="63">
          <cell r="O63" t="str">
            <v>CC3Y7W</v>
          </cell>
          <cell r="P63">
            <v>1205.73</v>
          </cell>
        </row>
        <row r="64">
          <cell r="O64" t="str">
            <v>CC3YEOW</v>
          </cell>
          <cell r="P64">
            <v>86.32</v>
          </cell>
        </row>
        <row r="65">
          <cell r="O65" t="str">
            <v>CC3YOC</v>
          </cell>
          <cell r="P65">
            <v>16</v>
          </cell>
        </row>
        <row r="66">
          <cell r="O66" t="str">
            <v>CC3YPR</v>
          </cell>
          <cell r="P66">
            <v>16</v>
          </cell>
        </row>
        <row r="67">
          <cell r="O67" t="str">
            <v>CC3YTR</v>
          </cell>
          <cell r="P67">
            <v>16</v>
          </cell>
        </row>
        <row r="68">
          <cell r="O68" t="str">
            <v>CC4Y1W</v>
          </cell>
          <cell r="P68">
            <v>222.91</v>
          </cell>
        </row>
        <row r="69">
          <cell r="O69" t="str">
            <v>CC4Y2W</v>
          </cell>
          <cell r="P69">
            <v>445.82</v>
          </cell>
        </row>
        <row r="70">
          <cell r="O70" t="str">
            <v>CC4Y3W</v>
          </cell>
          <cell r="P70">
            <v>668.73</v>
          </cell>
        </row>
        <row r="71">
          <cell r="O71" t="str">
            <v>CC4Y4W</v>
          </cell>
          <cell r="P71">
            <v>891.62999999999988</v>
          </cell>
        </row>
        <row r="72">
          <cell r="O72" t="str">
            <v>CC4Y5W</v>
          </cell>
          <cell r="P72">
            <v>1114.54</v>
          </cell>
        </row>
        <row r="73">
          <cell r="O73" t="str">
            <v>CC4Y6W</v>
          </cell>
          <cell r="P73">
            <v>1377.45</v>
          </cell>
        </row>
        <row r="74">
          <cell r="O74" t="str">
            <v>CC4Y7W</v>
          </cell>
          <cell r="P74">
            <v>1560.36</v>
          </cell>
        </row>
        <row r="75">
          <cell r="O75" t="str">
            <v>CC4YEOW</v>
          </cell>
          <cell r="P75">
            <v>110.37</v>
          </cell>
        </row>
        <row r="76">
          <cell r="O76" t="str">
            <v>CC4YPR</v>
          </cell>
          <cell r="P76">
            <v>17.059999999999999</v>
          </cell>
        </row>
        <row r="77">
          <cell r="O77" t="str">
            <v>CC4YTR</v>
          </cell>
          <cell r="P77">
            <v>17.059999999999999</v>
          </cell>
        </row>
        <row r="78">
          <cell r="O78" t="str">
            <v>CC5Y1W</v>
          </cell>
          <cell r="P78">
            <v>273.48</v>
          </cell>
        </row>
        <row r="79">
          <cell r="O79" t="str">
            <v>CC5Y2W</v>
          </cell>
          <cell r="P79">
            <v>546.97</v>
          </cell>
        </row>
        <row r="80">
          <cell r="O80" t="str">
            <v>CC5Y3W</v>
          </cell>
          <cell r="P80">
            <v>820.45</v>
          </cell>
        </row>
        <row r="81">
          <cell r="O81" t="str">
            <v>CC5Y4W</v>
          </cell>
          <cell r="P81">
            <v>1093.93</v>
          </cell>
        </row>
        <row r="82">
          <cell r="O82" t="str">
            <v>CC5Y5W</v>
          </cell>
          <cell r="P82">
            <v>1367.41</v>
          </cell>
        </row>
        <row r="83">
          <cell r="O83" t="str">
            <v>CC5Y6W</v>
          </cell>
          <cell r="P83">
            <v>1640.9</v>
          </cell>
        </row>
        <row r="84">
          <cell r="O84" t="str">
            <v>CC5Y7W</v>
          </cell>
          <cell r="P84">
            <v>1914.3800000000003</v>
          </cell>
        </row>
        <row r="85">
          <cell r="O85" t="str">
            <v>CC5YEOW</v>
          </cell>
          <cell r="P85">
            <v>137.06</v>
          </cell>
        </row>
        <row r="86">
          <cell r="O86" t="str">
            <v>CC5YPR</v>
          </cell>
          <cell r="P86">
            <v>18.13</v>
          </cell>
        </row>
        <row r="87">
          <cell r="O87" t="str">
            <v>CC5YTR</v>
          </cell>
          <cell r="P87">
            <v>18.13</v>
          </cell>
        </row>
        <row r="88">
          <cell r="O88" t="str">
            <v>CC6Y1W</v>
          </cell>
          <cell r="P88">
            <v>323.58</v>
          </cell>
        </row>
        <row r="89">
          <cell r="O89" t="str">
            <v>CC6Y2W</v>
          </cell>
          <cell r="P89">
            <v>647.16</v>
          </cell>
        </row>
        <row r="90">
          <cell r="O90" t="str">
            <v>CC6Y3W</v>
          </cell>
          <cell r="P90">
            <v>970.74</v>
          </cell>
        </row>
        <row r="91">
          <cell r="O91" t="str">
            <v>CC6Y4W</v>
          </cell>
          <cell r="P91">
            <v>1294.32</v>
          </cell>
        </row>
        <row r="92">
          <cell r="O92" t="str">
            <v>CC6Y5W</v>
          </cell>
          <cell r="P92">
            <v>1617.9</v>
          </cell>
        </row>
        <row r="93">
          <cell r="O93" t="str">
            <v>CC6Y6W</v>
          </cell>
          <cell r="P93">
            <v>1941.4900000000002</v>
          </cell>
        </row>
        <row r="94">
          <cell r="O94" t="str">
            <v>CC6Y7W</v>
          </cell>
          <cell r="P94">
            <v>2265.0700000000002</v>
          </cell>
        </row>
        <row r="95">
          <cell r="O95" t="str">
            <v>CC6YEOW</v>
          </cell>
          <cell r="P95">
            <v>162.16</v>
          </cell>
        </row>
        <row r="96">
          <cell r="O96" t="str">
            <v>CC6YPR</v>
          </cell>
          <cell r="P96">
            <v>19.190000000000001</v>
          </cell>
        </row>
        <row r="97">
          <cell r="O97" t="str">
            <v>CC6YTR</v>
          </cell>
          <cell r="P97">
            <v>19.190000000000001</v>
          </cell>
        </row>
        <row r="98">
          <cell r="O98" t="str">
            <v>CC8Y1W</v>
          </cell>
          <cell r="P98">
            <v>422.22000000000008</v>
          </cell>
        </row>
        <row r="99">
          <cell r="O99" t="str">
            <v>CC8Y2W</v>
          </cell>
          <cell r="P99">
            <v>844.44000000000017</v>
          </cell>
        </row>
        <row r="100">
          <cell r="O100" t="str">
            <v>CC8Y3W</v>
          </cell>
          <cell r="P100">
            <v>1266.6500000000001</v>
          </cell>
        </row>
        <row r="101">
          <cell r="O101" t="str">
            <v>CC8Y4W</v>
          </cell>
          <cell r="P101">
            <v>1688.8699999999997</v>
          </cell>
        </row>
        <row r="102">
          <cell r="O102" t="str">
            <v>CC8Y5W</v>
          </cell>
          <cell r="P102">
            <v>2111.09</v>
          </cell>
        </row>
        <row r="103">
          <cell r="O103" t="str">
            <v>CC8Y6W</v>
          </cell>
          <cell r="P103">
            <v>2533.31</v>
          </cell>
        </row>
        <row r="104">
          <cell r="O104" t="str">
            <v>CC8Y7W</v>
          </cell>
          <cell r="P104">
            <v>2955.53</v>
          </cell>
        </row>
        <row r="105">
          <cell r="O105" t="str">
            <v>CC8YEOW</v>
          </cell>
          <cell r="P105">
            <v>211.6</v>
          </cell>
        </row>
        <row r="106">
          <cell r="O106" t="str">
            <v>CC8YPR</v>
          </cell>
          <cell r="P106">
            <v>22.4</v>
          </cell>
        </row>
        <row r="107">
          <cell r="O107" t="str">
            <v>CC8YTR</v>
          </cell>
          <cell r="P107">
            <v>22.4</v>
          </cell>
        </row>
        <row r="108">
          <cell r="O108" t="str">
            <v>CCCMP2Y</v>
          </cell>
          <cell r="P108">
            <v>265.08</v>
          </cell>
        </row>
        <row r="109">
          <cell r="O109" t="str">
            <v>CCCMP3Y</v>
          </cell>
          <cell r="P109">
            <v>359.48</v>
          </cell>
        </row>
        <row r="110">
          <cell r="O110" t="str">
            <v>CCCMP4Y</v>
          </cell>
          <cell r="P110">
            <v>467.25</v>
          </cell>
        </row>
        <row r="111">
          <cell r="O111" t="str">
            <v>CCCMP6Y</v>
          </cell>
          <cell r="P111">
            <v>640.19000000000005</v>
          </cell>
        </row>
        <row r="112">
          <cell r="O112" t="str">
            <v>CCDISC</v>
          </cell>
          <cell r="P112">
            <v>38.409999999999997</v>
          </cell>
        </row>
        <row r="113">
          <cell r="O113" t="str">
            <v>CCDRVIN</v>
          </cell>
          <cell r="P113">
            <v>7.62</v>
          </cell>
        </row>
        <row r="114">
          <cell r="O114" t="str">
            <v>CCEXCAN</v>
          </cell>
          <cell r="P114">
            <v>0</v>
          </cell>
        </row>
        <row r="115">
          <cell r="O115" t="str">
            <v>CCEXYD</v>
          </cell>
          <cell r="P115">
            <v>0</v>
          </cell>
        </row>
        <row r="116">
          <cell r="O116" t="str">
            <v>CCOMP15</v>
          </cell>
          <cell r="P116">
            <v>112.51000000000002</v>
          </cell>
        </row>
        <row r="117">
          <cell r="O117" t="str">
            <v>CCOMP20</v>
          </cell>
          <cell r="P117">
            <v>112.51000000000002</v>
          </cell>
        </row>
        <row r="118">
          <cell r="O118" t="str">
            <v>CCOMP25</v>
          </cell>
          <cell r="P118">
            <v>126.3</v>
          </cell>
        </row>
        <row r="119">
          <cell r="O119" t="str">
            <v>CCOMP30</v>
          </cell>
          <cell r="P119">
            <v>126.3</v>
          </cell>
        </row>
        <row r="120">
          <cell r="O120" t="str">
            <v>CCOMP35</v>
          </cell>
          <cell r="P120">
            <v>126.3</v>
          </cell>
        </row>
        <row r="121">
          <cell r="O121" t="str">
            <v>CCOMP40</v>
          </cell>
          <cell r="P121">
            <v>126.3</v>
          </cell>
        </row>
        <row r="122">
          <cell r="O122" t="str">
            <v>CCPLACE</v>
          </cell>
          <cell r="P122">
            <v>31.4</v>
          </cell>
        </row>
        <row r="123">
          <cell r="O123" t="str">
            <v>CCSP15Y</v>
          </cell>
          <cell r="P123">
            <v>0</v>
          </cell>
        </row>
        <row r="124">
          <cell r="O124" t="str">
            <v>CCSP1Y</v>
          </cell>
          <cell r="P124">
            <v>0</v>
          </cell>
        </row>
        <row r="125">
          <cell r="O125" t="str">
            <v>CCSP2Y</v>
          </cell>
          <cell r="P125">
            <v>0</v>
          </cell>
        </row>
        <row r="126">
          <cell r="O126" t="str">
            <v>CCSP3Y</v>
          </cell>
          <cell r="P126">
            <v>0</v>
          </cell>
        </row>
        <row r="127">
          <cell r="O127" t="str">
            <v>CCSP4Y</v>
          </cell>
          <cell r="P127">
            <v>0</v>
          </cell>
        </row>
        <row r="128">
          <cell r="O128" t="str">
            <v>CCSP5Y</v>
          </cell>
          <cell r="P128">
            <v>0</v>
          </cell>
        </row>
        <row r="129">
          <cell r="O129" t="str">
            <v>CCSP6Y</v>
          </cell>
          <cell r="P129">
            <v>0</v>
          </cell>
        </row>
        <row r="130">
          <cell r="O130" t="str">
            <v>CCSP8Y</v>
          </cell>
          <cell r="P130">
            <v>0</v>
          </cell>
        </row>
        <row r="131">
          <cell r="O131" t="str">
            <v>CCSPCN</v>
          </cell>
          <cell r="P131">
            <v>0</v>
          </cell>
        </row>
        <row r="132">
          <cell r="O132" t="str">
            <v>CCTP15Y</v>
          </cell>
          <cell r="P132">
            <v>0</v>
          </cell>
        </row>
        <row r="133">
          <cell r="O133" t="str">
            <v>CCTP1Y</v>
          </cell>
          <cell r="P133">
            <v>0</v>
          </cell>
        </row>
        <row r="134">
          <cell r="O134" t="str">
            <v>CCTP2Y</v>
          </cell>
          <cell r="P134">
            <v>0</v>
          </cell>
        </row>
        <row r="135">
          <cell r="O135" t="str">
            <v>CCTP3Y</v>
          </cell>
          <cell r="P135">
            <v>0</v>
          </cell>
        </row>
        <row r="136">
          <cell r="O136" t="str">
            <v>CCTP4Y</v>
          </cell>
          <cell r="P136">
            <v>0</v>
          </cell>
        </row>
        <row r="137">
          <cell r="O137" t="str">
            <v>CCTP5Y</v>
          </cell>
          <cell r="P137">
            <v>0</v>
          </cell>
        </row>
        <row r="138">
          <cell r="O138" t="str">
            <v>CCTP6Y</v>
          </cell>
          <cell r="P138">
            <v>0</v>
          </cell>
        </row>
        <row r="139">
          <cell r="O139" t="str">
            <v>CCTP8Y</v>
          </cell>
          <cell r="P139">
            <v>0</v>
          </cell>
        </row>
        <row r="140">
          <cell r="O140" t="str">
            <v>CCTRIP</v>
          </cell>
          <cell r="P140">
            <v>0</v>
          </cell>
        </row>
        <row r="141">
          <cell r="O141" t="str">
            <v>CDEM15</v>
          </cell>
          <cell r="P141">
            <v>63.75</v>
          </cell>
        </row>
        <row r="142">
          <cell r="O142" t="str">
            <v>CDEM20</v>
          </cell>
          <cell r="P142">
            <v>63.75</v>
          </cell>
        </row>
        <row r="143">
          <cell r="O143" t="str">
            <v>CDEM30</v>
          </cell>
          <cell r="P143">
            <v>63.75</v>
          </cell>
        </row>
        <row r="144">
          <cell r="O144" t="str">
            <v>CDEM40</v>
          </cell>
          <cell r="P144">
            <v>63.75</v>
          </cell>
        </row>
        <row r="145">
          <cell r="O145" t="str">
            <v>CER15YD</v>
          </cell>
          <cell r="P145">
            <v>110.22</v>
          </cell>
        </row>
        <row r="146">
          <cell r="O146" t="str">
            <v>CER20YD</v>
          </cell>
          <cell r="P146">
            <v>110.22</v>
          </cell>
        </row>
        <row r="147">
          <cell r="O147" t="str">
            <v>CER30YD</v>
          </cell>
          <cell r="P147">
            <v>114.8</v>
          </cell>
        </row>
        <row r="148">
          <cell r="O148" t="str">
            <v>CER40YD</v>
          </cell>
          <cell r="P148">
            <v>114.8</v>
          </cell>
        </row>
        <row r="149">
          <cell r="O149" t="str">
            <v>CLIDCHG</v>
          </cell>
          <cell r="P149">
            <v>34.46</v>
          </cell>
        </row>
        <row r="150">
          <cell r="O150" t="str">
            <v>COCCAN</v>
          </cell>
          <cell r="P150">
            <v>0</v>
          </cell>
        </row>
        <row r="151">
          <cell r="O151" t="str">
            <v>COFOW</v>
          </cell>
          <cell r="P151">
            <v>0</v>
          </cell>
        </row>
        <row r="152">
          <cell r="O152" t="str">
            <v>CPLACE</v>
          </cell>
          <cell r="P152">
            <v>58.67</v>
          </cell>
        </row>
        <row r="153">
          <cell r="O153" t="str">
            <v>CR32MO</v>
          </cell>
          <cell r="P153">
            <v>9.98</v>
          </cell>
        </row>
        <row r="154">
          <cell r="O154" t="str">
            <v>CR32W1</v>
          </cell>
          <cell r="P154">
            <v>27.360000000000003</v>
          </cell>
        </row>
        <row r="155">
          <cell r="O155" t="str">
            <v>CR32W2</v>
          </cell>
          <cell r="P155">
            <v>39.86</v>
          </cell>
        </row>
        <row r="156">
          <cell r="O156" t="str">
            <v>CR32W3</v>
          </cell>
          <cell r="P156">
            <v>59.08</v>
          </cell>
        </row>
        <row r="157">
          <cell r="O157" t="str">
            <v>CR32W4</v>
          </cell>
          <cell r="P157">
            <v>73.459999999999994</v>
          </cell>
        </row>
        <row r="158">
          <cell r="O158" t="str">
            <v>CR32W5</v>
          </cell>
          <cell r="P158">
            <v>91.6</v>
          </cell>
        </row>
        <row r="159">
          <cell r="O159" t="str">
            <v>CR32W6</v>
          </cell>
          <cell r="P159">
            <v>109.94000000000001</v>
          </cell>
        </row>
        <row r="160">
          <cell r="O160" t="str">
            <v>CR32W7</v>
          </cell>
          <cell r="P160">
            <v>127.4</v>
          </cell>
        </row>
        <row r="161">
          <cell r="O161" t="str">
            <v>CR32W8</v>
          </cell>
          <cell r="P161">
            <v>139.94</v>
          </cell>
        </row>
        <row r="162">
          <cell r="O162" t="str">
            <v>CR32W9</v>
          </cell>
          <cell r="P162">
            <v>164.28</v>
          </cell>
        </row>
        <row r="163">
          <cell r="O163" t="str">
            <v>CRCALL</v>
          </cell>
          <cell r="P163">
            <v>0</v>
          </cell>
        </row>
        <row r="164">
          <cell r="O164" t="str">
            <v>CRDRVIN</v>
          </cell>
          <cell r="P164">
            <v>15.24</v>
          </cell>
        </row>
        <row r="165">
          <cell r="O165" t="str">
            <v>CREOW</v>
          </cell>
          <cell r="P165">
            <v>18.440000000000001</v>
          </cell>
        </row>
        <row r="166">
          <cell r="O166" t="str">
            <v>CRMC</v>
          </cell>
          <cell r="P166">
            <v>21.36</v>
          </cell>
        </row>
        <row r="167">
          <cell r="O167" t="str">
            <v>CRMCEOW</v>
          </cell>
          <cell r="P167">
            <v>16</v>
          </cell>
        </row>
        <row r="168">
          <cell r="O168" t="str">
            <v>CROLLOUT</v>
          </cell>
          <cell r="P168">
            <v>9.2200000000000006</v>
          </cell>
        </row>
        <row r="169">
          <cell r="O169" t="str">
            <v>CROLLOUTEOW</v>
          </cell>
          <cell r="P169">
            <v>4.62</v>
          </cell>
        </row>
        <row r="170">
          <cell r="O170" t="str">
            <v>CRSUNK</v>
          </cell>
          <cell r="P170">
            <v>7.88</v>
          </cell>
        </row>
        <row r="171">
          <cell r="O171" t="str">
            <v>CRTIME1</v>
          </cell>
          <cell r="P171">
            <v>0</v>
          </cell>
        </row>
        <row r="172">
          <cell r="O172" t="str">
            <v>CRTIME2</v>
          </cell>
          <cell r="P172">
            <v>0</v>
          </cell>
        </row>
        <row r="173">
          <cell r="O173" t="str">
            <v>CRTRIP</v>
          </cell>
          <cell r="P173">
            <v>0</v>
          </cell>
        </row>
        <row r="174">
          <cell r="O174" t="str">
            <v>CRV15YD</v>
          </cell>
          <cell r="P174">
            <v>110.22</v>
          </cell>
        </row>
        <row r="175">
          <cell r="O175" t="str">
            <v>CRV20YD</v>
          </cell>
          <cell r="P175">
            <v>110.22</v>
          </cell>
        </row>
        <row r="176">
          <cell r="O176" t="str">
            <v>CRV30YD</v>
          </cell>
          <cell r="P176">
            <v>114.8</v>
          </cell>
        </row>
        <row r="177">
          <cell r="O177" t="str">
            <v>CRV40YD</v>
          </cell>
          <cell r="P177">
            <v>114.8</v>
          </cell>
        </row>
        <row r="178">
          <cell r="O178" t="str">
            <v>CTDEM15</v>
          </cell>
          <cell r="P178">
            <v>63.75</v>
          </cell>
        </row>
        <row r="179">
          <cell r="O179" t="str">
            <v>CTDEM20</v>
          </cell>
          <cell r="P179">
            <v>63.75</v>
          </cell>
        </row>
        <row r="180">
          <cell r="O180" t="str">
            <v>CTDEM30</v>
          </cell>
          <cell r="P180">
            <v>63.75</v>
          </cell>
        </row>
        <row r="181">
          <cell r="O181" t="str">
            <v>CTDEM40</v>
          </cell>
          <cell r="P181">
            <v>63.75</v>
          </cell>
        </row>
        <row r="182">
          <cell r="O182" t="str">
            <v>CTER15YD</v>
          </cell>
          <cell r="P182">
            <v>110.22</v>
          </cell>
        </row>
        <row r="183">
          <cell r="O183" t="str">
            <v>CTER20YD</v>
          </cell>
          <cell r="P183">
            <v>110.22</v>
          </cell>
        </row>
        <row r="184">
          <cell r="O184" t="str">
            <v>CTER30YD</v>
          </cell>
          <cell r="P184">
            <v>114.8</v>
          </cell>
        </row>
        <row r="185">
          <cell r="O185" t="str">
            <v>CTER40YD</v>
          </cell>
          <cell r="P185">
            <v>114.8</v>
          </cell>
        </row>
        <row r="186">
          <cell r="O186" t="str">
            <v>CTIME1M</v>
          </cell>
          <cell r="P186">
            <v>1.6299999999999997</v>
          </cell>
        </row>
        <row r="187">
          <cell r="O187" t="str">
            <v>CTIME2M</v>
          </cell>
          <cell r="P187">
            <v>2.41</v>
          </cell>
        </row>
        <row r="188">
          <cell r="O188" t="str">
            <v>CTLIDCHG</v>
          </cell>
          <cell r="P188">
            <v>34.46</v>
          </cell>
        </row>
        <row r="189">
          <cell r="O189" t="str">
            <v>CTRV15YD</v>
          </cell>
          <cell r="P189">
            <v>110.22</v>
          </cell>
        </row>
        <row r="190">
          <cell r="O190" t="str">
            <v>CTRV20YD</v>
          </cell>
          <cell r="P190">
            <v>110.22</v>
          </cell>
        </row>
        <row r="191">
          <cell r="O191" t="str">
            <v>CTRV30YD</v>
          </cell>
          <cell r="P191">
            <v>114.8</v>
          </cell>
        </row>
        <row r="192">
          <cell r="O192" t="str">
            <v>CTRV40YD</v>
          </cell>
          <cell r="P192">
            <v>114.8</v>
          </cell>
        </row>
        <row r="193">
          <cell r="O193" t="str">
            <v>CTYD101</v>
          </cell>
          <cell r="P193">
            <v>13.86</v>
          </cell>
        </row>
        <row r="194">
          <cell r="O194" t="str">
            <v>CTYD126</v>
          </cell>
          <cell r="P194">
            <v>16.63</v>
          </cell>
        </row>
        <row r="195">
          <cell r="O195" t="str">
            <v>CTYD151</v>
          </cell>
          <cell r="P195">
            <v>19.399999999999999</v>
          </cell>
        </row>
        <row r="196">
          <cell r="O196" t="str">
            <v>CTYD176</v>
          </cell>
          <cell r="P196">
            <v>22.17</v>
          </cell>
        </row>
        <row r="197">
          <cell r="O197" t="str">
            <v>CTYD26</v>
          </cell>
          <cell r="P197">
            <v>5.54</v>
          </cell>
        </row>
        <row r="198">
          <cell r="O198" t="str">
            <v>CTYD51</v>
          </cell>
          <cell r="P198">
            <v>8.31</v>
          </cell>
        </row>
        <row r="199">
          <cell r="O199" t="str">
            <v>CTYD6</v>
          </cell>
          <cell r="P199">
            <v>2.77</v>
          </cell>
        </row>
        <row r="200">
          <cell r="O200" t="str">
            <v>CTYD76</v>
          </cell>
          <cell r="P200">
            <v>11.08</v>
          </cell>
        </row>
        <row r="201">
          <cell r="O201" t="str">
            <v>CWSAN 1-5</v>
          </cell>
          <cell r="P201">
            <v>0</v>
          </cell>
        </row>
        <row r="202">
          <cell r="O202" t="str">
            <v>CWSAN6</v>
          </cell>
          <cell r="P202">
            <v>0</v>
          </cell>
        </row>
        <row r="203">
          <cell r="O203" t="str">
            <v>CWSAN8</v>
          </cell>
          <cell r="P203">
            <v>0</v>
          </cell>
        </row>
        <row r="204">
          <cell r="O204" t="str">
            <v>DBACC</v>
          </cell>
          <cell r="P204">
            <v>1.54</v>
          </cell>
        </row>
        <row r="205">
          <cell r="O205" t="str">
            <v>DBTRIP</v>
          </cell>
          <cell r="P205">
            <v>68.92</v>
          </cell>
        </row>
        <row r="206">
          <cell r="O206" t="str">
            <v>DISP</v>
          </cell>
          <cell r="P206">
            <v>85.04</v>
          </cell>
        </row>
        <row r="207">
          <cell r="O207" t="str">
            <v>DWSAN15</v>
          </cell>
          <cell r="P207">
            <v>110.02000000000001</v>
          </cell>
        </row>
        <row r="208">
          <cell r="O208" t="str">
            <v>DWSAN20</v>
          </cell>
          <cell r="P208">
            <v>136.02000000000001</v>
          </cell>
        </row>
        <row r="209">
          <cell r="O209" t="str">
            <v>DWSAN30</v>
          </cell>
          <cell r="P209">
            <v>188.02</v>
          </cell>
        </row>
        <row r="210">
          <cell r="O210" t="str">
            <v>DWSAN40</v>
          </cell>
          <cell r="P210">
            <v>240.02000000000004</v>
          </cell>
        </row>
        <row r="211">
          <cell r="O211" t="str">
            <v>MF32CAN</v>
          </cell>
          <cell r="P211">
            <v>12.47</v>
          </cell>
        </row>
        <row r="212">
          <cell r="O212" t="str">
            <v>MILE</v>
          </cell>
          <cell r="P212">
            <v>2.2999999999999998</v>
          </cell>
        </row>
        <row r="213">
          <cell r="O213" t="str">
            <v>PF1.5YRENT</v>
          </cell>
          <cell r="P213">
            <v>61.5</v>
          </cell>
        </row>
        <row r="214">
          <cell r="O214" t="str">
            <v>PF2YRENT</v>
          </cell>
          <cell r="P214">
            <v>61.5</v>
          </cell>
        </row>
        <row r="215">
          <cell r="O215" t="str">
            <v>PF3YRENT</v>
          </cell>
          <cell r="P215">
            <v>61.5</v>
          </cell>
        </row>
        <row r="216">
          <cell r="O216" t="str">
            <v>PF4YRENT</v>
          </cell>
          <cell r="P216">
            <v>61.5</v>
          </cell>
        </row>
        <row r="217">
          <cell r="O217" t="str">
            <v>PF5YRENT</v>
          </cell>
          <cell r="P217">
            <v>61.5</v>
          </cell>
        </row>
        <row r="218">
          <cell r="O218" t="str">
            <v>PF6YRENT</v>
          </cell>
          <cell r="P218">
            <v>61.5</v>
          </cell>
        </row>
        <row r="219">
          <cell r="O219" t="str">
            <v>PF8YRENT</v>
          </cell>
          <cell r="P219">
            <v>61.5</v>
          </cell>
        </row>
        <row r="220">
          <cell r="O220" t="str">
            <v>RACCESS</v>
          </cell>
          <cell r="P220">
            <v>28.920000000000005</v>
          </cell>
        </row>
        <row r="221">
          <cell r="O221" t="str">
            <v>RC15YTR</v>
          </cell>
          <cell r="P221">
            <v>0</v>
          </cell>
        </row>
        <row r="222">
          <cell r="O222" t="str">
            <v>RC32W1</v>
          </cell>
          <cell r="P222">
            <v>17.690000000000001</v>
          </cell>
        </row>
        <row r="223">
          <cell r="O223" t="str">
            <v>RC32W8</v>
          </cell>
          <cell r="P223">
            <v>84.67</v>
          </cell>
        </row>
        <row r="224">
          <cell r="O224" t="str">
            <v>RCOF</v>
          </cell>
          <cell r="P224">
            <v>22.15</v>
          </cell>
        </row>
        <row r="225">
          <cell r="O225" t="str">
            <v>RCPLACE</v>
          </cell>
          <cell r="P225">
            <v>20.420000000000002</v>
          </cell>
        </row>
        <row r="226">
          <cell r="O226" t="str">
            <v>RCSP15Y</v>
          </cell>
          <cell r="P226">
            <v>48.91</v>
          </cell>
        </row>
        <row r="227">
          <cell r="O227" t="str">
            <v>RCSP1Y</v>
          </cell>
          <cell r="P227">
            <v>41.86</v>
          </cell>
        </row>
        <row r="228">
          <cell r="O228" t="str">
            <v>RCSP2Y</v>
          </cell>
          <cell r="P228">
            <v>56.029999999999994</v>
          </cell>
        </row>
        <row r="229">
          <cell r="O229" t="str">
            <v>RCSP3Y</v>
          </cell>
          <cell r="P229">
            <v>70.17</v>
          </cell>
        </row>
        <row r="230">
          <cell r="O230" t="str">
            <v>RCSP4Y</v>
          </cell>
          <cell r="P230">
            <v>80.959999999999994</v>
          </cell>
        </row>
        <row r="231">
          <cell r="O231" t="str">
            <v>RCSP5Y</v>
          </cell>
          <cell r="P231">
            <v>94.56</v>
          </cell>
        </row>
        <row r="232">
          <cell r="O232" t="str">
            <v>RCSP6Y</v>
          </cell>
          <cell r="P232">
            <v>108.16</v>
          </cell>
        </row>
        <row r="233">
          <cell r="O233" t="str">
            <v>RCSP8Y</v>
          </cell>
          <cell r="P233">
            <v>135.36000000000001</v>
          </cell>
        </row>
        <row r="234">
          <cell r="O234" t="str">
            <v>RDEM15</v>
          </cell>
          <cell r="P234">
            <v>86.86</v>
          </cell>
        </row>
        <row r="235">
          <cell r="O235" t="str">
            <v>RDEM20</v>
          </cell>
          <cell r="P235">
            <v>86.86</v>
          </cell>
        </row>
        <row r="236">
          <cell r="O236" t="str">
            <v>RDEM30</v>
          </cell>
          <cell r="P236">
            <v>86.86</v>
          </cell>
        </row>
        <row r="237">
          <cell r="O237" t="str">
            <v>RDEM40</v>
          </cell>
          <cell r="P237">
            <v>86.86</v>
          </cell>
        </row>
        <row r="238">
          <cell r="O238" t="str">
            <v>RER15YD</v>
          </cell>
          <cell r="P238">
            <v>120.22999999999999</v>
          </cell>
        </row>
        <row r="239">
          <cell r="O239" t="str">
            <v>RER20YD</v>
          </cell>
          <cell r="P239">
            <v>126.93000000000002</v>
          </cell>
        </row>
        <row r="240">
          <cell r="O240" t="str">
            <v>RER30YD</v>
          </cell>
          <cell r="P240">
            <v>133.61000000000001</v>
          </cell>
        </row>
        <row r="241">
          <cell r="O241" t="str">
            <v>RER40YD</v>
          </cell>
          <cell r="P241">
            <v>146.97</v>
          </cell>
        </row>
        <row r="242">
          <cell r="O242" t="str">
            <v>RLIDCHG</v>
          </cell>
          <cell r="P242">
            <v>46.76</v>
          </cell>
        </row>
        <row r="243">
          <cell r="O243" t="str">
            <v>ROFOW</v>
          </cell>
          <cell r="P243">
            <v>6.15</v>
          </cell>
        </row>
        <row r="244">
          <cell r="O244" t="str">
            <v>RPLACE</v>
          </cell>
          <cell r="P244">
            <v>69.760000000000005</v>
          </cell>
        </row>
        <row r="245">
          <cell r="O245" t="str">
            <v>RRCALL</v>
          </cell>
          <cell r="P245">
            <v>8.16</v>
          </cell>
        </row>
        <row r="246">
          <cell r="O246" t="str">
            <v>RREXC</v>
          </cell>
          <cell r="P246">
            <v>6.26</v>
          </cell>
        </row>
        <row r="247">
          <cell r="O247" t="str">
            <v>RREXHEL</v>
          </cell>
          <cell r="P247">
            <v>4.71</v>
          </cell>
        </row>
        <row r="248">
          <cell r="O248" t="str">
            <v>RROFOWHEL</v>
          </cell>
          <cell r="P248">
            <v>4.71</v>
          </cell>
        </row>
        <row r="249">
          <cell r="O249" t="str">
            <v>RRTRIP</v>
          </cell>
          <cell r="P249">
            <v>12.27</v>
          </cell>
        </row>
        <row r="250">
          <cell r="O250" t="str">
            <v>RRTRIPHEL</v>
          </cell>
          <cell r="P250">
            <v>9.23</v>
          </cell>
        </row>
        <row r="251">
          <cell r="O251" t="str">
            <v>RRV15YD</v>
          </cell>
          <cell r="P251">
            <v>122.43000000000002</v>
          </cell>
        </row>
        <row r="252">
          <cell r="O252" t="str">
            <v>RRV20YD</v>
          </cell>
          <cell r="P252">
            <v>129.25</v>
          </cell>
        </row>
        <row r="253">
          <cell r="O253" t="str">
            <v>RRV30YD</v>
          </cell>
          <cell r="P253">
            <v>136.06</v>
          </cell>
        </row>
        <row r="254">
          <cell r="O254" t="str">
            <v>RRV40YD</v>
          </cell>
          <cell r="P254">
            <v>149.66</v>
          </cell>
        </row>
        <row r="255">
          <cell r="O255" t="str">
            <v>RSNP</v>
          </cell>
          <cell r="P255">
            <v>10.199999999999999</v>
          </cell>
        </row>
        <row r="256">
          <cell r="O256" t="str">
            <v>RSTANDBY</v>
          </cell>
          <cell r="P256">
            <v>62.779999999999994</v>
          </cell>
        </row>
        <row r="257">
          <cell r="O257" t="str">
            <v>SPDISCO</v>
          </cell>
          <cell r="P257">
            <v>9.1999999999999993</v>
          </cell>
        </row>
        <row r="258">
          <cell r="O258" t="str">
            <v>STANDBY</v>
          </cell>
          <cell r="P258">
            <v>97.5</v>
          </cell>
        </row>
        <row r="259">
          <cell r="O259" t="str">
            <v>TARP</v>
          </cell>
          <cell r="P259">
            <v>9.51</v>
          </cell>
        </row>
        <row r="260">
          <cell r="O260" t="str">
            <v>TRASH</v>
          </cell>
          <cell r="P260">
            <v>95.77</v>
          </cell>
        </row>
        <row r="261">
          <cell r="O261" t="str">
            <v>VACCESS</v>
          </cell>
          <cell r="P261">
            <v>16.059999999999999</v>
          </cell>
        </row>
        <row r="262">
          <cell r="O262" t="str">
            <v>VC15Y1W</v>
          </cell>
          <cell r="P262">
            <v>171.43</v>
          </cell>
        </row>
        <row r="263">
          <cell r="O263" t="str">
            <v>VC15Y2W</v>
          </cell>
          <cell r="P263">
            <v>342.85</v>
          </cell>
        </row>
        <row r="264">
          <cell r="O264" t="str">
            <v>VC15Y3W</v>
          </cell>
          <cell r="P264">
            <v>514.28</v>
          </cell>
        </row>
        <row r="265">
          <cell r="O265" t="str">
            <v>VC15Y4W</v>
          </cell>
          <cell r="P265">
            <v>685.7</v>
          </cell>
        </row>
        <row r="266">
          <cell r="O266" t="str">
            <v>VC15Y5W</v>
          </cell>
          <cell r="P266">
            <v>857.12999999999988</v>
          </cell>
        </row>
        <row r="267">
          <cell r="O267" t="str">
            <v>VC15Y6W</v>
          </cell>
          <cell r="P267">
            <v>1028.55</v>
          </cell>
        </row>
        <row r="268">
          <cell r="O268" t="str">
            <v>VC15Y7W</v>
          </cell>
          <cell r="P268">
            <v>1199.98</v>
          </cell>
        </row>
        <row r="269">
          <cell r="O269" t="str">
            <v>VC1Y1W</v>
          </cell>
          <cell r="P269">
            <v>137.13999999999999</v>
          </cell>
        </row>
        <row r="270">
          <cell r="O270" t="str">
            <v>VC1Y3W</v>
          </cell>
          <cell r="P270">
            <v>411.41999999999996</v>
          </cell>
        </row>
        <row r="271">
          <cell r="O271" t="str">
            <v>VC1Y4W</v>
          </cell>
          <cell r="P271">
            <v>548.36</v>
          </cell>
        </row>
        <row r="272">
          <cell r="O272" t="str">
            <v>VC1Y5W</v>
          </cell>
          <cell r="P272">
            <v>685.7</v>
          </cell>
        </row>
        <row r="273">
          <cell r="O273" t="str">
            <v>VC1Y6W</v>
          </cell>
          <cell r="P273">
            <v>822.83999999999992</v>
          </cell>
        </row>
        <row r="274">
          <cell r="O274" t="str">
            <v>VC1Y7W</v>
          </cell>
          <cell r="P274">
            <v>959.9799999999999</v>
          </cell>
        </row>
        <row r="275">
          <cell r="O275" t="str">
            <v>VC2Y6W</v>
          </cell>
          <cell r="P275">
            <v>1234.26</v>
          </cell>
        </row>
        <row r="276">
          <cell r="O276" t="str">
            <v>VC2Y7W</v>
          </cell>
          <cell r="P276">
            <v>1439.97</v>
          </cell>
        </row>
        <row r="277">
          <cell r="O277" t="str">
            <v>VCA64CO</v>
          </cell>
          <cell r="P277">
            <v>53.43</v>
          </cell>
        </row>
        <row r="278">
          <cell r="O278" t="str">
            <v>VCA96W</v>
          </cell>
          <cell r="P278">
            <v>66.66</v>
          </cell>
        </row>
        <row r="279">
          <cell r="O279" t="str">
            <v>VCCMP2Y</v>
          </cell>
          <cell r="P279">
            <v>461.73</v>
          </cell>
        </row>
        <row r="280">
          <cell r="O280" t="str">
            <v>VCPLACE</v>
          </cell>
          <cell r="P280">
            <v>29.73</v>
          </cell>
        </row>
        <row r="281">
          <cell r="O281" t="str">
            <v>VCSP2YC</v>
          </cell>
          <cell r="P281">
            <v>121.28</v>
          </cell>
        </row>
        <row r="282">
          <cell r="O282" t="str">
            <v>VCSP3YC</v>
          </cell>
          <cell r="P282">
            <v>173.38</v>
          </cell>
        </row>
        <row r="283">
          <cell r="O283" t="str">
            <v>VCSP4YC</v>
          </cell>
          <cell r="P283">
            <v>225.47999999999996</v>
          </cell>
        </row>
        <row r="284">
          <cell r="O284" t="str">
            <v>VCSP6YC</v>
          </cell>
          <cell r="P284">
            <v>329.68</v>
          </cell>
        </row>
        <row r="285">
          <cell r="O285" t="str">
            <v>VDEM15</v>
          </cell>
          <cell r="P285">
            <v>109.35999999999999</v>
          </cell>
        </row>
        <row r="286">
          <cell r="O286" t="str">
            <v>VDEM20</v>
          </cell>
          <cell r="P286">
            <v>109.35999999999999</v>
          </cell>
        </row>
        <row r="287">
          <cell r="O287" t="str">
            <v>VDEM30</v>
          </cell>
          <cell r="P287">
            <v>109.35999999999999</v>
          </cell>
        </row>
        <row r="288">
          <cell r="O288" t="str">
            <v>VDEM40</v>
          </cell>
          <cell r="P288">
            <v>109.35999999999999</v>
          </cell>
        </row>
        <row r="289">
          <cell r="O289" t="str">
            <v>VDTIME</v>
          </cell>
          <cell r="P289">
            <v>1.7600000000000002</v>
          </cell>
        </row>
        <row r="290">
          <cell r="O290" t="str">
            <v>VERDB</v>
          </cell>
          <cell r="P290">
            <v>145.61000000000001</v>
          </cell>
        </row>
        <row r="291">
          <cell r="O291" t="str">
            <v>VHAUL15</v>
          </cell>
          <cell r="P291">
            <v>145.61000000000001</v>
          </cell>
        </row>
        <row r="292">
          <cell r="O292" t="str">
            <v>VHAUL15C</v>
          </cell>
          <cell r="P292">
            <v>161.79</v>
          </cell>
        </row>
        <row r="293">
          <cell r="O293" t="str">
            <v>VHAUL20</v>
          </cell>
          <cell r="P293">
            <v>145.61000000000001</v>
          </cell>
        </row>
        <row r="294">
          <cell r="O294" t="str">
            <v>VHAUL20C</v>
          </cell>
          <cell r="P294">
            <v>161.79</v>
          </cell>
        </row>
        <row r="295">
          <cell r="O295" t="str">
            <v>VHAUL25C</v>
          </cell>
          <cell r="P295">
            <v>161.79</v>
          </cell>
        </row>
        <row r="296">
          <cell r="O296" t="str">
            <v>VHAUL30</v>
          </cell>
          <cell r="P296">
            <v>145.61000000000001</v>
          </cell>
        </row>
        <row r="297">
          <cell r="O297" t="str">
            <v>VHAUL30C</v>
          </cell>
          <cell r="P297">
            <v>161.79</v>
          </cell>
        </row>
        <row r="298">
          <cell r="O298" t="str">
            <v>VHAUL40</v>
          </cell>
          <cell r="P298">
            <v>145.61000000000001</v>
          </cell>
        </row>
        <row r="299">
          <cell r="O299" t="str">
            <v>VHAUL40C</v>
          </cell>
          <cell r="P299">
            <v>161.79</v>
          </cell>
        </row>
        <row r="300">
          <cell r="O300" t="str">
            <v>VLIDCHG</v>
          </cell>
          <cell r="P300">
            <v>45.44</v>
          </cell>
        </row>
        <row r="301">
          <cell r="O301" t="str">
            <v>VLOCK</v>
          </cell>
          <cell r="P301">
            <v>11.3</v>
          </cell>
        </row>
        <row r="302">
          <cell r="O302" t="str">
            <v>VMF32CAN</v>
          </cell>
          <cell r="P302">
            <v>19.22</v>
          </cell>
        </row>
        <row r="303">
          <cell r="O303" t="str">
            <v>VPLACE</v>
          </cell>
          <cell r="P303">
            <v>37.119999999999997</v>
          </cell>
        </row>
        <row r="304">
          <cell r="O304" t="str">
            <v>VRA20EOW</v>
          </cell>
          <cell r="P304">
            <v>23.98</v>
          </cell>
        </row>
        <row r="305">
          <cell r="O305" t="str">
            <v>VRA20W</v>
          </cell>
          <cell r="P305">
            <v>29.98</v>
          </cell>
        </row>
        <row r="306">
          <cell r="O306" t="str">
            <v>VRA32EOW</v>
          </cell>
          <cell r="P306">
            <v>29.98</v>
          </cell>
        </row>
        <row r="307">
          <cell r="O307" t="str">
            <v>VRA32MO</v>
          </cell>
          <cell r="P307">
            <v>17.98</v>
          </cell>
        </row>
        <row r="308">
          <cell r="O308" t="str">
            <v>VRA32OC</v>
          </cell>
          <cell r="P308">
            <v>8.99</v>
          </cell>
        </row>
        <row r="309">
          <cell r="O309" t="str">
            <v>VRA32W</v>
          </cell>
          <cell r="P309">
            <v>39.96</v>
          </cell>
        </row>
        <row r="310">
          <cell r="O310" t="str">
            <v>VRA64EOW</v>
          </cell>
          <cell r="P310">
            <v>39.96</v>
          </cell>
        </row>
        <row r="311">
          <cell r="O311" t="str">
            <v>VRA64W</v>
          </cell>
          <cell r="P311">
            <v>79.92</v>
          </cell>
        </row>
        <row r="312">
          <cell r="O312" t="str">
            <v>VRA64W2</v>
          </cell>
          <cell r="P312">
            <v>159.84</v>
          </cell>
        </row>
        <row r="313">
          <cell r="O313" t="str">
            <v>VRA96W</v>
          </cell>
          <cell r="P313">
            <v>119.88</v>
          </cell>
        </row>
        <row r="314">
          <cell r="O314" t="str">
            <v>VRCOOFOW</v>
          </cell>
          <cell r="P314">
            <v>11.34</v>
          </cell>
        </row>
        <row r="315">
          <cell r="O315" t="str">
            <v>VRVDB</v>
          </cell>
          <cell r="P315">
            <v>145.61000000000001</v>
          </cell>
        </row>
        <row r="316">
          <cell r="O316" t="str">
            <v>WADEM20</v>
          </cell>
          <cell r="P316">
            <v>86.99</v>
          </cell>
        </row>
        <row r="317">
          <cell r="O317" t="str">
            <v>WADEM30</v>
          </cell>
          <cell r="P317">
            <v>110.01000000000002</v>
          </cell>
        </row>
        <row r="318">
          <cell r="O318" t="str">
            <v>WADEM40</v>
          </cell>
          <cell r="P318">
            <v>127.47</v>
          </cell>
        </row>
        <row r="319">
          <cell r="O319" t="str">
            <v>WADEMLID30</v>
          </cell>
          <cell r="P319">
            <v>141.28</v>
          </cell>
        </row>
        <row r="320">
          <cell r="O320" t="str">
            <v>WAHAUL20</v>
          </cell>
          <cell r="P320">
            <v>240.11000000000004</v>
          </cell>
        </row>
        <row r="321">
          <cell r="O321" t="str">
            <v>WAHAUL30</v>
          </cell>
          <cell r="P321">
            <v>287.43</v>
          </cell>
        </row>
        <row r="322">
          <cell r="O322" t="str">
            <v>WAHAUL40</v>
          </cell>
          <cell r="P322">
            <v>335.61</v>
          </cell>
        </row>
        <row r="323">
          <cell r="O323" t="str">
            <v>WAMISC</v>
          </cell>
          <cell r="P323">
            <v>97.3</v>
          </cell>
        </row>
        <row r="324">
          <cell r="O324" t="str">
            <v>WBCHAIR</v>
          </cell>
          <cell r="P324">
            <v>0</v>
          </cell>
        </row>
        <row r="325">
          <cell r="O325" t="str">
            <v>WBDRYER</v>
          </cell>
          <cell r="P325">
            <v>0</v>
          </cell>
        </row>
        <row r="326">
          <cell r="O326" t="str">
            <v>WBMATT</v>
          </cell>
          <cell r="P326">
            <v>0</v>
          </cell>
        </row>
        <row r="327">
          <cell r="O327" t="str">
            <v>WBMISC</v>
          </cell>
          <cell r="P327">
            <v>0</v>
          </cell>
        </row>
        <row r="328">
          <cell r="O328" t="str">
            <v>WBREFRIGE</v>
          </cell>
          <cell r="P328">
            <v>0</v>
          </cell>
        </row>
        <row r="329">
          <cell r="O329" t="str">
            <v>WBSOFA</v>
          </cell>
          <cell r="P329">
            <v>0</v>
          </cell>
        </row>
        <row r="330">
          <cell r="O330" t="str">
            <v>WBSTOVE</v>
          </cell>
          <cell r="P330">
            <v>0</v>
          </cell>
        </row>
        <row r="331">
          <cell r="O331" t="str">
            <v>WBTIME</v>
          </cell>
          <cell r="P331">
            <v>0</v>
          </cell>
        </row>
        <row r="332">
          <cell r="O332" t="str">
            <v>WBWASHER</v>
          </cell>
          <cell r="P332">
            <v>0</v>
          </cell>
        </row>
        <row r="333">
          <cell r="O333" t="str">
            <v>WBWTRHTR</v>
          </cell>
          <cell r="P333">
            <v>0</v>
          </cell>
        </row>
        <row r="334">
          <cell r="O334" t="str">
            <v>WCPLACE</v>
          </cell>
          <cell r="P334">
            <v>25.630000000000003</v>
          </cell>
        </row>
        <row r="335">
          <cell r="O335" t="str">
            <v>WCTIRE</v>
          </cell>
          <cell r="P335">
            <v>0</v>
          </cell>
        </row>
        <row r="336">
          <cell r="O336" t="str">
            <v>WCTIRE/RIM</v>
          </cell>
          <cell r="P336">
            <v>0</v>
          </cell>
        </row>
        <row r="337">
          <cell r="O337" t="str">
            <v>WTTIRE</v>
          </cell>
          <cell r="P337">
            <v>0</v>
          </cell>
        </row>
        <row r="338">
          <cell r="O338" t="str">
            <v>WTTIRE/RIM</v>
          </cell>
          <cell r="P338">
            <v>0</v>
          </cell>
        </row>
        <row r="339">
          <cell r="O339" t="str">
            <v>XPLACE</v>
          </cell>
          <cell r="P339">
            <v>34.58</v>
          </cell>
        </row>
        <row r="340">
          <cell r="O340" t="str">
            <v>(blank)</v>
          </cell>
        </row>
        <row r="341">
          <cell r="O341" t="str">
            <v>CASPEC</v>
          </cell>
          <cell r="P341">
            <v>0</v>
          </cell>
        </row>
        <row r="342">
          <cell r="O342" t="str">
            <v>CDRVEOW</v>
          </cell>
          <cell r="P342">
            <v>3.8199999999999994</v>
          </cell>
        </row>
        <row r="343">
          <cell r="O343" t="str">
            <v>CRACC</v>
          </cell>
          <cell r="P343">
            <v>0</v>
          </cell>
        </row>
        <row r="344">
          <cell r="O344" t="str">
            <v>CRDVEOW</v>
          </cell>
          <cell r="P344">
            <v>0</v>
          </cell>
        </row>
        <row r="345">
          <cell r="O345" t="str">
            <v>CTYD101E</v>
          </cell>
          <cell r="P345">
            <v>6.9599999999999991</v>
          </cell>
        </row>
        <row r="346">
          <cell r="O346" t="str">
            <v>CTYD126E</v>
          </cell>
          <cell r="P346">
            <v>8.3800000000000008</v>
          </cell>
        </row>
        <row r="347">
          <cell r="O347" t="str">
            <v>CTYD151E</v>
          </cell>
          <cell r="P347">
            <v>9.7200000000000006</v>
          </cell>
        </row>
        <row r="348">
          <cell r="O348" t="str">
            <v>CTYD176E</v>
          </cell>
          <cell r="P348">
            <v>11.16</v>
          </cell>
        </row>
        <row r="349">
          <cell r="O349" t="str">
            <v>CTYD26E</v>
          </cell>
          <cell r="P349">
            <v>2.78</v>
          </cell>
        </row>
        <row r="350">
          <cell r="O350" t="str">
            <v>CTYD51E</v>
          </cell>
          <cell r="P350">
            <v>4.18</v>
          </cell>
        </row>
        <row r="351">
          <cell r="O351" t="str">
            <v>CTYD6E</v>
          </cell>
          <cell r="P351">
            <v>1.4</v>
          </cell>
        </row>
        <row r="352">
          <cell r="O352" t="str">
            <v>CTYD76E</v>
          </cell>
          <cell r="P352">
            <v>5.56</v>
          </cell>
        </row>
        <row r="353">
          <cell r="O353" t="str">
            <v>LINER-RO</v>
          </cell>
          <cell r="P353">
            <v>50</v>
          </cell>
        </row>
        <row r="354">
          <cell r="O354" t="str">
            <v>RDGD101</v>
          </cell>
          <cell r="P354">
            <v>15.05</v>
          </cell>
        </row>
        <row r="355">
          <cell r="O355" t="str">
            <v>RDGD26</v>
          </cell>
          <cell r="P355">
            <v>6.02</v>
          </cell>
        </row>
        <row r="356">
          <cell r="O356" t="str">
            <v>RDGD51</v>
          </cell>
          <cell r="P356">
            <v>9.0299999999999994</v>
          </cell>
        </row>
        <row r="357">
          <cell r="O357" t="str">
            <v>RDGD6</v>
          </cell>
          <cell r="P357">
            <v>3.01</v>
          </cell>
        </row>
        <row r="358">
          <cell r="O358" t="str">
            <v>RDGD76</v>
          </cell>
          <cell r="P358">
            <v>12.04</v>
          </cell>
        </row>
        <row r="359">
          <cell r="O359" t="str">
            <v>RREOW</v>
          </cell>
          <cell r="P359">
            <v>13.25</v>
          </cell>
        </row>
        <row r="360">
          <cell r="O360" t="str">
            <v>RUREC125</v>
          </cell>
          <cell r="P360">
            <v>4.54</v>
          </cell>
        </row>
        <row r="361">
          <cell r="O361" t="str">
            <v>VC1Y2W</v>
          </cell>
          <cell r="P361">
            <v>274.27999999999997</v>
          </cell>
        </row>
        <row r="362">
          <cell r="O362" t="str">
            <v>VCCMP15Y</v>
          </cell>
          <cell r="P362">
            <v>384.78</v>
          </cell>
        </row>
        <row r="363">
          <cell r="O363" t="str">
            <v>VCSP15YC</v>
          </cell>
          <cell r="P363">
            <v>95.23</v>
          </cell>
        </row>
        <row r="364">
          <cell r="O364" t="str">
            <v>VCSP1YC</v>
          </cell>
          <cell r="P364">
            <v>69.180000000000007</v>
          </cell>
        </row>
        <row r="365">
          <cell r="O365" t="str">
            <v>VCSP5YC</v>
          </cell>
          <cell r="P365">
            <v>277.58</v>
          </cell>
        </row>
        <row r="366">
          <cell r="O366" t="str">
            <v>VCSP8YC</v>
          </cell>
          <cell r="P366">
            <v>433.88</v>
          </cell>
        </row>
        <row r="367">
          <cell r="O367" t="str">
            <v>VMF64W</v>
          </cell>
          <cell r="P367">
            <v>38.44</v>
          </cell>
        </row>
        <row r="368">
          <cell r="O368" t="str">
            <v>VMF96CO</v>
          </cell>
          <cell r="P368">
            <v>67.27</v>
          </cell>
        </row>
        <row r="369">
          <cell r="O369" t="str">
            <v>VMF96W</v>
          </cell>
          <cell r="P369">
            <v>57.659999999999989</v>
          </cell>
        </row>
        <row r="370">
          <cell r="O370" t="str">
            <v>WCG40EOW</v>
          </cell>
          <cell r="P370">
            <v>12.919999999999998</v>
          </cell>
        </row>
        <row r="371">
          <cell r="O371" t="str">
            <v>WCG40MTH</v>
          </cell>
          <cell r="P371">
            <v>8.84</v>
          </cell>
        </row>
        <row r="372">
          <cell r="O372" t="str">
            <v>Grand Total</v>
          </cell>
          <cell r="P372">
            <v>219.47393989983095</v>
          </cell>
        </row>
      </sheetData>
      <sheetData sheetId="4"/>
      <sheetData sheetId="5"/>
      <sheetData sheetId="6"/>
      <sheetData sheetId="7"/>
      <sheetData sheetId="8"/>
      <sheetData sheetId="9"/>
      <sheetData sheetId="10"/>
      <sheetData sheetId="11">
        <row r="197">
          <cell r="R197">
            <v>11079177.364999998</v>
          </cell>
        </row>
      </sheetData>
      <sheetData sheetId="12">
        <row r="2">
          <cell r="A2" t="str">
            <v>BILL AREA</v>
          </cell>
          <cell r="B2" t="str">
            <v>(Multiple Items)</v>
          </cell>
        </row>
        <row r="4">
          <cell r="C4" t="str">
            <v>Values</v>
          </cell>
        </row>
        <row r="5">
          <cell r="A5" t="str">
            <v>Row Labels</v>
          </cell>
          <cell r="B5" t="str">
            <v>SERVICE CODE DESCRIPTION</v>
          </cell>
          <cell r="C5" t="str">
            <v>Sum of 1</v>
          </cell>
          <cell r="D5" t="str">
            <v>Sum of 2</v>
          </cell>
          <cell r="E5" t="str">
            <v>Sum of 3</v>
          </cell>
          <cell r="F5" t="str">
            <v>Sum of 4</v>
          </cell>
          <cell r="G5" t="str">
            <v>Sum of 5</v>
          </cell>
          <cell r="H5" t="str">
            <v>Sum of 6</v>
          </cell>
          <cell r="I5" t="str">
            <v>Sum of 7</v>
          </cell>
          <cell r="J5" t="str">
            <v>Sum of 8</v>
          </cell>
          <cell r="K5" t="str">
            <v>Sum of 9</v>
          </cell>
          <cell r="L5" t="str">
            <v>Sum of 10</v>
          </cell>
          <cell r="M5" t="str">
            <v>Sum of 11</v>
          </cell>
          <cell r="N5" t="str">
            <v>Sum of 12</v>
          </cell>
        </row>
        <row r="6">
          <cell r="A6" t="str">
            <v>ACCOUNTING</v>
          </cell>
          <cell r="C6">
            <v>1064.1300000000003</v>
          </cell>
          <cell r="D6">
            <v>8710.44</v>
          </cell>
          <cell r="E6">
            <v>-7328.4</v>
          </cell>
          <cell r="F6">
            <v>-375.83999999999924</v>
          </cell>
          <cell r="G6">
            <v>-1465.31</v>
          </cell>
          <cell r="H6">
            <v>5192.0000000000009</v>
          </cell>
          <cell r="I6">
            <v>1442.89</v>
          </cell>
          <cell r="J6">
            <v>6051.3499999999995</v>
          </cell>
          <cell r="K6">
            <v>1451.4000000000005</v>
          </cell>
          <cell r="L6">
            <v>4781.7599999999993</v>
          </cell>
          <cell r="M6">
            <v>2682.39</v>
          </cell>
          <cell r="N6">
            <v>5694.62</v>
          </cell>
        </row>
        <row r="7">
          <cell r="A7" t="str">
            <v>ADJ</v>
          </cell>
          <cell r="B7" t="str">
            <v>ADJUST BALANCE</v>
          </cell>
          <cell r="C7">
            <v>0</v>
          </cell>
          <cell r="D7">
            <v>-40.81</v>
          </cell>
          <cell r="E7">
            <v>-1.02</v>
          </cell>
          <cell r="F7">
            <v>0.01</v>
          </cell>
          <cell r="G7">
            <v>0</v>
          </cell>
          <cell r="H7">
            <v>-0.19</v>
          </cell>
          <cell r="I7">
            <v>2.1999999999999993</v>
          </cell>
          <cell r="J7">
            <v>-1.24</v>
          </cell>
          <cell r="K7">
            <v>0.06</v>
          </cell>
          <cell r="L7">
            <v>0.02</v>
          </cell>
          <cell r="M7">
            <v>0</v>
          </cell>
          <cell r="N7">
            <v>-5.49</v>
          </cell>
        </row>
        <row r="8">
          <cell r="A8" t="str">
            <v>FINCHG</v>
          </cell>
          <cell r="B8" t="str">
            <v>FINANCE CHARGE</v>
          </cell>
          <cell r="C8">
            <v>2254.6400000000003</v>
          </cell>
          <cell r="D8">
            <v>6517.7400000000007</v>
          </cell>
          <cell r="E8">
            <v>3038.75</v>
          </cell>
          <cell r="F8">
            <v>8145.4600000000009</v>
          </cell>
          <cell r="G8">
            <v>3894.16</v>
          </cell>
          <cell r="H8">
            <v>6455.9800000000005</v>
          </cell>
          <cell r="I8">
            <v>2591.7100000000005</v>
          </cell>
          <cell r="J8">
            <v>6594.7899999999991</v>
          </cell>
          <cell r="K8">
            <v>2555.1900000000005</v>
          </cell>
          <cell r="L8">
            <v>6129.3599999999988</v>
          </cell>
          <cell r="M8">
            <v>2808.2000000000003</v>
          </cell>
          <cell r="N8">
            <v>6677.08</v>
          </cell>
        </row>
        <row r="9">
          <cell r="A9" t="str">
            <v>GWC</v>
          </cell>
          <cell r="B9" t="str">
            <v>GOODWILL CREDIT</v>
          </cell>
          <cell r="C9">
            <v>-590</v>
          </cell>
          <cell r="D9">
            <v>-270</v>
          </cell>
          <cell r="E9">
            <v>-352.85</v>
          </cell>
          <cell r="F9">
            <v>-875</v>
          </cell>
          <cell r="G9">
            <v>-826.21</v>
          </cell>
          <cell r="H9">
            <v>-321.5</v>
          </cell>
          <cell r="I9">
            <v>-378</v>
          </cell>
          <cell r="J9">
            <v>-776.05</v>
          </cell>
          <cell r="K9">
            <v>-287.53999999999996</v>
          </cell>
          <cell r="L9">
            <v>-1112.28</v>
          </cell>
          <cell r="M9">
            <v>-310.09000000000003</v>
          </cell>
          <cell r="N9">
            <v>-465.1</v>
          </cell>
        </row>
        <row r="10">
          <cell r="A10" t="str">
            <v>MM</v>
          </cell>
          <cell r="B10" t="str">
            <v>TRANSFER PAYMENT</v>
          </cell>
          <cell r="C10">
            <v>-750.51</v>
          </cell>
          <cell r="D10">
            <v>2403.5100000000002</v>
          </cell>
          <cell r="E10">
            <v>-6705.16</v>
          </cell>
          <cell r="F10">
            <v>309.54999999999995</v>
          </cell>
          <cell r="G10">
            <v>-681.44999999999993</v>
          </cell>
          <cell r="H10">
            <v>-992.2900000000003</v>
          </cell>
          <cell r="I10">
            <v>-898.02000000000021</v>
          </cell>
          <cell r="J10">
            <v>183.85000000000011</v>
          </cell>
          <cell r="K10">
            <v>-866.31</v>
          </cell>
          <cell r="L10">
            <v>-260.33999999999997</v>
          </cell>
          <cell r="M10">
            <v>34.279999999999887</v>
          </cell>
          <cell r="N10">
            <v>-511.86999999999995</v>
          </cell>
        </row>
        <row r="11">
          <cell r="A11" t="str">
            <v>DAMAGE</v>
          </cell>
          <cell r="B11" t="str">
            <v>PROPERTY DAMAGE</v>
          </cell>
          <cell r="C11">
            <v>0</v>
          </cell>
          <cell r="D11">
            <v>0</v>
          </cell>
          <cell r="E11">
            <v>0</v>
          </cell>
          <cell r="F11">
            <v>0</v>
          </cell>
          <cell r="G11">
            <v>0</v>
          </cell>
          <cell r="H11">
            <v>0</v>
          </cell>
          <cell r="I11">
            <v>0</v>
          </cell>
          <cell r="J11">
            <v>0</v>
          </cell>
          <cell r="K11">
            <v>0</v>
          </cell>
          <cell r="L11">
            <v>0</v>
          </cell>
          <cell r="M11">
            <v>0</v>
          </cell>
          <cell r="N11">
            <v>0</v>
          </cell>
        </row>
        <row r="12">
          <cell r="A12" t="str">
            <v>RETCKC</v>
          </cell>
          <cell r="B12" t="str">
            <v>RETURNED CHECK CHARGE</v>
          </cell>
          <cell r="C12">
            <v>150</v>
          </cell>
          <cell r="D12">
            <v>100</v>
          </cell>
          <cell r="E12">
            <v>75</v>
          </cell>
          <cell r="F12">
            <v>75</v>
          </cell>
          <cell r="G12">
            <v>25</v>
          </cell>
          <cell r="H12">
            <v>50</v>
          </cell>
          <cell r="I12">
            <v>125</v>
          </cell>
          <cell r="J12">
            <v>50</v>
          </cell>
          <cell r="K12">
            <v>50</v>
          </cell>
          <cell r="L12">
            <v>25</v>
          </cell>
          <cell r="M12">
            <v>150</v>
          </cell>
          <cell r="N12">
            <v>0</v>
          </cell>
        </row>
        <row r="13">
          <cell r="A13" t="str">
            <v>C19-ADJFIN</v>
          </cell>
          <cell r="B13" t="str">
            <v>FINANCE CHARGE ADJUSTMENT</v>
          </cell>
          <cell r="C13">
            <v>0</v>
          </cell>
          <cell r="D13">
            <v>0</v>
          </cell>
          <cell r="E13">
            <v>-3210.1299999999997</v>
          </cell>
          <cell r="F13">
            <v>-8030.8600000000006</v>
          </cell>
          <cell r="G13">
            <v>-3876.81</v>
          </cell>
          <cell r="H13">
            <v>0</v>
          </cell>
          <cell r="I13">
            <v>0</v>
          </cell>
          <cell r="J13">
            <v>0</v>
          </cell>
          <cell r="K13">
            <v>0</v>
          </cell>
          <cell r="L13">
            <v>0</v>
          </cell>
          <cell r="M13">
            <v>0</v>
          </cell>
          <cell r="N13">
            <v>0</v>
          </cell>
        </row>
        <row r="14">
          <cell r="A14" t="str">
            <v>DEPREC</v>
          </cell>
          <cell r="B14" t="str">
            <v>DEPOSIT RECEIVED</v>
          </cell>
          <cell r="C14">
            <v>0</v>
          </cell>
          <cell r="D14">
            <v>0</v>
          </cell>
          <cell r="E14">
            <v>-172.99</v>
          </cell>
          <cell r="F14">
            <v>0</v>
          </cell>
          <cell r="G14">
            <v>0</v>
          </cell>
          <cell r="H14">
            <v>0</v>
          </cell>
          <cell r="I14">
            <v>0</v>
          </cell>
          <cell r="J14">
            <v>0</v>
          </cell>
          <cell r="K14">
            <v>0</v>
          </cell>
          <cell r="L14">
            <v>0</v>
          </cell>
          <cell r="M14">
            <v>0</v>
          </cell>
          <cell r="N14">
            <v>0</v>
          </cell>
        </row>
        <row r="15">
          <cell r="A15" t="str">
            <v>COMMERCIAL</v>
          </cell>
          <cell r="C15">
            <v>534466.56000000041</v>
          </cell>
          <cell r="D15">
            <v>533615.15000000014</v>
          </cell>
          <cell r="E15">
            <v>528730.35</v>
          </cell>
          <cell r="F15">
            <v>496792.26000000013</v>
          </cell>
          <cell r="G15">
            <v>505764.7900000001</v>
          </cell>
          <cell r="H15">
            <v>528215.62000000011</v>
          </cell>
          <cell r="I15">
            <v>541835.50000000012</v>
          </cell>
          <cell r="J15">
            <v>550362.43000000028</v>
          </cell>
          <cell r="K15">
            <v>547432.35000000021</v>
          </cell>
          <cell r="L15">
            <v>546583.75500000035</v>
          </cell>
          <cell r="M15">
            <v>547488.2150000002</v>
          </cell>
          <cell r="N15">
            <v>547294.06000000006</v>
          </cell>
        </row>
        <row r="16">
          <cell r="A16" t="str">
            <v>CACCESS</v>
          </cell>
          <cell r="B16" t="str">
            <v>ACCESS CHARGE - PER MTH</v>
          </cell>
          <cell r="C16">
            <v>4740.78</v>
          </cell>
          <cell r="D16">
            <v>4804.8900000000003</v>
          </cell>
          <cell r="E16">
            <v>4680.92</v>
          </cell>
          <cell r="F16">
            <v>4200.2800000000007</v>
          </cell>
          <cell r="G16">
            <v>4279.1699999999992</v>
          </cell>
          <cell r="H16">
            <v>4485.3599999999997</v>
          </cell>
          <cell r="I16">
            <v>4591.1500000000005</v>
          </cell>
          <cell r="J16">
            <v>4653.2300000000005</v>
          </cell>
          <cell r="K16">
            <v>4690.3900000000003</v>
          </cell>
          <cell r="L16">
            <v>4680.67</v>
          </cell>
          <cell r="M16">
            <v>4706.42</v>
          </cell>
          <cell r="N16">
            <v>4662.93</v>
          </cell>
        </row>
        <row r="17">
          <cell r="A17" t="str">
            <v>CACCESSEOW</v>
          </cell>
          <cell r="B17" t="str">
            <v>EOW MONTHLY ACCESS CHARGE</v>
          </cell>
          <cell r="C17">
            <v>287.47000000000003</v>
          </cell>
          <cell r="D17">
            <v>281.01</v>
          </cell>
          <cell r="E17">
            <v>279.38</v>
          </cell>
          <cell r="F17">
            <v>263.24</v>
          </cell>
          <cell r="G17">
            <v>264.85000000000002</v>
          </cell>
          <cell r="H17">
            <v>266.45999999999998</v>
          </cell>
          <cell r="I17">
            <v>269.7</v>
          </cell>
          <cell r="J17">
            <v>263.24</v>
          </cell>
          <cell r="K17">
            <v>274.55</v>
          </cell>
          <cell r="L17">
            <v>282.62</v>
          </cell>
          <cell r="M17">
            <v>284.24</v>
          </cell>
          <cell r="N17">
            <v>292.30999999999995</v>
          </cell>
        </row>
        <row r="18">
          <cell r="A18" t="str">
            <v>CC15Y1W</v>
          </cell>
          <cell r="B18" t="str">
            <v>1.5YD CONT 1X WEEKLY</v>
          </cell>
          <cell r="C18">
            <v>12164.78</v>
          </cell>
          <cell r="D18">
            <v>12371.84</v>
          </cell>
          <cell r="E18">
            <v>12475.359999999999</v>
          </cell>
          <cell r="F18">
            <v>12293.67</v>
          </cell>
          <cell r="G18">
            <v>12009.46</v>
          </cell>
          <cell r="H18">
            <v>12682.4</v>
          </cell>
          <cell r="I18">
            <v>12604.77</v>
          </cell>
          <cell r="J18">
            <v>11575.170000000002</v>
          </cell>
          <cell r="K18">
            <v>12769.020000000002</v>
          </cell>
          <cell r="L18">
            <v>12766.160000000002</v>
          </cell>
          <cell r="M18">
            <v>12662.37</v>
          </cell>
          <cell r="N18">
            <v>12637.38</v>
          </cell>
        </row>
        <row r="19">
          <cell r="A19" t="str">
            <v>CC15Y2W</v>
          </cell>
          <cell r="B19" t="str">
            <v>1.5YD CONT 2X WEEKLY</v>
          </cell>
          <cell r="C19">
            <v>414.12</v>
          </cell>
          <cell r="D19">
            <v>414.12</v>
          </cell>
          <cell r="E19">
            <v>414.12</v>
          </cell>
          <cell r="F19">
            <v>414.12</v>
          </cell>
          <cell r="G19">
            <v>414.12</v>
          </cell>
          <cell r="H19">
            <v>414.12</v>
          </cell>
          <cell r="I19">
            <v>414.12</v>
          </cell>
          <cell r="J19">
            <v>415.16</v>
          </cell>
          <cell r="K19">
            <v>415.16</v>
          </cell>
          <cell r="L19">
            <v>415.16</v>
          </cell>
          <cell r="M19">
            <v>415.16</v>
          </cell>
          <cell r="N19">
            <v>415.16</v>
          </cell>
        </row>
        <row r="20">
          <cell r="A20" t="str">
            <v>CC15YEOW</v>
          </cell>
          <cell r="B20" t="str">
            <v>1.5YD CONTAINER EOW</v>
          </cell>
          <cell r="C20">
            <v>9442.16</v>
          </cell>
          <cell r="D20">
            <v>9545.3799999999992</v>
          </cell>
          <cell r="E20">
            <v>9558.89</v>
          </cell>
          <cell r="F20">
            <v>9649.68</v>
          </cell>
          <cell r="G20">
            <v>9831.06</v>
          </cell>
          <cell r="H20">
            <v>9857.2000000000007</v>
          </cell>
          <cell r="I20">
            <v>10012.84</v>
          </cell>
          <cell r="J20">
            <v>10712.74</v>
          </cell>
          <cell r="K20">
            <v>10193.950000000001</v>
          </cell>
          <cell r="L20">
            <v>10193.94</v>
          </cell>
          <cell r="M20">
            <v>10219.960000000001</v>
          </cell>
          <cell r="N20">
            <v>10180.950000000001</v>
          </cell>
        </row>
        <row r="21">
          <cell r="A21" t="str">
            <v>CC15YPR</v>
          </cell>
          <cell r="B21" t="str">
            <v>PERM CONT RENT 1.5YD</v>
          </cell>
          <cell r="C21">
            <v>4170.2399999999989</v>
          </cell>
          <cell r="D21">
            <v>4232.66</v>
          </cell>
          <cell r="E21">
            <v>4243.2899999999991</v>
          </cell>
          <cell r="F21">
            <v>4231.2199999999993</v>
          </cell>
          <cell r="G21">
            <v>4280.7199999999993</v>
          </cell>
          <cell r="H21">
            <v>4324.6299999999992</v>
          </cell>
          <cell r="I21">
            <v>4363.01</v>
          </cell>
          <cell r="J21">
            <v>4409.8099999999995</v>
          </cell>
          <cell r="K21">
            <v>4399.53</v>
          </cell>
          <cell r="L21">
            <v>4416.42</v>
          </cell>
          <cell r="M21">
            <v>4418.7299999999996</v>
          </cell>
          <cell r="N21">
            <v>4375.0399999999991</v>
          </cell>
        </row>
        <row r="22">
          <cell r="A22" t="str">
            <v>CC15YTR</v>
          </cell>
          <cell r="B22" t="str">
            <v>TEMP CONT RENT 1.5YD</v>
          </cell>
          <cell r="C22">
            <v>57.33</v>
          </cell>
          <cell r="D22">
            <v>59.78</v>
          </cell>
          <cell r="E22">
            <v>64.73</v>
          </cell>
          <cell r="F22">
            <v>105.39</v>
          </cell>
          <cell r="G22">
            <v>114.28999999999999</v>
          </cell>
          <cell r="H22">
            <v>189.95000000000002</v>
          </cell>
          <cell r="I22">
            <v>237.13</v>
          </cell>
          <cell r="J22">
            <v>253.34</v>
          </cell>
          <cell r="K22">
            <v>246.18</v>
          </cell>
          <cell r="L22">
            <v>187.02</v>
          </cell>
          <cell r="M22">
            <v>134.97999999999999</v>
          </cell>
          <cell r="N22">
            <v>125.71000000000001</v>
          </cell>
        </row>
        <row r="23">
          <cell r="A23" t="str">
            <v>CC1Y1W</v>
          </cell>
          <cell r="B23" t="str">
            <v>1YD CONT 1X WEEKLY</v>
          </cell>
          <cell r="C23">
            <v>25986.65</v>
          </cell>
          <cell r="D23">
            <v>25852.300000000003</v>
          </cell>
          <cell r="E23">
            <v>26236.14</v>
          </cell>
          <cell r="F23">
            <v>25621.94</v>
          </cell>
          <cell r="G23">
            <v>27425.829999999998</v>
          </cell>
          <cell r="H23">
            <v>29633.17</v>
          </cell>
          <cell r="I23">
            <v>26869.449999999997</v>
          </cell>
          <cell r="J23">
            <v>27348.02</v>
          </cell>
          <cell r="K23">
            <v>28313.010000000002</v>
          </cell>
          <cell r="L23">
            <v>29795</v>
          </cell>
          <cell r="M23">
            <v>29756.559999999998</v>
          </cell>
          <cell r="N23">
            <v>28890.460000000003</v>
          </cell>
        </row>
        <row r="24">
          <cell r="A24" t="str">
            <v>CC1Y2W</v>
          </cell>
          <cell r="B24" t="str">
            <v>1YD CONT 2X WEEKLY</v>
          </cell>
          <cell r="C24">
            <v>614.16</v>
          </cell>
          <cell r="D24">
            <v>614.16</v>
          </cell>
          <cell r="E24">
            <v>614.16</v>
          </cell>
          <cell r="F24">
            <v>614.16</v>
          </cell>
          <cell r="G24">
            <v>614.16</v>
          </cell>
          <cell r="H24">
            <v>614.16</v>
          </cell>
          <cell r="I24">
            <v>5834.5199999999995</v>
          </cell>
          <cell r="J24">
            <v>5850.86</v>
          </cell>
          <cell r="K24">
            <v>3233.2000000000003</v>
          </cell>
          <cell r="L24">
            <v>615.88</v>
          </cell>
          <cell r="M24">
            <v>615.88</v>
          </cell>
          <cell r="N24">
            <v>615.88</v>
          </cell>
        </row>
        <row r="25">
          <cell r="A25" t="str">
            <v>CC1YEOW</v>
          </cell>
          <cell r="B25" t="str">
            <v>1YD CONTAINER EOW</v>
          </cell>
          <cell r="C25">
            <v>27775.35</v>
          </cell>
          <cell r="D25">
            <v>27929.27</v>
          </cell>
          <cell r="E25">
            <v>27659.95</v>
          </cell>
          <cell r="F25">
            <v>27304.02</v>
          </cell>
          <cell r="G25">
            <v>27284.3</v>
          </cell>
          <cell r="H25">
            <v>27477.109999999997</v>
          </cell>
          <cell r="I25">
            <v>27477.11</v>
          </cell>
          <cell r="J25">
            <v>27646.51</v>
          </cell>
          <cell r="K25">
            <v>27256.770000000004</v>
          </cell>
          <cell r="L25">
            <v>27006</v>
          </cell>
          <cell r="M25">
            <v>27362.860000000004</v>
          </cell>
          <cell r="N25">
            <v>27719.73</v>
          </cell>
        </row>
        <row r="26">
          <cell r="A26" t="str">
            <v>CC1YOC</v>
          </cell>
          <cell r="B26" t="str">
            <v>1YD CONT ON CALL RENTAL</v>
          </cell>
          <cell r="C26">
            <v>12.27</v>
          </cell>
          <cell r="D26">
            <v>12.27</v>
          </cell>
          <cell r="E26">
            <v>12.27</v>
          </cell>
          <cell r="F26">
            <v>12.27</v>
          </cell>
          <cell r="G26">
            <v>12.27</v>
          </cell>
          <cell r="H26">
            <v>-40.92</v>
          </cell>
          <cell r="I26">
            <v>12.27</v>
          </cell>
          <cell r="J26">
            <v>12.27</v>
          </cell>
          <cell r="K26">
            <v>6.95</v>
          </cell>
          <cell r="L26">
            <v>0</v>
          </cell>
          <cell r="M26">
            <v>0</v>
          </cell>
          <cell r="N26">
            <v>0</v>
          </cell>
        </row>
        <row r="27">
          <cell r="A27" t="str">
            <v>CC1YPR</v>
          </cell>
          <cell r="B27" t="str">
            <v>PERM CONT RENT 1YD</v>
          </cell>
          <cell r="C27">
            <v>12907.43</v>
          </cell>
          <cell r="D27">
            <v>12911.289999999999</v>
          </cell>
          <cell r="E27">
            <v>12919.68</v>
          </cell>
          <cell r="F27">
            <v>12783.410000000002</v>
          </cell>
          <cell r="G27">
            <v>13028.55</v>
          </cell>
          <cell r="H27">
            <v>13328.44</v>
          </cell>
          <cell r="I27">
            <v>13216.91</v>
          </cell>
          <cell r="J27">
            <v>13291.62</v>
          </cell>
          <cell r="K27">
            <v>13322.880000000001</v>
          </cell>
          <cell r="L27">
            <v>13201.495000000001</v>
          </cell>
          <cell r="M27">
            <v>13327.175000000001</v>
          </cell>
          <cell r="N27">
            <v>13373.7</v>
          </cell>
        </row>
        <row r="28">
          <cell r="A28" t="str">
            <v>CC1YTR</v>
          </cell>
          <cell r="B28" t="str">
            <v>TEMP CONT RENT 1YD</v>
          </cell>
          <cell r="C28">
            <v>37.629999999999995</v>
          </cell>
          <cell r="D28">
            <v>17.59</v>
          </cell>
          <cell r="E28">
            <v>18.809999999999999</v>
          </cell>
          <cell r="F28">
            <v>36.39</v>
          </cell>
          <cell r="G28">
            <v>187.07999999999998</v>
          </cell>
          <cell r="H28">
            <v>228.63</v>
          </cell>
          <cell r="I28">
            <v>207.36</v>
          </cell>
          <cell r="J28">
            <v>193.86</v>
          </cell>
          <cell r="K28">
            <v>196.32</v>
          </cell>
          <cell r="L28">
            <v>29.03</v>
          </cell>
          <cell r="M28">
            <v>38.03</v>
          </cell>
          <cell r="N28">
            <v>25.35</v>
          </cell>
        </row>
        <row r="29">
          <cell r="A29" t="str">
            <v>CC2Y1W</v>
          </cell>
          <cell r="B29" t="str">
            <v>2YD CONT 1X WEEKLY</v>
          </cell>
          <cell r="C29">
            <v>52726.939999999995</v>
          </cell>
          <cell r="D29">
            <v>52885.479999999996</v>
          </cell>
          <cell r="E29">
            <v>53282.229999999996</v>
          </cell>
          <cell r="F29">
            <v>51431.040000000001</v>
          </cell>
          <cell r="G29">
            <v>52726.700000000004</v>
          </cell>
          <cell r="H29">
            <v>56321.15</v>
          </cell>
          <cell r="I29">
            <v>52911.96</v>
          </cell>
          <cell r="J29">
            <v>54109.47</v>
          </cell>
          <cell r="K29">
            <v>56893.939999999995</v>
          </cell>
          <cell r="L29">
            <v>60976.11</v>
          </cell>
          <cell r="M29">
            <v>57003.12</v>
          </cell>
          <cell r="N29">
            <v>56893.99</v>
          </cell>
        </row>
        <row r="30">
          <cell r="A30" t="str">
            <v>CC2Y2W</v>
          </cell>
          <cell r="B30" t="str">
            <v>2YD CONT 2X WEEKLY</v>
          </cell>
          <cell r="C30">
            <v>11723.48</v>
          </cell>
          <cell r="D30">
            <v>11846.880000000001</v>
          </cell>
          <cell r="E30">
            <v>11106.41</v>
          </cell>
          <cell r="F30">
            <v>9101.11</v>
          </cell>
          <cell r="G30">
            <v>9347.91</v>
          </cell>
          <cell r="H30">
            <v>9557.7000000000007</v>
          </cell>
          <cell r="I30">
            <v>19528.72</v>
          </cell>
          <cell r="J30">
            <v>21285</v>
          </cell>
          <cell r="K30">
            <v>14045.34</v>
          </cell>
          <cell r="L30">
            <v>7183.02</v>
          </cell>
          <cell r="M30">
            <v>9590.6200000000008</v>
          </cell>
          <cell r="N30">
            <v>9157.5</v>
          </cell>
        </row>
        <row r="31">
          <cell r="A31" t="str">
            <v>CC2Y3W</v>
          </cell>
          <cell r="B31" t="str">
            <v>2YD CONT 3X WEEKLY</v>
          </cell>
          <cell r="C31">
            <v>1480.88</v>
          </cell>
          <cell r="D31">
            <v>1480.88</v>
          </cell>
          <cell r="E31">
            <v>1665.99</v>
          </cell>
          <cell r="F31">
            <v>1851.1000000000001</v>
          </cell>
          <cell r="G31">
            <v>2128.7600000000002</v>
          </cell>
          <cell r="H31">
            <v>2221.3200000000002</v>
          </cell>
          <cell r="I31">
            <v>2221.3200000000002</v>
          </cell>
          <cell r="J31">
            <v>2196.56</v>
          </cell>
          <cell r="K31">
            <v>1949.06</v>
          </cell>
          <cell r="L31">
            <v>2041.87</v>
          </cell>
          <cell r="M31">
            <v>1856.25</v>
          </cell>
          <cell r="N31">
            <v>1856.25</v>
          </cell>
        </row>
        <row r="32">
          <cell r="A32" t="str">
            <v>CC2Y4W</v>
          </cell>
          <cell r="B32" t="str">
            <v>2YD CONT 4X WEEKLY</v>
          </cell>
          <cell r="C32">
            <v>740.43</v>
          </cell>
          <cell r="D32">
            <v>493.62</v>
          </cell>
          <cell r="E32">
            <v>493.62</v>
          </cell>
          <cell r="F32">
            <v>493.62</v>
          </cell>
          <cell r="G32">
            <v>154.25</v>
          </cell>
          <cell r="H32">
            <v>493.62</v>
          </cell>
          <cell r="I32">
            <v>493.62</v>
          </cell>
          <cell r="J32">
            <v>495</v>
          </cell>
          <cell r="K32">
            <v>495</v>
          </cell>
          <cell r="L32">
            <v>495</v>
          </cell>
          <cell r="M32">
            <v>495</v>
          </cell>
          <cell r="N32">
            <v>495</v>
          </cell>
        </row>
        <row r="33">
          <cell r="A33" t="str">
            <v>CC2YEOW</v>
          </cell>
          <cell r="B33" t="str">
            <v>2YD CONTAINER EOW</v>
          </cell>
          <cell r="C33">
            <v>23363.859999999997</v>
          </cell>
          <cell r="D33">
            <v>23101.019999999997</v>
          </cell>
          <cell r="E33">
            <v>22946.35</v>
          </cell>
          <cell r="F33">
            <v>22869.02</v>
          </cell>
          <cell r="G33">
            <v>23023.56</v>
          </cell>
          <cell r="H33">
            <v>23359.99</v>
          </cell>
          <cell r="I33">
            <v>22667.999999999996</v>
          </cell>
          <cell r="J33">
            <v>22572.170000000002</v>
          </cell>
          <cell r="K33">
            <v>22916.390000000003</v>
          </cell>
          <cell r="L33">
            <v>22761.33</v>
          </cell>
          <cell r="M33">
            <v>23086.940000000002</v>
          </cell>
          <cell r="N33">
            <v>23115.88</v>
          </cell>
        </row>
        <row r="34">
          <cell r="A34" t="str">
            <v>CC2YOC</v>
          </cell>
          <cell r="B34" t="str">
            <v>2YD CONT ON CALL RENT</v>
          </cell>
          <cell r="C34">
            <v>14.93</v>
          </cell>
          <cell r="D34">
            <v>14.93</v>
          </cell>
          <cell r="E34">
            <v>14.93</v>
          </cell>
          <cell r="F34">
            <v>14.93</v>
          </cell>
          <cell r="G34">
            <v>15.419999999999998</v>
          </cell>
          <cell r="H34">
            <v>14.93</v>
          </cell>
          <cell r="I34">
            <v>14.93</v>
          </cell>
          <cell r="J34">
            <v>8.4600000000000009</v>
          </cell>
          <cell r="K34">
            <v>0</v>
          </cell>
          <cell r="L34">
            <v>0</v>
          </cell>
          <cell r="M34">
            <v>0</v>
          </cell>
          <cell r="N34">
            <v>0</v>
          </cell>
        </row>
        <row r="35">
          <cell r="A35" t="str">
            <v>CC2YPR</v>
          </cell>
          <cell r="B35" t="str">
            <v>PERM CONT RENT 2YD</v>
          </cell>
          <cell r="C35">
            <v>12731.83</v>
          </cell>
          <cell r="D35">
            <v>12752.449999999999</v>
          </cell>
          <cell r="E35">
            <v>12733.25</v>
          </cell>
          <cell r="F35">
            <v>12400.8</v>
          </cell>
          <cell r="G35">
            <v>12594.55</v>
          </cell>
          <cell r="H35">
            <v>13087.509999999998</v>
          </cell>
          <cell r="I35">
            <v>13110.69</v>
          </cell>
          <cell r="J35">
            <v>13279.84</v>
          </cell>
          <cell r="K35">
            <v>13553.17</v>
          </cell>
          <cell r="L35">
            <v>13314.680000000002</v>
          </cell>
          <cell r="M35">
            <v>13192.08</v>
          </cell>
          <cell r="N35">
            <v>13122.29</v>
          </cell>
        </row>
        <row r="36">
          <cell r="A36" t="str">
            <v>CC2YTR</v>
          </cell>
          <cell r="B36" t="str">
            <v>TEMP CONT RENT 2YD</v>
          </cell>
          <cell r="C36">
            <v>535.76</v>
          </cell>
          <cell r="D36">
            <v>468.65</v>
          </cell>
          <cell r="E36">
            <v>667.57</v>
          </cell>
          <cell r="F36">
            <v>1078.1300000000001</v>
          </cell>
          <cell r="G36">
            <v>1430.55</v>
          </cell>
          <cell r="H36">
            <v>1434.66</v>
          </cell>
          <cell r="I36">
            <v>1081.8899999999999</v>
          </cell>
          <cell r="J36">
            <v>1079.21</v>
          </cell>
          <cell r="K36">
            <v>1097.2199999999998</v>
          </cell>
          <cell r="L36">
            <v>1114.19</v>
          </cell>
          <cell r="M36">
            <v>1001.1700000000001</v>
          </cell>
          <cell r="N36">
            <v>910.62</v>
          </cell>
        </row>
        <row r="37">
          <cell r="A37" t="str">
            <v>CC32W1</v>
          </cell>
          <cell r="B37" t="str">
            <v>32GAL CAN WEEKLY-COM</v>
          </cell>
          <cell r="C37">
            <v>10804.500000000002</v>
          </cell>
          <cell r="D37">
            <v>10782.45</v>
          </cell>
          <cell r="E37">
            <v>10754.1</v>
          </cell>
          <cell r="F37">
            <v>10694.99</v>
          </cell>
          <cell r="G37">
            <v>10640.62</v>
          </cell>
          <cell r="H37">
            <v>10675.960000000001</v>
          </cell>
          <cell r="I37">
            <v>11147.85</v>
          </cell>
          <cell r="J37">
            <v>10795.63</v>
          </cell>
          <cell r="K37">
            <v>10864.94</v>
          </cell>
          <cell r="L37">
            <v>10905.99</v>
          </cell>
          <cell r="M37">
            <v>10896.53</v>
          </cell>
          <cell r="N37">
            <v>10874.42</v>
          </cell>
        </row>
        <row r="38">
          <cell r="A38" t="str">
            <v>CC32W2</v>
          </cell>
          <cell r="B38" t="str">
            <v>2-32GAL CANS WEEKLY</v>
          </cell>
          <cell r="C38">
            <v>1669.5</v>
          </cell>
          <cell r="D38">
            <v>1656.8999999999999</v>
          </cell>
          <cell r="E38">
            <v>1587.6</v>
          </cell>
          <cell r="F38">
            <v>1459.2600000000002</v>
          </cell>
          <cell r="G38">
            <v>1509.6599999999999</v>
          </cell>
          <cell r="H38">
            <v>1499.4</v>
          </cell>
          <cell r="I38">
            <v>1480.5</v>
          </cell>
          <cell r="J38">
            <v>1447.85</v>
          </cell>
          <cell r="K38">
            <v>1460.4900000000002</v>
          </cell>
          <cell r="L38">
            <v>1435.1999999999998</v>
          </cell>
          <cell r="M38">
            <v>1441.5300000000002</v>
          </cell>
          <cell r="N38">
            <v>1511.0700000000002</v>
          </cell>
        </row>
        <row r="39">
          <cell r="A39" t="str">
            <v>CC32W3</v>
          </cell>
          <cell r="B39" t="str">
            <v>3-32GAL CANS WEEKLY</v>
          </cell>
          <cell r="C39">
            <v>529.20000000000005</v>
          </cell>
          <cell r="D39">
            <v>529.20000000000005</v>
          </cell>
          <cell r="E39">
            <v>633.15</v>
          </cell>
          <cell r="F39">
            <v>642.6</v>
          </cell>
          <cell r="G39">
            <v>699.3</v>
          </cell>
          <cell r="H39">
            <v>718.19999999999993</v>
          </cell>
          <cell r="I39">
            <v>718.2</v>
          </cell>
          <cell r="J39">
            <v>720.67</v>
          </cell>
          <cell r="K39">
            <v>720.67</v>
          </cell>
          <cell r="L39">
            <v>711.18000000000006</v>
          </cell>
          <cell r="M39">
            <v>701.7</v>
          </cell>
          <cell r="N39">
            <v>711.18000000000006</v>
          </cell>
        </row>
        <row r="40">
          <cell r="A40" t="str">
            <v>CC32W4</v>
          </cell>
          <cell r="B40" t="str">
            <v>4-32GAL CANS WEEKLY</v>
          </cell>
          <cell r="C40">
            <v>252</v>
          </cell>
          <cell r="D40">
            <v>252</v>
          </cell>
          <cell r="E40">
            <v>252</v>
          </cell>
          <cell r="F40">
            <v>252</v>
          </cell>
          <cell r="G40">
            <v>252</v>
          </cell>
          <cell r="H40">
            <v>252</v>
          </cell>
          <cell r="I40">
            <v>277.2</v>
          </cell>
          <cell r="J40">
            <v>303.42</v>
          </cell>
          <cell r="K40">
            <v>303.42</v>
          </cell>
          <cell r="L40">
            <v>316.06</v>
          </cell>
          <cell r="M40">
            <v>353.99</v>
          </cell>
          <cell r="N40">
            <v>353.99</v>
          </cell>
        </row>
        <row r="41">
          <cell r="A41" t="str">
            <v>CC32W5</v>
          </cell>
          <cell r="B41" t="str">
            <v>5-32GAL CANS WEEKLY</v>
          </cell>
          <cell r="C41">
            <v>63</v>
          </cell>
          <cell r="D41">
            <v>63</v>
          </cell>
          <cell r="E41">
            <v>63</v>
          </cell>
          <cell r="F41">
            <v>63</v>
          </cell>
          <cell r="G41">
            <v>63</v>
          </cell>
          <cell r="H41">
            <v>78.75</v>
          </cell>
          <cell r="I41">
            <v>126</v>
          </cell>
          <cell r="J41">
            <v>126.44</v>
          </cell>
          <cell r="K41">
            <v>126.44</v>
          </cell>
          <cell r="L41">
            <v>126.44</v>
          </cell>
          <cell r="M41">
            <v>126.44</v>
          </cell>
          <cell r="N41">
            <v>126.44</v>
          </cell>
        </row>
        <row r="42">
          <cell r="A42" t="str">
            <v>CC32W6</v>
          </cell>
          <cell r="B42" t="str">
            <v>6-32GAL CANS WEEKLY</v>
          </cell>
          <cell r="C42">
            <v>151.19999999999999</v>
          </cell>
          <cell r="D42">
            <v>151.19999999999999</v>
          </cell>
          <cell r="E42">
            <v>151.19999999999999</v>
          </cell>
          <cell r="F42">
            <v>151.19999999999999</v>
          </cell>
          <cell r="G42">
            <v>151.19999999999999</v>
          </cell>
          <cell r="H42">
            <v>151.19999999999999</v>
          </cell>
          <cell r="I42">
            <v>151.19999999999999</v>
          </cell>
          <cell r="J42">
            <v>151.72</v>
          </cell>
          <cell r="K42">
            <v>151.72</v>
          </cell>
          <cell r="L42">
            <v>151.72</v>
          </cell>
          <cell r="M42">
            <v>151.72</v>
          </cell>
          <cell r="N42">
            <v>151.72</v>
          </cell>
        </row>
        <row r="43">
          <cell r="A43" t="str">
            <v>CC32W7</v>
          </cell>
          <cell r="B43" t="str">
            <v>7-32GAL CANS WEEKLY</v>
          </cell>
          <cell r="C43">
            <v>0</v>
          </cell>
          <cell r="D43">
            <v>22.05</v>
          </cell>
          <cell r="E43">
            <v>88.2</v>
          </cell>
          <cell r="F43">
            <v>88.2</v>
          </cell>
          <cell r="G43">
            <v>88.2</v>
          </cell>
          <cell r="H43">
            <v>88.2</v>
          </cell>
          <cell r="I43">
            <v>88.2</v>
          </cell>
          <cell r="J43">
            <v>88.51</v>
          </cell>
          <cell r="K43">
            <v>88.51</v>
          </cell>
          <cell r="L43">
            <v>88.51</v>
          </cell>
          <cell r="M43">
            <v>88.51</v>
          </cell>
          <cell r="N43">
            <v>88.51</v>
          </cell>
        </row>
        <row r="44">
          <cell r="A44" t="str">
            <v>CC32W8</v>
          </cell>
          <cell r="B44" t="str">
            <v>8-32GAL CANS WEEKLY</v>
          </cell>
          <cell r="C44">
            <v>100.8</v>
          </cell>
          <cell r="D44">
            <v>100.8</v>
          </cell>
          <cell r="E44">
            <v>100.8</v>
          </cell>
          <cell r="F44">
            <v>100.8</v>
          </cell>
          <cell r="G44">
            <v>100.8</v>
          </cell>
          <cell r="H44">
            <v>100.8</v>
          </cell>
          <cell r="I44">
            <v>100.8</v>
          </cell>
          <cell r="J44">
            <v>101.15</v>
          </cell>
          <cell r="K44">
            <v>101.15</v>
          </cell>
          <cell r="L44">
            <v>101.15</v>
          </cell>
          <cell r="M44">
            <v>101.15</v>
          </cell>
          <cell r="N44">
            <v>101.15</v>
          </cell>
        </row>
        <row r="45">
          <cell r="A45" t="str">
            <v>CC32W9</v>
          </cell>
          <cell r="B45" t="str">
            <v>9-32GAL CANS WEEKLY</v>
          </cell>
          <cell r="C45">
            <v>113.4</v>
          </cell>
          <cell r="D45">
            <v>113.4</v>
          </cell>
          <cell r="E45">
            <v>113.4</v>
          </cell>
          <cell r="F45">
            <v>113.4</v>
          </cell>
          <cell r="G45">
            <v>113.4</v>
          </cell>
          <cell r="H45">
            <v>113.4</v>
          </cell>
          <cell r="I45">
            <v>113.4</v>
          </cell>
          <cell r="J45">
            <v>113.79</v>
          </cell>
          <cell r="K45">
            <v>113.79</v>
          </cell>
          <cell r="L45">
            <v>113.79</v>
          </cell>
          <cell r="M45">
            <v>113.79</v>
          </cell>
          <cell r="N45">
            <v>113.79</v>
          </cell>
        </row>
        <row r="46">
          <cell r="A46" t="str">
            <v>CC3Y1W</v>
          </cell>
          <cell r="B46" t="str">
            <v>3YD CONT 1X WEEKLY</v>
          </cell>
          <cell r="C46">
            <v>31349.570000000003</v>
          </cell>
          <cell r="D46">
            <v>31866.25</v>
          </cell>
          <cell r="E46">
            <v>31220.230000000003</v>
          </cell>
          <cell r="F46">
            <v>28937.97</v>
          </cell>
          <cell r="G46">
            <v>29411.64</v>
          </cell>
          <cell r="H46">
            <v>29971.45</v>
          </cell>
          <cell r="I46">
            <v>30445.149999999994</v>
          </cell>
          <cell r="J46">
            <v>29793.96</v>
          </cell>
          <cell r="K46">
            <v>29966.920000000002</v>
          </cell>
          <cell r="L46">
            <v>30528.260000000006</v>
          </cell>
          <cell r="M46">
            <v>31175.960000000003</v>
          </cell>
          <cell r="N46">
            <v>30830.52</v>
          </cell>
        </row>
        <row r="47">
          <cell r="A47" t="str">
            <v>CC3Y2W</v>
          </cell>
          <cell r="B47" t="str">
            <v>3YD CONT 2X WEEKLY</v>
          </cell>
          <cell r="C47">
            <v>16535.52</v>
          </cell>
          <cell r="D47">
            <v>16535.52</v>
          </cell>
          <cell r="E47">
            <v>16191</v>
          </cell>
          <cell r="F47">
            <v>14813.07</v>
          </cell>
          <cell r="G47">
            <v>14985.310000000001</v>
          </cell>
          <cell r="H47">
            <v>15157.55</v>
          </cell>
          <cell r="I47">
            <v>16061.83</v>
          </cell>
          <cell r="J47">
            <v>16581.599999999999</v>
          </cell>
          <cell r="K47">
            <v>16581.599999999999</v>
          </cell>
          <cell r="L47">
            <v>16970.22</v>
          </cell>
          <cell r="M47">
            <v>16927.04</v>
          </cell>
          <cell r="N47">
            <v>16927.05</v>
          </cell>
        </row>
        <row r="48">
          <cell r="A48" t="str">
            <v>CC3Y3W</v>
          </cell>
          <cell r="B48" t="str">
            <v>3YD CONT 3X WEEKLY</v>
          </cell>
          <cell r="C48">
            <v>6717.62</v>
          </cell>
          <cell r="D48">
            <v>6717.62</v>
          </cell>
          <cell r="E48">
            <v>6717.6100000000006</v>
          </cell>
          <cell r="F48">
            <v>6200.88</v>
          </cell>
          <cell r="G48">
            <v>6200.88</v>
          </cell>
          <cell r="H48">
            <v>6071.6900000000005</v>
          </cell>
          <cell r="I48">
            <v>5684.14</v>
          </cell>
          <cell r="J48">
            <v>6088.49</v>
          </cell>
          <cell r="K48">
            <v>6218.04</v>
          </cell>
          <cell r="L48">
            <v>6218.04</v>
          </cell>
          <cell r="M48">
            <v>6218.04</v>
          </cell>
          <cell r="N48">
            <v>6218.04</v>
          </cell>
        </row>
        <row r="49">
          <cell r="A49" t="str">
            <v>CC3Y4W</v>
          </cell>
          <cell r="B49" t="str">
            <v>3YD CONT 4X WEEKLY</v>
          </cell>
          <cell r="C49">
            <v>688.99</v>
          </cell>
          <cell r="D49">
            <v>688.99</v>
          </cell>
          <cell r="E49">
            <v>516.74</v>
          </cell>
          <cell r="F49">
            <v>0</v>
          </cell>
          <cell r="G49">
            <v>0</v>
          </cell>
          <cell r="H49">
            <v>215.3</v>
          </cell>
          <cell r="I49">
            <v>688.99</v>
          </cell>
          <cell r="J49">
            <v>690.89</v>
          </cell>
          <cell r="K49">
            <v>690.89</v>
          </cell>
          <cell r="L49">
            <v>690.89</v>
          </cell>
          <cell r="M49">
            <v>690.89</v>
          </cell>
          <cell r="N49">
            <v>690.89</v>
          </cell>
        </row>
        <row r="50">
          <cell r="A50" t="str">
            <v>CC3Y5W</v>
          </cell>
          <cell r="B50" t="str">
            <v>3YD CONT 5X WEEKLY</v>
          </cell>
          <cell r="C50">
            <v>2583.7200000000003</v>
          </cell>
          <cell r="D50">
            <v>2583.7200000000003</v>
          </cell>
          <cell r="E50">
            <v>2583.7200000000003</v>
          </cell>
          <cell r="F50">
            <v>1722.48</v>
          </cell>
          <cell r="G50">
            <v>2110.0300000000002</v>
          </cell>
          <cell r="H50">
            <v>1722.48</v>
          </cell>
          <cell r="I50">
            <v>1722.48</v>
          </cell>
          <cell r="J50">
            <v>1727.24</v>
          </cell>
          <cell r="K50">
            <v>1727.24</v>
          </cell>
          <cell r="L50">
            <v>1727.24</v>
          </cell>
          <cell r="M50">
            <v>1727.24</v>
          </cell>
          <cell r="N50">
            <v>1727.24</v>
          </cell>
        </row>
        <row r="51">
          <cell r="A51" t="str">
            <v>CC3Y6W</v>
          </cell>
          <cell r="B51" t="str">
            <v>3YD CONT 6X WEEKLY</v>
          </cell>
          <cell r="C51">
            <v>0</v>
          </cell>
          <cell r="D51">
            <v>0</v>
          </cell>
          <cell r="E51">
            <v>0</v>
          </cell>
          <cell r="F51">
            <v>0</v>
          </cell>
          <cell r="G51">
            <v>0</v>
          </cell>
          <cell r="H51">
            <v>1033.48</v>
          </cell>
          <cell r="I51">
            <v>1033.48</v>
          </cell>
          <cell r="J51">
            <v>1036.3399999999999</v>
          </cell>
          <cell r="K51">
            <v>1036.3399999999999</v>
          </cell>
          <cell r="L51">
            <v>1036.3399999999999</v>
          </cell>
          <cell r="M51">
            <v>1036.3399999999999</v>
          </cell>
          <cell r="N51">
            <v>1036.3399999999999</v>
          </cell>
        </row>
        <row r="52">
          <cell r="A52" t="str">
            <v>CC3YEOW</v>
          </cell>
          <cell r="B52" t="str">
            <v>3YD CONTAINER EOW</v>
          </cell>
          <cell r="C52">
            <v>3021.2000000000003</v>
          </cell>
          <cell r="D52">
            <v>3064.36</v>
          </cell>
          <cell r="E52">
            <v>3150.6800000000003</v>
          </cell>
          <cell r="F52">
            <v>3344.8999999999996</v>
          </cell>
          <cell r="G52">
            <v>3323.3199999999997</v>
          </cell>
          <cell r="H52">
            <v>3344.8999999999996</v>
          </cell>
          <cell r="I52">
            <v>3323.3199999999997</v>
          </cell>
          <cell r="J52">
            <v>3419.12</v>
          </cell>
          <cell r="K52">
            <v>3462.4</v>
          </cell>
          <cell r="L52">
            <v>3289.2800000000007</v>
          </cell>
          <cell r="M52">
            <v>3419.1200000000003</v>
          </cell>
          <cell r="N52">
            <v>3462.4</v>
          </cell>
        </row>
        <row r="53">
          <cell r="A53" t="str">
            <v>CC3YOC</v>
          </cell>
          <cell r="B53" t="str">
            <v>3YD CONT ON CALL RENTAL</v>
          </cell>
          <cell r="C53">
            <v>16</v>
          </cell>
          <cell r="D53">
            <v>16</v>
          </cell>
          <cell r="E53">
            <v>16</v>
          </cell>
          <cell r="F53">
            <v>16</v>
          </cell>
          <cell r="G53">
            <v>16</v>
          </cell>
          <cell r="H53">
            <v>16</v>
          </cell>
          <cell r="I53">
            <v>16</v>
          </cell>
          <cell r="J53">
            <v>16</v>
          </cell>
          <cell r="K53">
            <v>16</v>
          </cell>
          <cell r="L53">
            <v>16</v>
          </cell>
          <cell r="M53">
            <v>16</v>
          </cell>
          <cell r="N53">
            <v>16</v>
          </cell>
        </row>
        <row r="54">
          <cell r="A54" t="str">
            <v>CC3YPR</v>
          </cell>
          <cell r="B54" t="str">
            <v>PERM CONT RENT 3YD</v>
          </cell>
          <cell r="C54">
            <v>4500.5300000000007</v>
          </cell>
          <cell r="D54">
            <v>4516.54</v>
          </cell>
          <cell r="E54">
            <v>4420.2299999999996</v>
          </cell>
          <cell r="F54">
            <v>4184.5200000000004</v>
          </cell>
          <cell r="G54">
            <v>4193.99</v>
          </cell>
          <cell r="H54">
            <v>4258.91</v>
          </cell>
          <cell r="I54">
            <v>4318.38</v>
          </cell>
          <cell r="J54">
            <v>4312</v>
          </cell>
          <cell r="K54">
            <v>4423.42</v>
          </cell>
          <cell r="L54">
            <v>4449.57</v>
          </cell>
          <cell r="M54">
            <v>4517.5599999999995</v>
          </cell>
          <cell r="N54">
            <v>4484.25</v>
          </cell>
        </row>
        <row r="55">
          <cell r="A55" t="str">
            <v>CC4Y1W</v>
          </cell>
          <cell r="B55" t="str">
            <v>4YD CONT 1X WEEKLY</v>
          </cell>
          <cell r="C55">
            <v>42798.720000000001</v>
          </cell>
          <cell r="D55">
            <v>42965.919999999998</v>
          </cell>
          <cell r="E55">
            <v>42130.01</v>
          </cell>
          <cell r="F55">
            <v>42263.68</v>
          </cell>
          <cell r="G55">
            <v>41795.54</v>
          </cell>
          <cell r="H55">
            <v>41739.82</v>
          </cell>
          <cell r="I55">
            <v>41461.26</v>
          </cell>
          <cell r="J55">
            <v>40847.449999999997</v>
          </cell>
          <cell r="K55">
            <v>42075.15</v>
          </cell>
          <cell r="L55">
            <v>42242.780000000006</v>
          </cell>
          <cell r="M55">
            <v>42410.400000000001</v>
          </cell>
          <cell r="N55">
            <v>43373.53</v>
          </cell>
        </row>
        <row r="56">
          <cell r="A56" t="str">
            <v>CC4Y2W</v>
          </cell>
          <cell r="B56" t="str">
            <v>4YD CONT 2X WEEKLY</v>
          </cell>
          <cell r="C56">
            <v>41015.440000000002</v>
          </cell>
          <cell r="D56">
            <v>40792.54</v>
          </cell>
          <cell r="E56">
            <v>41572.69</v>
          </cell>
          <cell r="F56">
            <v>40625.32</v>
          </cell>
          <cell r="G56">
            <v>45696.53</v>
          </cell>
          <cell r="H56">
            <v>48204.21</v>
          </cell>
          <cell r="I56">
            <v>47479.82</v>
          </cell>
          <cell r="J56">
            <v>48167.479999999996</v>
          </cell>
          <cell r="K56">
            <v>49061.539999999994</v>
          </cell>
          <cell r="L56">
            <v>49396.789999999994</v>
          </cell>
          <cell r="M56">
            <v>50346.729999999996</v>
          </cell>
          <cell r="N56">
            <v>49452.679999999993</v>
          </cell>
        </row>
        <row r="57">
          <cell r="A57" t="str">
            <v>CC4Y3W</v>
          </cell>
          <cell r="B57" t="str">
            <v>4YD CONT 3X WEEKLY</v>
          </cell>
          <cell r="C57">
            <v>22068.09</v>
          </cell>
          <cell r="D57">
            <v>22068.09</v>
          </cell>
          <cell r="E57">
            <v>19727.480000000003</v>
          </cell>
          <cell r="F57">
            <v>11758.470000000001</v>
          </cell>
          <cell r="G57">
            <v>10699.67</v>
          </cell>
          <cell r="H57">
            <v>10142.380000000001</v>
          </cell>
          <cell r="I57">
            <v>10198.130000000001</v>
          </cell>
          <cell r="J57">
            <v>11173.98</v>
          </cell>
          <cell r="K57">
            <v>12740.259999999998</v>
          </cell>
          <cell r="L57">
            <v>12069.720000000001</v>
          </cell>
          <cell r="M57">
            <v>12740.259999999998</v>
          </cell>
          <cell r="N57">
            <v>13913.7</v>
          </cell>
        </row>
        <row r="58">
          <cell r="A58" t="str">
            <v>CC4Y4W</v>
          </cell>
          <cell r="B58" t="str">
            <v>4YD CONT 4X WEEKLY</v>
          </cell>
          <cell r="C58">
            <v>3566.52</v>
          </cell>
          <cell r="D58">
            <v>3566.52</v>
          </cell>
          <cell r="E58">
            <v>3566.52</v>
          </cell>
          <cell r="F58">
            <v>2563.4299999999998</v>
          </cell>
          <cell r="G58">
            <v>3566.52</v>
          </cell>
          <cell r="H58">
            <v>4458.1499999999996</v>
          </cell>
          <cell r="I58">
            <v>4792.5</v>
          </cell>
          <cell r="J58">
            <v>5364.36</v>
          </cell>
          <cell r="K58">
            <v>5364.36</v>
          </cell>
          <cell r="L58">
            <v>5364.36</v>
          </cell>
          <cell r="M58">
            <v>5364.36</v>
          </cell>
          <cell r="N58">
            <v>5364.36</v>
          </cell>
        </row>
        <row r="59">
          <cell r="A59" t="str">
            <v>CC4Y5W</v>
          </cell>
          <cell r="B59" t="str">
            <v>4YD CONT 5X WEEKLY</v>
          </cell>
          <cell r="C59">
            <v>3343.62</v>
          </cell>
          <cell r="D59">
            <v>3343.62</v>
          </cell>
          <cell r="E59">
            <v>3031.54</v>
          </cell>
          <cell r="F59">
            <v>780.16</v>
          </cell>
          <cell r="G59">
            <v>0</v>
          </cell>
          <cell r="H59">
            <v>780.16</v>
          </cell>
          <cell r="I59">
            <v>3343.62</v>
          </cell>
          <cell r="J59">
            <v>3352.71</v>
          </cell>
          <cell r="K59">
            <v>3352.71</v>
          </cell>
          <cell r="L59">
            <v>3352.71</v>
          </cell>
          <cell r="M59">
            <v>3352.71</v>
          </cell>
          <cell r="N59">
            <v>3352.71</v>
          </cell>
        </row>
        <row r="60">
          <cell r="A60" t="str">
            <v>CC4Y6W</v>
          </cell>
          <cell r="B60" t="str">
            <v>4YD CONT 6X WEEKLY</v>
          </cell>
          <cell r="C60">
            <v>1337.45</v>
          </cell>
          <cell r="D60">
            <v>1337.45</v>
          </cell>
          <cell r="E60">
            <v>1003.08</v>
          </cell>
          <cell r="F60">
            <v>0</v>
          </cell>
          <cell r="G60">
            <v>0</v>
          </cell>
          <cell r="H60">
            <v>1616.08</v>
          </cell>
          <cell r="I60">
            <v>1337.45</v>
          </cell>
          <cell r="J60">
            <v>1341.09</v>
          </cell>
          <cell r="K60">
            <v>1341.09</v>
          </cell>
          <cell r="L60">
            <v>1341.09</v>
          </cell>
          <cell r="M60">
            <v>1341.09</v>
          </cell>
          <cell r="N60">
            <v>1341.09</v>
          </cell>
        </row>
        <row r="61">
          <cell r="A61" t="str">
            <v>CC4YEOW</v>
          </cell>
          <cell r="B61" t="str">
            <v>4YD CONTAINER EOW</v>
          </cell>
          <cell r="C61">
            <v>2681.04</v>
          </cell>
          <cell r="D61">
            <v>2611.6999999999998</v>
          </cell>
          <cell r="E61">
            <v>2457.61</v>
          </cell>
          <cell r="F61">
            <v>3127.88</v>
          </cell>
          <cell r="G61">
            <v>3072.02</v>
          </cell>
          <cell r="H61">
            <v>2792.74</v>
          </cell>
          <cell r="I61">
            <v>2904.4500000000003</v>
          </cell>
          <cell r="J61">
            <v>2688.48</v>
          </cell>
          <cell r="K61">
            <v>2508.56</v>
          </cell>
          <cell r="L61">
            <v>2408.4299999999998</v>
          </cell>
          <cell r="M61">
            <v>2464.44</v>
          </cell>
          <cell r="N61">
            <v>2548.4499999999998</v>
          </cell>
        </row>
        <row r="62">
          <cell r="A62" t="str">
            <v>CC4YPR</v>
          </cell>
          <cell r="B62" t="str">
            <v>PERM CONT RENT 4YD</v>
          </cell>
          <cell r="C62">
            <v>5906.18</v>
          </cell>
          <cell r="D62">
            <v>5903.07</v>
          </cell>
          <cell r="E62">
            <v>5748.6</v>
          </cell>
          <cell r="F62">
            <v>5672.45</v>
          </cell>
          <cell r="G62">
            <v>5712.2199999999993</v>
          </cell>
          <cell r="H62">
            <v>5790.7</v>
          </cell>
          <cell r="I62">
            <v>5800.4</v>
          </cell>
          <cell r="J62">
            <v>5906.7300000000005</v>
          </cell>
          <cell r="K62">
            <v>5797.56</v>
          </cell>
          <cell r="L62">
            <v>5957.8700000000008</v>
          </cell>
          <cell r="M62">
            <v>6073.06</v>
          </cell>
          <cell r="N62">
            <v>6157.7000000000007</v>
          </cell>
        </row>
        <row r="63">
          <cell r="A63" t="str">
            <v>CC5Y1W</v>
          </cell>
          <cell r="B63" t="str">
            <v>5YD CONT 1X WEEKLY</v>
          </cell>
          <cell r="C63">
            <v>820.44</v>
          </cell>
          <cell r="D63">
            <v>820.44</v>
          </cell>
          <cell r="E63">
            <v>820.44</v>
          </cell>
          <cell r="F63">
            <v>820.44</v>
          </cell>
          <cell r="G63">
            <v>820.44</v>
          </cell>
          <cell r="H63">
            <v>820.44</v>
          </cell>
          <cell r="I63">
            <v>820.44</v>
          </cell>
          <cell r="J63">
            <v>822.66000000000008</v>
          </cell>
          <cell r="K63">
            <v>822.66000000000008</v>
          </cell>
          <cell r="L63">
            <v>822.66000000000008</v>
          </cell>
          <cell r="M63">
            <v>822.66000000000008</v>
          </cell>
          <cell r="N63">
            <v>822.66000000000008</v>
          </cell>
        </row>
        <row r="64">
          <cell r="A64" t="str">
            <v>CC5YPR</v>
          </cell>
          <cell r="B64" t="str">
            <v>PERM CONT RENT 5YD</v>
          </cell>
          <cell r="C64">
            <v>72.53</v>
          </cell>
          <cell r="D64">
            <v>72.52</v>
          </cell>
          <cell r="E64">
            <v>72.52</v>
          </cell>
          <cell r="F64">
            <v>72.52</v>
          </cell>
          <cell r="G64">
            <v>72.52</v>
          </cell>
          <cell r="H64">
            <v>72.52</v>
          </cell>
          <cell r="I64">
            <v>72.52</v>
          </cell>
          <cell r="J64">
            <v>72.52</v>
          </cell>
          <cell r="K64">
            <v>72.52</v>
          </cell>
          <cell r="L64">
            <v>72.52</v>
          </cell>
          <cell r="M64">
            <v>72.52</v>
          </cell>
          <cell r="N64">
            <v>72.52</v>
          </cell>
        </row>
        <row r="65">
          <cell r="A65" t="str">
            <v>CC6Y1W</v>
          </cell>
          <cell r="B65" t="str">
            <v>6YD CONT 1X WEEKLY</v>
          </cell>
          <cell r="C65">
            <v>27989.67</v>
          </cell>
          <cell r="D65">
            <v>28070.57</v>
          </cell>
          <cell r="E65">
            <v>28313.21</v>
          </cell>
          <cell r="F65">
            <v>26048.15</v>
          </cell>
          <cell r="G65">
            <v>27180.67</v>
          </cell>
          <cell r="H65">
            <v>26857.11</v>
          </cell>
          <cell r="I65">
            <v>26857.11</v>
          </cell>
          <cell r="J65">
            <v>27011.72</v>
          </cell>
          <cell r="K65">
            <v>27172.66</v>
          </cell>
          <cell r="L65">
            <v>26442.86</v>
          </cell>
          <cell r="M65">
            <v>26685.980000000003</v>
          </cell>
          <cell r="N65">
            <v>26442.66</v>
          </cell>
        </row>
        <row r="66">
          <cell r="A66" t="str">
            <v>CC6Y2W</v>
          </cell>
          <cell r="B66" t="str">
            <v>6YD CONT 2X WEEKLY</v>
          </cell>
          <cell r="C66">
            <v>17473.32</v>
          </cell>
          <cell r="D66">
            <v>17311.53</v>
          </cell>
          <cell r="E66">
            <v>15046.47</v>
          </cell>
          <cell r="F66">
            <v>10192.759999999998</v>
          </cell>
          <cell r="G66">
            <v>10354.56</v>
          </cell>
          <cell r="H66">
            <v>11729.76</v>
          </cell>
          <cell r="I66">
            <v>13104.99</v>
          </cell>
          <cell r="J66">
            <v>12815.57</v>
          </cell>
          <cell r="K66">
            <v>12328.909999999998</v>
          </cell>
          <cell r="L66">
            <v>13302.23</v>
          </cell>
          <cell r="M66">
            <v>12977.789999999999</v>
          </cell>
          <cell r="N66">
            <v>12977.8</v>
          </cell>
        </row>
        <row r="67">
          <cell r="A67" t="str">
            <v>CC6Y3W</v>
          </cell>
          <cell r="B67" t="str">
            <v>6YD CONT 3X WEEKLY</v>
          </cell>
          <cell r="C67">
            <v>5824.44</v>
          </cell>
          <cell r="D67">
            <v>5824.44</v>
          </cell>
          <cell r="E67">
            <v>6390.71</v>
          </cell>
          <cell r="F67">
            <v>7765.92</v>
          </cell>
          <cell r="G67">
            <v>8736.66</v>
          </cell>
          <cell r="H67">
            <v>8413.08</v>
          </cell>
          <cell r="I67">
            <v>8251.2900000000009</v>
          </cell>
          <cell r="J67">
            <v>8030.05</v>
          </cell>
          <cell r="K67">
            <v>8760.06</v>
          </cell>
          <cell r="L67">
            <v>8760.06</v>
          </cell>
          <cell r="M67">
            <v>8760.06</v>
          </cell>
          <cell r="N67">
            <v>8760.06</v>
          </cell>
        </row>
        <row r="68">
          <cell r="A68" t="str">
            <v>CC6YEOW</v>
          </cell>
          <cell r="B68" t="str">
            <v>6YD CONTAINER EOW</v>
          </cell>
          <cell r="C68">
            <v>2675.6400000000003</v>
          </cell>
          <cell r="D68">
            <v>2432.3999999999996</v>
          </cell>
          <cell r="E68">
            <v>2432.3999999999996</v>
          </cell>
          <cell r="F68">
            <v>2675.64</v>
          </cell>
          <cell r="G68">
            <v>2270.2399999999998</v>
          </cell>
          <cell r="H68">
            <v>2351.3199999999997</v>
          </cell>
          <cell r="I68">
            <v>2351.3199999999997</v>
          </cell>
          <cell r="J68">
            <v>2195.1</v>
          </cell>
          <cell r="K68">
            <v>2032.5</v>
          </cell>
          <cell r="L68">
            <v>2398.35</v>
          </cell>
          <cell r="M68">
            <v>2276.4</v>
          </cell>
          <cell r="N68">
            <v>2113.8000000000002</v>
          </cell>
        </row>
        <row r="69">
          <cell r="A69" t="str">
            <v>CC6YPR</v>
          </cell>
          <cell r="B69" t="str">
            <v>PERM CONT RENT 6YD</v>
          </cell>
          <cell r="C69">
            <v>2614.96</v>
          </cell>
          <cell r="D69">
            <v>2598.3200000000002</v>
          </cell>
          <cell r="E69">
            <v>2559.61</v>
          </cell>
          <cell r="F69">
            <v>2370.88</v>
          </cell>
          <cell r="G69">
            <v>2437.7600000000002</v>
          </cell>
          <cell r="H69">
            <v>2460.1400000000003</v>
          </cell>
          <cell r="I69">
            <v>2453.11</v>
          </cell>
          <cell r="J69">
            <v>2481.5300000000002</v>
          </cell>
          <cell r="K69">
            <v>2413.4</v>
          </cell>
          <cell r="L69">
            <v>2450.4899999999998</v>
          </cell>
          <cell r="M69">
            <v>2438.6999999999998</v>
          </cell>
          <cell r="N69">
            <v>2435.8199999999997</v>
          </cell>
        </row>
        <row r="70">
          <cell r="A70" t="str">
            <v>CC8Y1W</v>
          </cell>
          <cell r="B70" t="str">
            <v>8YD CONT 1X WEEKLY</v>
          </cell>
          <cell r="C70">
            <v>20688.780000000002</v>
          </cell>
          <cell r="D70">
            <v>19738.79</v>
          </cell>
          <cell r="E70">
            <v>18577.66</v>
          </cell>
          <cell r="F70">
            <v>16677.68</v>
          </cell>
          <cell r="G70">
            <v>18155.420000000002</v>
          </cell>
          <cell r="H70">
            <v>18683.2</v>
          </cell>
          <cell r="I70">
            <v>18788.77</v>
          </cell>
          <cell r="J70">
            <v>19896.95</v>
          </cell>
          <cell r="K70">
            <v>20108.61</v>
          </cell>
          <cell r="L70">
            <v>20108.620000000003</v>
          </cell>
          <cell r="M70">
            <v>20426.13</v>
          </cell>
          <cell r="N70">
            <v>20473.91</v>
          </cell>
        </row>
        <row r="71">
          <cell r="A71" t="str">
            <v>CC8Y2W</v>
          </cell>
          <cell r="B71" t="str">
            <v>8YD CONT 2X WEEKLY</v>
          </cell>
          <cell r="C71">
            <v>16044.36</v>
          </cell>
          <cell r="D71">
            <v>18577.68</v>
          </cell>
          <cell r="E71">
            <v>18155.46</v>
          </cell>
          <cell r="F71">
            <v>13722.150000000001</v>
          </cell>
          <cell r="G71">
            <v>12033.27</v>
          </cell>
          <cell r="H71">
            <v>12561.03</v>
          </cell>
          <cell r="I71">
            <v>12455.49</v>
          </cell>
          <cell r="J71">
            <v>12488.670000000002</v>
          </cell>
          <cell r="K71">
            <v>12700.349999999999</v>
          </cell>
          <cell r="L71">
            <v>12806.170000000002</v>
          </cell>
          <cell r="M71">
            <v>12065.330000000002</v>
          </cell>
          <cell r="N71">
            <v>11747.82</v>
          </cell>
        </row>
        <row r="72">
          <cell r="A72" t="str">
            <v>CC8Y3W</v>
          </cell>
          <cell r="B72" t="str">
            <v>8YD CONT 3X WEEKLY</v>
          </cell>
          <cell r="C72">
            <v>8233.23</v>
          </cell>
          <cell r="D72">
            <v>6333.25</v>
          </cell>
          <cell r="E72">
            <v>6649.91</v>
          </cell>
          <cell r="F72">
            <v>8866.5499999999993</v>
          </cell>
          <cell r="G72">
            <v>8866.5499999999993</v>
          </cell>
          <cell r="H72">
            <v>10133.200000000001</v>
          </cell>
          <cell r="I72">
            <v>11399.849999999999</v>
          </cell>
          <cell r="J72">
            <v>12171.119999999999</v>
          </cell>
          <cell r="K72">
            <v>12700.3</v>
          </cell>
          <cell r="L72">
            <v>11430.27</v>
          </cell>
          <cell r="M72">
            <v>11430.27</v>
          </cell>
          <cell r="N72">
            <v>10266.070000000002</v>
          </cell>
        </row>
        <row r="73">
          <cell r="A73" t="str">
            <v>CC8YEOW</v>
          </cell>
          <cell r="B73" t="str">
            <v>8YD CONTAINER EOW</v>
          </cell>
          <cell r="C73">
            <v>423.2</v>
          </cell>
          <cell r="D73">
            <v>529</v>
          </cell>
          <cell r="E73">
            <v>423.2</v>
          </cell>
          <cell r="F73">
            <v>952.2</v>
          </cell>
          <cell r="G73">
            <v>846.4</v>
          </cell>
          <cell r="H73">
            <v>846.4</v>
          </cell>
          <cell r="I73">
            <v>846.4</v>
          </cell>
          <cell r="J73">
            <v>901.68</v>
          </cell>
          <cell r="K73">
            <v>1060.8</v>
          </cell>
          <cell r="L73">
            <v>1272.96</v>
          </cell>
          <cell r="M73">
            <v>954.72</v>
          </cell>
          <cell r="N73">
            <v>1272.96</v>
          </cell>
        </row>
        <row r="74">
          <cell r="A74" t="str">
            <v>CC8YPR</v>
          </cell>
          <cell r="B74" t="str">
            <v>PERM CONT RENT 8YD</v>
          </cell>
          <cell r="C74">
            <v>1747.1999999999998</v>
          </cell>
          <cell r="D74">
            <v>1743.62</v>
          </cell>
          <cell r="E74">
            <v>1725.1699999999998</v>
          </cell>
          <cell r="F74">
            <v>1551.5700000000002</v>
          </cell>
          <cell r="G74">
            <v>1587.03</v>
          </cell>
          <cell r="H74">
            <v>1612.8000000000002</v>
          </cell>
          <cell r="I74">
            <v>1649.3799999999999</v>
          </cell>
          <cell r="J74">
            <v>1726.64</v>
          </cell>
          <cell r="K74">
            <v>1758.3700000000001</v>
          </cell>
          <cell r="L74">
            <v>1772.55</v>
          </cell>
          <cell r="M74">
            <v>1739.6999999999998</v>
          </cell>
          <cell r="N74">
            <v>1738.84</v>
          </cell>
        </row>
        <row r="75">
          <cell r="A75" t="str">
            <v>CCCMP2Y</v>
          </cell>
          <cell r="B75" t="str">
            <v>2YD COMP CONT 1X WKLY</v>
          </cell>
          <cell r="C75">
            <v>265.08</v>
          </cell>
          <cell r="D75">
            <v>265.08</v>
          </cell>
          <cell r="E75">
            <v>265.08</v>
          </cell>
          <cell r="F75">
            <v>265.08</v>
          </cell>
          <cell r="G75">
            <v>265.08</v>
          </cell>
          <cell r="H75">
            <v>265.08</v>
          </cell>
          <cell r="I75">
            <v>265.08</v>
          </cell>
          <cell r="J75">
            <v>265.82</v>
          </cell>
          <cell r="K75">
            <v>265.82</v>
          </cell>
          <cell r="L75">
            <v>265.82</v>
          </cell>
          <cell r="M75">
            <v>265.82</v>
          </cell>
          <cell r="N75">
            <v>265.82</v>
          </cell>
        </row>
        <row r="76">
          <cell r="A76" t="str">
            <v>CCCMP4Y</v>
          </cell>
          <cell r="B76" t="str">
            <v>4YD COMP CONT 1X WKLY</v>
          </cell>
          <cell r="C76">
            <v>2803.5</v>
          </cell>
          <cell r="D76">
            <v>2803.5</v>
          </cell>
          <cell r="E76">
            <v>2803.5</v>
          </cell>
          <cell r="F76">
            <v>2803.5</v>
          </cell>
          <cell r="G76">
            <v>2803.5</v>
          </cell>
          <cell r="H76">
            <v>2803.5</v>
          </cell>
          <cell r="I76">
            <v>2803.5</v>
          </cell>
          <cell r="J76">
            <v>2811.0600000000004</v>
          </cell>
          <cell r="K76">
            <v>2811.0600000000004</v>
          </cell>
          <cell r="L76">
            <v>2811.0600000000004</v>
          </cell>
          <cell r="M76">
            <v>2811.0600000000004</v>
          </cell>
          <cell r="N76">
            <v>2811.0600000000004</v>
          </cell>
        </row>
        <row r="77">
          <cell r="A77" t="str">
            <v>CCDISC</v>
          </cell>
          <cell r="B77" t="str">
            <v>COMPACTOR CONT DISCONNECT</v>
          </cell>
          <cell r="C77">
            <v>115.22999999999999</v>
          </cell>
          <cell r="D77">
            <v>115.22999999999999</v>
          </cell>
          <cell r="E77">
            <v>115.22999999999999</v>
          </cell>
          <cell r="F77">
            <v>115.22999999999999</v>
          </cell>
          <cell r="G77">
            <v>115.22999999999999</v>
          </cell>
          <cell r="H77">
            <v>115.22999999999999</v>
          </cell>
          <cell r="I77">
            <v>115.22999999999999</v>
          </cell>
          <cell r="J77">
            <v>115.47</v>
          </cell>
          <cell r="K77">
            <v>115.47</v>
          </cell>
          <cell r="L77">
            <v>115.47</v>
          </cell>
          <cell r="M77">
            <v>115.47</v>
          </cell>
          <cell r="N77">
            <v>115.47</v>
          </cell>
        </row>
        <row r="78">
          <cell r="A78" t="str">
            <v>CCDRVIN</v>
          </cell>
          <cell r="B78" t="str">
            <v>DRIVE IN CHARGE - PER MTH</v>
          </cell>
          <cell r="C78">
            <v>177.02</v>
          </cell>
          <cell r="D78">
            <v>177.02</v>
          </cell>
          <cell r="E78">
            <v>178.78</v>
          </cell>
          <cell r="F78">
            <v>175.26</v>
          </cell>
          <cell r="G78">
            <v>177.01999999999998</v>
          </cell>
          <cell r="H78">
            <v>177.01999999999998</v>
          </cell>
          <cell r="I78">
            <v>163.68</v>
          </cell>
          <cell r="J78">
            <v>195.78</v>
          </cell>
          <cell r="K78">
            <v>186.4</v>
          </cell>
          <cell r="L78">
            <v>194.02</v>
          </cell>
          <cell r="M78">
            <v>188.16</v>
          </cell>
          <cell r="N78">
            <v>188.16</v>
          </cell>
        </row>
        <row r="79">
          <cell r="A79" t="str">
            <v>CCEXCAN</v>
          </cell>
          <cell r="B79" t="str">
            <v>EXTRA CANS-COM</v>
          </cell>
          <cell r="C79">
            <v>795.99</v>
          </cell>
          <cell r="D79">
            <v>505.25999999999993</v>
          </cell>
          <cell r="E79">
            <v>461.15000000000003</v>
          </cell>
          <cell r="F79">
            <v>805.23</v>
          </cell>
          <cell r="G79">
            <v>488.44</v>
          </cell>
          <cell r="H79">
            <v>715.79</v>
          </cell>
          <cell r="I79">
            <v>993.96</v>
          </cell>
          <cell r="J79">
            <v>872.26999999999987</v>
          </cell>
          <cell r="K79">
            <v>900.49999999999989</v>
          </cell>
          <cell r="L79">
            <v>1005.0399999999998</v>
          </cell>
          <cell r="M79">
            <v>639.18000000000006</v>
          </cell>
          <cell r="N79">
            <v>1331.7</v>
          </cell>
        </row>
        <row r="80">
          <cell r="A80" t="str">
            <v>CCEXYD</v>
          </cell>
          <cell r="B80" t="str">
            <v>EXTRA = YARDS</v>
          </cell>
          <cell r="C80">
            <v>5013.29</v>
          </cell>
          <cell r="D80">
            <v>4122.1399999999994</v>
          </cell>
          <cell r="E80">
            <v>4743.6600000000008</v>
          </cell>
          <cell r="F80">
            <v>4606.5599999999995</v>
          </cell>
          <cell r="G80">
            <v>4076.44</v>
          </cell>
          <cell r="H80">
            <v>2997.92</v>
          </cell>
          <cell r="I80">
            <v>4935.6000000000004</v>
          </cell>
          <cell r="J80">
            <v>4510.37</v>
          </cell>
          <cell r="K80">
            <v>3322.48</v>
          </cell>
          <cell r="L80">
            <v>4041.8599999999997</v>
          </cell>
          <cell r="M80">
            <v>5071.1899999999996</v>
          </cell>
          <cell r="N80">
            <v>6404.4299999999994</v>
          </cell>
        </row>
        <row r="81">
          <cell r="A81" t="str">
            <v>CCPLACE</v>
          </cell>
          <cell r="B81" t="str">
            <v>CONTAINER DELIVERY FEE</v>
          </cell>
          <cell r="C81">
            <v>992.62000000000012</v>
          </cell>
          <cell r="D81">
            <v>1440.8999999999999</v>
          </cell>
          <cell r="E81">
            <v>1697.06</v>
          </cell>
          <cell r="F81">
            <v>2241.4</v>
          </cell>
          <cell r="G81">
            <v>1376.8600000000001</v>
          </cell>
          <cell r="H81">
            <v>1536.96</v>
          </cell>
          <cell r="I81">
            <v>1665.04</v>
          </cell>
          <cell r="J81">
            <v>1605.32</v>
          </cell>
          <cell r="K81">
            <v>1284.4000000000001</v>
          </cell>
          <cell r="L81">
            <v>1541.37</v>
          </cell>
          <cell r="M81">
            <v>1252.29</v>
          </cell>
          <cell r="N81">
            <v>1091.74</v>
          </cell>
        </row>
        <row r="82">
          <cell r="A82" t="str">
            <v>CCSP15Y</v>
          </cell>
          <cell r="B82" t="str">
            <v>SPECIAL PICKUP 1.5YD CONT</v>
          </cell>
          <cell r="C82">
            <v>274.23</v>
          </cell>
          <cell r="D82">
            <v>74.789999999999992</v>
          </cell>
          <cell r="E82">
            <v>199.44000000000003</v>
          </cell>
          <cell r="F82">
            <v>299.16000000000003</v>
          </cell>
          <cell r="G82">
            <v>224.37</v>
          </cell>
          <cell r="H82">
            <v>398.88</v>
          </cell>
          <cell r="I82">
            <v>623.25</v>
          </cell>
          <cell r="J82">
            <v>550.80000000000007</v>
          </cell>
          <cell r="K82">
            <v>325</v>
          </cell>
          <cell r="L82">
            <v>350</v>
          </cell>
          <cell r="M82">
            <v>400</v>
          </cell>
          <cell r="N82">
            <v>300</v>
          </cell>
        </row>
        <row r="83">
          <cell r="A83" t="str">
            <v>CCSP1Y</v>
          </cell>
          <cell r="B83" t="str">
            <v>SPECIAL PICKUP 1YD CONT</v>
          </cell>
          <cell r="C83">
            <v>468.5</v>
          </cell>
          <cell r="D83">
            <v>468.5</v>
          </cell>
          <cell r="E83">
            <v>693.37</v>
          </cell>
          <cell r="F83">
            <v>655.9</v>
          </cell>
          <cell r="G83">
            <v>899.52</v>
          </cell>
          <cell r="H83">
            <v>1555.42</v>
          </cell>
          <cell r="I83">
            <v>918.26</v>
          </cell>
          <cell r="J83">
            <v>789.48000000000013</v>
          </cell>
          <cell r="K83">
            <v>488.53999999999996</v>
          </cell>
          <cell r="L83">
            <v>770.39</v>
          </cell>
          <cell r="M83">
            <v>901.92</v>
          </cell>
          <cell r="N83">
            <v>930.11</v>
          </cell>
        </row>
        <row r="84">
          <cell r="A84" t="str">
            <v>CCSP2Y</v>
          </cell>
          <cell r="B84" t="str">
            <v>SPECIAL PICKUP 2YD CONT</v>
          </cell>
          <cell r="C84">
            <v>1033.2</v>
          </cell>
          <cell r="D84">
            <v>649.43999999999994</v>
          </cell>
          <cell r="E84">
            <v>472.32</v>
          </cell>
          <cell r="F84">
            <v>915.12</v>
          </cell>
          <cell r="G84">
            <v>590.35</v>
          </cell>
          <cell r="H84">
            <v>1564.56</v>
          </cell>
          <cell r="I84">
            <v>1032.96</v>
          </cell>
          <cell r="J84">
            <v>1123.6200000000001</v>
          </cell>
          <cell r="K84">
            <v>594.04</v>
          </cell>
          <cell r="L84">
            <v>976.80000000000007</v>
          </cell>
          <cell r="M84">
            <v>1197.82</v>
          </cell>
          <cell r="N84">
            <v>814</v>
          </cell>
        </row>
        <row r="85">
          <cell r="A85" t="str">
            <v>CCSP3Y</v>
          </cell>
          <cell r="B85" t="str">
            <v>SPECIAL PICKUP 3YD CONT</v>
          </cell>
          <cell r="C85">
            <v>163.19999999999999</v>
          </cell>
          <cell r="D85">
            <v>81.599999999999994</v>
          </cell>
          <cell r="E85">
            <v>40.799999999999997</v>
          </cell>
          <cell r="F85">
            <v>81.599999999999994</v>
          </cell>
          <cell r="G85">
            <v>204</v>
          </cell>
          <cell r="H85">
            <v>122.39999999999999</v>
          </cell>
          <cell r="I85">
            <v>163.19999999999999</v>
          </cell>
          <cell r="J85">
            <v>41.02</v>
          </cell>
          <cell r="K85">
            <v>40.909999999999997</v>
          </cell>
          <cell r="L85">
            <v>122.73</v>
          </cell>
          <cell r="M85">
            <v>163.63999999999999</v>
          </cell>
          <cell r="N85">
            <v>122.73</v>
          </cell>
        </row>
        <row r="86">
          <cell r="A86" t="str">
            <v>CCSP4Y</v>
          </cell>
          <cell r="B86" t="str">
            <v>SPECIAL PICKUP 4YD CONT</v>
          </cell>
          <cell r="C86">
            <v>157.5</v>
          </cell>
          <cell r="D86">
            <v>105</v>
          </cell>
          <cell r="E86">
            <v>0</v>
          </cell>
          <cell r="F86">
            <v>210</v>
          </cell>
          <cell r="G86">
            <v>157.5</v>
          </cell>
          <cell r="H86">
            <v>52.5</v>
          </cell>
          <cell r="I86">
            <v>157.5</v>
          </cell>
          <cell r="J86">
            <v>105.28</v>
          </cell>
          <cell r="K86">
            <v>157.92000000000002</v>
          </cell>
          <cell r="L86">
            <v>157.91999999999999</v>
          </cell>
          <cell r="M86">
            <v>105.28</v>
          </cell>
          <cell r="N86">
            <v>421.12</v>
          </cell>
        </row>
        <row r="87">
          <cell r="A87" t="str">
            <v>CCSP6Y</v>
          </cell>
          <cell r="B87" t="str">
            <v>SPECIAL PICKUP 6YD CONT</v>
          </cell>
          <cell r="C87">
            <v>151.5</v>
          </cell>
          <cell r="D87">
            <v>0</v>
          </cell>
          <cell r="E87">
            <v>151.5</v>
          </cell>
          <cell r="F87">
            <v>0</v>
          </cell>
          <cell r="G87">
            <v>75.75</v>
          </cell>
          <cell r="H87">
            <v>378.75</v>
          </cell>
          <cell r="I87">
            <v>75.75</v>
          </cell>
          <cell r="J87">
            <v>75.959999999999994</v>
          </cell>
          <cell r="K87">
            <v>0</v>
          </cell>
          <cell r="L87">
            <v>151.91999999999999</v>
          </cell>
          <cell r="M87">
            <v>227.88</v>
          </cell>
          <cell r="N87">
            <v>0</v>
          </cell>
        </row>
        <row r="88">
          <cell r="A88" t="str">
            <v>CCSP8Y</v>
          </cell>
          <cell r="B88" t="str">
            <v>SPECIAL PICKUP 8YD CONT</v>
          </cell>
          <cell r="C88">
            <v>98.53</v>
          </cell>
          <cell r="D88">
            <v>0</v>
          </cell>
          <cell r="E88">
            <v>98.53</v>
          </cell>
          <cell r="F88">
            <v>0</v>
          </cell>
          <cell r="G88">
            <v>0</v>
          </cell>
          <cell r="H88">
            <v>0</v>
          </cell>
          <cell r="I88">
            <v>197.06</v>
          </cell>
          <cell r="J88">
            <v>0</v>
          </cell>
          <cell r="K88">
            <v>296.39999999999998</v>
          </cell>
          <cell r="L88">
            <v>0</v>
          </cell>
          <cell r="M88">
            <v>0</v>
          </cell>
          <cell r="N88">
            <v>0</v>
          </cell>
        </row>
        <row r="89">
          <cell r="A89" t="str">
            <v>CCTP15Y</v>
          </cell>
          <cell r="B89" t="str">
            <v>TEMP PICKUP 1.5YD CONT</v>
          </cell>
          <cell r="C89">
            <v>95.64</v>
          </cell>
          <cell r="D89">
            <v>119.55</v>
          </cell>
          <cell r="E89">
            <v>191.28</v>
          </cell>
          <cell r="F89">
            <v>215.19</v>
          </cell>
          <cell r="G89">
            <v>191.28</v>
          </cell>
          <cell r="H89">
            <v>721.3</v>
          </cell>
          <cell r="I89">
            <v>621.66</v>
          </cell>
          <cell r="J89">
            <v>575.28</v>
          </cell>
          <cell r="K89">
            <v>671.16</v>
          </cell>
          <cell r="L89">
            <v>587.27</v>
          </cell>
          <cell r="M89">
            <v>287.64</v>
          </cell>
          <cell r="N89">
            <v>119.85</v>
          </cell>
        </row>
        <row r="90">
          <cell r="A90" t="str">
            <v>CCTP1Y</v>
          </cell>
          <cell r="B90" t="str">
            <v>TEMP PICKUP 1YD CONT</v>
          </cell>
          <cell r="C90">
            <v>478.71000000000004</v>
          </cell>
          <cell r="D90">
            <v>283.68</v>
          </cell>
          <cell r="E90">
            <v>301.41000000000003</v>
          </cell>
          <cell r="F90">
            <v>372.33</v>
          </cell>
          <cell r="G90">
            <v>407.78999999999996</v>
          </cell>
          <cell r="H90">
            <v>640.73</v>
          </cell>
          <cell r="I90">
            <v>418.52</v>
          </cell>
          <cell r="J90">
            <v>550.98</v>
          </cell>
          <cell r="K90">
            <v>622.25</v>
          </cell>
          <cell r="L90">
            <v>231.14</v>
          </cell>
          <cell r="M90">
            <v>284.48</v>
          </cell>
          <cell r="N90">
            <v>355.6</v>
          </cell>
        </row>
        <row r="91">
          <cell r="A91" t="str">
            <v>CCTP2Y</v>
          </cell>
          <cell r="B91" t="str">
            <v>TEMP PICKUP 2YD CONT</v>
          </cell>
          <cell r="C91">
            <v>1482</v>
          </cell>
          <cell r="D91">
            <v>1681.5</v>
          </cell>
          <cell r="E91">
            <v>2598</v>
          </cell>
          <cell r="F91">
            <v>3961.5</v>
          </cell>
          <cell r="G91">
            <v>4674</v>
          </cell>
          <cell r="H91">
            <v>5974.5</v>
          </cell>
          <cell r="I91">
            <v>2951</v>
          </cell>
          <cell r="J91">
            <v>4057.8799999999997</v>
          </cell>
          <cell r="K91">
            <v>3544.2400000000002</v>
          </cell>
          <cell r="L91">
            <v>3642.99</v>
          </cell>
          <cell r="M91">
            <v>3331.0099999999998</v>
          </cell>
          <cell r="N91">
            <v>2033.9399999999998</v>
          </cell>
        </row>
        <row r="92">
          <cell r="A92" t="str">
            <v>CCTP3Y</v>
          </cell>
          <cell r="B92" t="str">
            <v>TEMP PICKUP 3YD CONT</v>
          </cell>
          <cell r="C92">
            <v>39.78</v>
          </cell>
          <cell r="D92">
            <v>119.34</v>
          </cell>
          <cell r="E92">
            <v>119.34</v>
          </cell>
          <cell r="F92">
            <v>119.34</v>
          </cell>
          <cell r="G92">
            <v>39.78</v>
          </cell>
          <cell r="H92">
            <v>48.78</v>
          </cell>
          <cell r="I92">
            <v>119.34</v>
          </cell>
          <cell r="J92">
            <v>119.67</v>
          </cell>
          <cell r="K92">
            <v>39.89</v>
          </cell>
          <cell r="L92">
            <v>119.56</v>
          </cell>
          <cell r="M92">
            <v>79.78</v>
          </cell>
          <cell r="N92">
            <v>239.34</v>
          </cell>
        </row>
        <row r="93">
          <cell r="A93" t="str">
            <v>CCTP4Y</v>
          </cell>
          <cell r="B93" t="str">
            <v>TEMP PICKUP 4YD CONT</v>
          </cell>
          <cell r="C93">
            <v>0</v>
          </cell>
          <cell r="D93">
            <v>0</v>
          </cell>
          <cell r="E93">
            <v>0</v>
          </cell>
          <cell r="F93">
            <v>0</v>
          </cell>
          <cell r="G93">
            <v>0</v>
          </cell>
          <cell r="H93">
            <v>0</v>
          </cell>
          <cell r="I93">
            <v>0</v>
          </cell>
          <cell r="J93">
            <v>0</v>
          </cell>
          <cell r="K93">
            <v>0</v>
          </cell>
          <cell r="L93">
            <v>0</v>
          </cell>
          <cell r="M93">
            <v>0</v>
          </cell>
          <cell r="N93">
            <v>51.62</v>
          </cell>
        </row>
        <row r="94">
          <cell r="A94" t="str">
            <v>CCTP6Y</v>
          </cell>
          <cell r="B94" t="str">
            <v>TEMP PICKUP 6YD CONT</v>
          </cell>
          <cell r="C94">
            <v>0</v>
          </cell>
          <cell r="D94">
            <v>0</v>
          </cell>
          <cell r="E94">
            <v>0</v>
          </cell>
          <cell r="F94">
            <v>74.73</v>
          </cell>
          <cell r="G94">
            <v>149.46</v>
          </cell>
          <cell r="H94">
            <v>0</v>
          </cell>
          <cell r="I94">
            <v>0</v>
          </cell>
          <cell r="J94">
            <v>0</v>
          </cell>
          <cell r="K94">
            <v>0</v>
          </cell>
          <cell r="L94">
            <v>0</v>
          </cell>
          <cell r="M94">
            <v>0</v>
          </cell>
          <cell r="N94">
            <v>0</v>
          </cell>
        </row>
        <row r="95">
          <cell r="A95" t="str">
            <v>CCTRIP</v>
          </cell>
          <cell r="B95" t="str">
            <v>TRIP CHARGE - CONTAINER</v>
          </cell>
          <cell r="C95">
            <v>491.02000000000004</v>
          </cell>
          <cell r="D95">
            <v>320.2</v>
          </cell>
          <cell r="E95">
            <v>288.18</v>
          </cell>
          <cell r="F95">
            <v>512.31999999999994</v>
          </cell>
          <cell r="G95">
            <v>320.19</v>
          </cell>
          <cell r="H95">
            <v>288.18</v>
          </cell>
          <cell r="I95">
            <v>640.4</v>
          </cell>
          <cell r="J95">
            <v>657.68</v>
          </cell>
          <cell r="K95">
            <v>577.98</v>
          </cell>
          <cell r="L95">
            <v>702.13000000000011</v>
          </cell>
          <cell r="M95">
            <v>559.93000000000006</v>
          </cell>
          <cell r="N95">
            <v>689.88000000000011</v>
          </cell>
        </row>
        <row r="96">
          <cell r="A96" t="str">
            <v>CRCALL</v>
          </cell>
          <cell r="B96" t="str">
            <v>ON CALL CAN-COM</v>
          </cell>
          <cell r="C96">
            <v>14.97</v>
          </cell>
          <cell r="D96">
            <v>0</v>
          </cell>
          <cell r="E96">
            <v>0</v>
          </cell>
          <cell r="F96">
            <v>0</v>
          </cell>
          <cell r="G96">
            <v>0</v>
          </cell>
          <cell r="H96">
            <v>9.98</v>
          </cell>
          <cell r="I96">
            <v>0</v>
          </cell>
          <cell r="J96">
            <v>5</v>
          </cell>
          <cell r="K96">
            <v>0</v>
          </cell>
          <cell r="L96">
            <v>0</v>
          </cell>
          <cell r="M96">
            <v>0</v>
          </cell>
          <cell r="N96">
            <v>25</v>
          </cell>
        </row>
        <row r="97">
          <cell r="A97" t="str">
            <v>CROLLOUT</v>
          </cell>
          <cell r="B97" t="str">
            <v>ROLLOUT CHARGE - PER MTH</v>
          </cell>
          <cell r="C97">
            <v>5800.3</v>
          </cell>
          <cell r="D97">
            <v>5783.98</v>
          </cell>
          <cell r="E97">
            <v>5681.53</v>
          </cell>
          <cell r="F97">
            <v>5147.29</v>
          </cell>
          <cell r="G97">
            <v>5255</v>
          </cell>
          <cell r="H97">
            <v>5535.84</v>
          </cell>
          <cell r="I97">
            <v>5665.59</v>
          </cell>
          <cell r="J97">
            <v>5789.7</v>
          </cell>
          <cell r="K97">
            <v>5797.8300000000008</v>
          </cell>
          <cell r="L97">
            <v>5773.6</v>
          </cell>
          <cell r="M97">
            <v>5828.4500000000007</v>
          </cell>
          <cell r="N97">
            <v>5755.6</v>
          </cell>
        </row>
        <row r="98">
          <cell r="A98" t="str">
            <v>CROLLOUTEOW</v>
          </cell>
          <cell r="B98" t="str">
            <v>EOW CONT ROLLOUT CHARGE</v>
          </cell>
          <cell r="C98">
            <v>180.18</v>
          </cell>
          <cell r="D98">
            <v>180.18</v>
          </cell>
          <cell r="E98">
            <v>180.18</v>
          </cell>
          <cell r="F98">
            <v>173.25</v>
          </cell>
          <cell r="G98">
            <v>173.25</v>
          </cell>
          <cell r="H98">
            <v>180.18</v>
          </cell>
          <cell r="I98">
            <v>180.18</v>
          </cell>
          <cell r="J98">
            <v>178.64</v>
          </cell>
          <cell r="K98">
            <v>176.32</v>
          </cell>
          <cell r="L98">
            <v>162.4</v>
          </cell>
          <cell r="M98">
            <v>164.72</v>
          </cell>
          <cell r="N98">
            <v>167.04</v>
          </cell>
        </row>
        <row r="99">
          <cell r="A99" t="str">
            <v>CRTRIP</v>
          </cell>
          <cell r="B99" t="str">
            <v>TRIP CHARGE - CART/CAN</v>
          </cell>
          <cell r="C99">
            <v>10.71</v>
          </cell>
          <cell r="D99">
            <v>0</v>
          </cell>
          <cell r="E99">
            <v>21.42</v>
          </cell>
          <cell r="F99">
            <v>10.71</v>
          </cell>
          <cell r="G99">
            <v>0</v>
          </cell>
          <cell r="H99">
            <v>21.42</v>
          </cell>
          <cell r="I99">
            <v>10.71</v>
          </cell>
          <cell r="J99">
            <v>10.71</v>
          </cell>
          <cell r="K99">
            <v>0</v>
          </cell>
          <cell r="L99">
            <v>0</v>
          </cell>
          <cell r="M99">
            <v>0</v>
          </cell>
          <cell r="N99">
            <v>0</v>
          </cell>
        </row>
        <row r="100">
          <cell r="A100" t="str">
            <v>CTIME1M</v>
          </cell>
          <cell r="B100" t="str">
            <v>TIME CHARGE - 1 MAN</v>
          </cell>
          <cell r="C100">
            <v>97.8</v>
          </cell>
          <cell r="D100">
            <v>0</v>
          </cell>
          <cell r="E100">
            <v>0</v>
          </cell>
          <cell r="F100">
            <v>0</v>
          </cell>
          <cell r="G100">
            <v>0</v>
          </cell>
          <cell r="H100">
            <v>24.45</v>
          </cell>
          <cell r="I100">
            <v>0</v>
          </cell>
          <cell r="J100">
            <v>0</v>
          </cell>
          <cell r="K100">
            <v>0</v>
          </cell>
          <cell r="L100">
            <v>0</v>
          </cell>
          <cell r="M100">
            <v>0</v>
          </cell>
          <cell r="N100">
            <v>0</v>
          </cell>
        </row>
        <row r="101">
          <cell r="A101" t="str">
            <v>CTIME2M</v>
          </cell>
          <cell r="B101" t="str">
            <v>TIME CHARGE - 2 MAN</v>
          </cell>
          <cell r="C101">
            <v>36.15</v>
          </cell>
          <cell r="D101">
            <v>0</v>
          </cell>
          <cell r="E101">
            <v>0</v>
          </cell>
          <cell r="F101">
            <v>0</v>
          </cell>
          <cell r="G101">
            <v>108.45</v>
          </cell>
          <cell r="H101">
            <v>36.15</v>
          </cell>
          <cell r="I101">
            <v>0</v>
          </cell>
          <cell r="J101">
            <v>0</v>
          </cell>
          <cell r="K101">
            <v>0</v>
          </cell>
          <cell r="L101">
            <v>0</v>
          </cell>
          <cell r="M101">
            <v>0</v>
          </cell>
          <cell r="N101">
            <v>108.44999999999999</v>
          </cell>
        </row>
        <row r="102">
          <cell r="A102" t="str">
            <v>RC32EOW</v>
          </cell>
          <cell r="B102" t="str">
            <v>32GAL CAN EOW-COM</v>
          </cell>
          <cell r="C102">
            <v>0</v>
          </cell>
          <cell r="D102">
            <v>0</v>
          </cell>
          <cell r="E102">
            <v>0</v>
          </cell>
          <cell r="F102">
            <v>0</v>
          </cell>
          <cell r="G102">
            <v>0</v>
          </cell>
          <cell r="H102">
            <v>0</v>
          </cell>
          <cell r="I102">
            <v>0</v>
          </cell>
          <cell r="J102">
            <v>0</v>
          </cell>
          <cell r="K102">
            <v>0</v>
          </cell>
          <cell r="L102">
            <v>0</v>
          </cell>
          <cell r="M102">
            <v>0</v>
          </cell>
          <cell r="N102">
            <v>1035.6600000000001</v>
          </cell>
        </row>
        <row r="103">
          <cell r="A103" t="str">
            <v>VACCESS</v>
          </cell>
          <cell r="B103" t="str">
            <v>ACCESS CHARGE - PER MTH</v>
          </cell>
          <cell r="C103">
            <v>0</v>
          </cell>
          <cell r="D103">
            <v>0</v>
          </cell>
          <cell r="E103">
            <v>0</v>
          </cell>
          <cell r="F103">
            <v>0</v>
          </cell>
          <cell r="G103">
            <v>0</v>
          </cell>
          <cell r="H103">
            <v>0</v>
          </cell>
          <cell r="I103">
            <v>0</v>
          </cell>
          <cell r="J103">
            <v>0</v>
          </cell>
          <cell r="K103">
            <v>0</v>
          </cell>
          <cell r="L103">
            <v>0</v>
          </cell>
          <cell r="M103">
            <v>4.82</v>
          </cell>
          <cell r="N103">
            <v>0</v>
          </cell>
        </row>
        <row r="104">
          <cell r="A104" t="str">
            <v>VC6Y1W</v>
          </cell>
          <cell r="B104" t="str">
            <v>6YD CONT 1X WEEKLY</v>
          </cell>
          <cell r="C104">
            <v>0</v>
          </cell>
          <cell r="D104">
            <v>0</v>
          </cell>
          <cell r="E104">
            <v>0</v>
          </cell>
          <cell r="F104">
            <v>0</v>
          </cell>
          <cell r="G104">
            <v>0</v>
          </cell>
          <cell r="H104">
            <v>0</v>
          </cell>
          <cell r="I104">
            <v>80.89</v>
          </cell>
          <cell r="J104">
            <v>0</v>
          </cell>
          <cell r="K104">
            <v>0</v>
          </cell>
          <cell r="L104">
            <v>0</v>
          </cell>
          <cell r="M104">
            <v>0</v>
          </cell>
          <cell r="N104">
            <v>0</v>
          </cell>
        </row>
        <row r="105">
          <cell r="A105" t="str">
            <v>VCPLACE</v>
          </cell>
          <cell r="B105" t="str">
            <v>CONTAINER DELIVERY FEE</v>
          </cell>
          <cell r="C105">
            <v>0</v>
          </cell>
          <cell r="D105">
            <v>0</v>
          </cell>
          <cell r="E105">
            <v>0</v>
          </cell>
          <cell r="F105">
            <v>0</v>
          </cell>
          <cell r="G105">
            <v>0</v>
          </cell>
          <cell r="H105">
            <v>0</v>
          </cell>
          <cell r="I105">
            <v>0</v>
          </cell>
          <cell r="J105">
            <v>0</v>
          </cell>
          <cell r="K105">
            <v>0</v>
          </cell>
          <cell r="L105">
            <v>32.11</v>
          </cell>
          <cell r="M105">
            <v>0</v>
          </cell>
          <cell r="N105">
            <v>0</v>
          </cell>
        </row>
        <row r="106">
          <cell r="A106" t="str">
            <v>VCSP4YC</v>
          </cell>
          <cell r="B106" t="str">
            <v>SPECIAL PICKUP 4YD COMP</v>
          </cell>
          <cell r="C106">
            <v>219.05</v>
          </cell>
          <cell r="D106">
            <v>435.72</v>
          </cell>
          <cell r="E106">
            <v>326.79000000000002</v>
          </cell>
          <cell r="F106">
            <v>217.86</v>
          </cell>
          <cell r="G106">
            <v>108.93</v>
          </cell>
          <cell r="H106">
            <v>326.79000000000002</v>
          </cell>
          <cell r="I106">
            <v>326.79000000000002</v>
          </cell>
          <cell r="J106">
            <v>327.37</v>
          </cell>
          <cell r="K106">
            <v>327.66000000000003</v>
          </cell>
          <cell r="L106">
            <v>327.66000000000003</v>
          </cell>
          <cell r="M106">
            <v>327.66000000000003</v>
          </cell>
          <cell r="N106">
            <v>327.66000000000003</v>
          </cell>
        </row>
        <row r="107">
          <cell r="A107" t="str">
            <v>VROLLOUT</v>
          </cell>
          <cell r="B107" t="str">
            <v>ROLLOUT CHARGE - PER MTH</v>
          </cell>
          <cell r="C107">
            <v>0</v>
          </cell>
          <cell r="D107">
            <v>0</v>
          </cell>
          <cell r="E107">
            <v>0</v>
          </cell>
          <cell r="F107">
            <v>3.71</v>
          </cell>
          <cell r="G107">
            <v>0</v>
          </cell>
          <cell r="H107">
            <v>0</v>
          </cell>
          <cell r="I107">
            <v>0</v>
          </cell>
          <cell r="J107">
            <v>0</v>
          </cell>
          <cell r="K107">
            <v>0</v>
          </cell>
          <cell r="L107">
            <v>0</v>
          </cell>
          <cell r="M107">
            <v>0</v>
          </cell>
          <cell r="N107">
            <v>0</v>
          </cell>
        </row>
        <row r="108">
          <cell r="A108" t="str">
            <v>CWSAN 1-5</v>
          </cell>
          <cell r="B108" t="str">
            <v>WASH &amp; SANITIZE CONT 1-5</v>
          </cell>
          <cell r="C108">
            <v>0</v>
          </cell>
          <cell r="D108">
            <v>0</v>
          </cell>
          <cell r="E108">
            <v>0</v>
          </cell>
          <cell r="F108">
            <v>0</v>
          </cell>
          <cell r="G108">
            <v>0</v>
          </cell>
          <cell r="H108">
            <v>0</v>
          </cell>
          <cell r="I108">
            <v>62.61</v>
          </cell>
          <cell r="J108">
            <v>62.78</v>
          </cell>
          <cell r="K108">
            <v>46.64</v>
          </cell>
          <cell r="L108">
            <v>0</v>
          </cell>
          <cell r="M108">
            <v>0</v>
          </cell>
          <cell r="N108">
            <v>0</v>
          </cell>
        </row>
        <row r="109">
          <cell r="A109" t="str">
            <v>VCSP2YC</v>
          </cell>
          <cell r="B109" t="str">
            <v>SPECIAL PICKUP 2YD COMP</v>
          </cell>
          <cell r="C109">
            <v>0</v>
          </cell>
          <cell r="D109">
            <v>0</v>
          </cell>
          <cell r="E109">
            <v>0</v>
          </cell>
          <cell r="F109">
            <v>62.24</v>
          </cell>
          <cell r="G109">
            <v>0</v>
          </cell>
          <cell r="H109">
            <v>0</v>
          </cell>
          <cell r="I109">
            <v>0</v>
          </cell>
          <cell r="J109">
            <v>0</v>
          </cell>
          <cell r="K109">
            <v>0</v>
          </cell>
          <cell r="L109">
            <v>0</v>
          </cell>
          <cell r="M109">
            <v>0</v>
          </cell>
          <cell r="N109">
            <v>0</v>
          </cell>
        </row>
        <row r="110">
          <cell r="A110" t="str">
            <v>CC8Y4W</v>
          </cell>
          <cell r="B110" t="str">
            <v>8YD CONT 4X WEEKLY</v>
          </cell>
          <cell r="C110">
            <v>2533.31</v>
          </cell>
          <cell r="D110">
            <v>3377.74</v>
          </cell>
          <cell r="E110">
            <v>1688.87</v>
          </cell>
          <cell r="F110">
            <v>422.21</v>
          </cell>
          <cell r="G110">
            <v>0</v>
          </cell>
          <cell r="H110">
            <v>0</v>
          </cell>
          <cell r="I110">
            <v>0</v>
          </cell>
          <cell r="J110">
            <v>1693.38</v>
          </cell>
          <cell r="K110">
            <v>1693.38</v>
          </cell>
          <cell r="L110">
            <v>3386.76</v>
          </cell>
          <cell r="M110">
            <v>3386.76</v>
          </cell>
          <cell r="N110">
            <v>3386.76</v>
          </cell>
        </row>
        <row r="111">
          <cell r="A111" t="str">
            <v>CC5YEOW</v>
          </cell>
          <cell r="B111" t="str">
            <v>5YD CONTAINER EOW</v>
          </cell>
          <cell r="C111">
            <v>137.06</v>
          </cell>
          <cell r="D111">
            <v>137.06</v>
          </cell>
          <cell r="E111">
            <v>137.06</v>
          </cell>
          <cell r="F111">
            <v>137.06</v>
          </cell>
          <cell r="G111">
            <v>137.06</v>
          </cell>
          <cell r="H111">
            <v>137.06</v>
          </cell>
          <cell r="I111">
            <v>137.06</v>
          </cell>
          <cell r="J111">
            <v>137.43</v>
          </cell>
          <cell r="K111">
            <v>137.43</v>
          </cell>
          <cell r="L111">
            <v>137.43</v>
          </cell>
          <cell r="M111">
            <v>137.43</v>
          </cell>
          <cell r="N111">
            <v>137.43</v>
          </cell>
        </row>
        <row r="112">
          <cell r="A112" t="str">
            <v>CC2Y5W</v>
          </cell>
          <cell r="B112" t="str">
            <v>2YD CONT 5X WEEKLY</v>
          </cell>
          <cell r="C112">
            <v>617.03</v>
          </cell>
          <cell r="D112">
            <v>617.03</v>
          </cell>
          <cell r="E112">
            <v>617.03</v>
          </cell>
          <cell r="F112">
            <v>172.76</v>
          </cell>
          <cell r="G112">
            <v>0</v>
          </cell>
          <cell r="H112">
            <v>215.96</v>
          </cell>
          <cell r="I112">
            <v>617.03</v>
          </cell>
          <cell r="J112">
            <v>618.75</v>
          </cell>
          <cell r="K112">
            <v>618.75</v>
          </cell>
          <cell r="L112">
            <v>928.12</v>
          </cell>
          <cell r="M112">
            <v>1237.5</v>
          </cell>
          <cell r="N112">
            <v>1237.5</v>
          </cell>
        </row>
        <row r="113">
          <cell r="A113" t="str">
            <v>CC6Y4W</v>
          </cell>
          <cell r="B113" t="str">
            <v>6YD CONT 4X WEEKLY</v>
          </cell>
          <cell r="C113">
            <v>1294.32</v>
          </cell>
          <cell r="D113">
            <v>1294.32</v>
          </cell>
          <cell r="E113">
            <v>1294.32</v>
          </cell>
          <cell r="F113">
            <v>1294.32</v>
          </cell>
          <cell r="G113">
            <v>1294.32</v>
          </cell>
          <cell r="H113">
            <v>1294.32</v>
          </cell>
          <cell r="I113">
            <v>1294.32</v>
          </cell>
          <cell r="J113">
            <v>1297.79</v>
          </cell>
          <cell r="K113">
            <v>1297.79</v>
          </cell>
          <cell r="L113">
            <v>1297.79</v>
          </cell>
          <cell r="M113">
            <v>1297.79</v>
          </cell>
          <cell r="N113">
            <v>1297.79</v>
          </cell>
        </row>
        <row r="114">
          <cell r="A114" t="str">
            <v>CCTP5Y</v>
          </cell>
          <cell r="B114" t="str">
            <v>TEMP PICKUP 5YD CONT</v>
          </cell>
          <cell r="C114">
            <v>0</v>
          </cell>
          <cell r="D114">
            <v>0</v>
          </cell>
          <cell r="E114">
            <v>28.5</v>
          </cell>
          <cell r="F114">
            <v>0</v>
          </cell>
          <cell r="G114">
            <v>0</v>
          </cell>
          <cell r="H114">
            <v>0</v>
          </cell>
          <cell r="I114">
            <v>0</v>
          </cell>
          <cell r="J114">
            <v>0</v>
          </cell>
          <cell r="K114">
            <v>0</v>
          </cell>
          <cell r="L114">
            <v>0</v>
          </cell>
          <cell r="M114">
            <v>0</v>
          </cell>
          <cell r="N114">
            <v>0</v>
          </cell>
        </row>
        <row r="115">
          <cell r="A115" t="str">
            <v>YDMRENT</v>
          </cell>
          <cell r="B115" t="str">
            <v>YARD CART RENT MTHLY</v>
          </cell>
          <cell r="C115">
            <v>44.7</v>
          </cell>
          <cell r="D115">
            <v>49.17</v>
          </cell>
          <cell r="E115">
            <v>48.43</v>
          </cell>
          <cell r="F115">
            <v>44.79</v>
          </cell>
          <cell r="G115">
            <v>44.699999999999996</v>
          </cell>
          <cell r="H115">
            <v>44.7</v>
          </cell>
          <cell r="I115">
            <v>47.67</v>
          </cell>
          <cell r="J115">
            <v>42.77</v>
          </cell>
          <cell r="K115">
            <v>46.19</v>
          </cell>
          <cell r="L115">
            <v>50.66</v>
          </cell>
          <cell r="M115">
            <v>46.97</v>
          </cell>
          <cell r="N115">
            <v>49.17</v>
          </cell>
        </row>
        <row r="116">
          <cell r="A116" t="str">
            <v>CDRVEOW</v>
          </cell>
          <cell r="B116" t="str">
            <v>EOW DRIVE IN MTHLY</v>
          </cell>
          <cell r="C116">
            <v>34.380000000000003</v>
          </cell>
          <cell r="D116">
            <v>15.280000000000001</v>
          </cell>
          <cell r="E116">
            <v>11.459999999999999</v>
          </cell>
          <cell r="F116">
            <v>11.459999999999999</v>
          </cell>
          <cell r="G116">
            <v>11.459999999999999</v>
          </cell>
          <cell r="H116">
            <v>11.459999999999999</v>
          </cell>
          <cell r="I116">
            <v>11.459999999999999</v>
          </cell>
          <cell r="J116">
            <v>11.459999999999999</v>
          </cell>
          <cell r="K116">
            <v>11.459999999999999</v>
          </cell>
          <cell r="L116">
            <v>39.11</v>
          </cell>
          <cell r="M116">
            <v>19.099999999999998</v>
          </cell>
          <cell r="N116">
            <v>19.099999999999998</v>
          </cell>
        </row>
        <row r="117">
          <cell r="A117" t="str">
            <v>OM96G</v>
          </cell>
          <cell r="B117" t="str">
            <v>96G ORGANIC-YD MTHLY</v>
          </cell>
          <cell r="C117">
            <v>0</v>
          </cell>
          <cell r="D117">
            <v>0</v>
          </cell>
          <cell r="E117">
            <v>0</v>
          </cell>
          <cell r="F117">
            <v>0</v>
          </cell>
          <cell r="G117">
            <v>0</v>
          </cell>
          <cell r="H117">
            <v>0</v>
          </cell>
          <cell r="I117">
            <v>0</v>
          </cell>
          <cell r="J117">
            <v>0</v>
          </cell>
          <cell r="K117">
            <v>0</v>
          </cell>
          <cell r="L117">
            <v>-4.4000000000000004</v>
          </cell>
          <cell r="M117">
            <v>0</v>
          </cell>
          <cell r="N117">
            <v>0</v>
          </cell>
        </row>
        <row r="118">
          <cell r="A118" t="str">
            <v>TRASH</v>
          </cell>
          <cell r="B118" t="str">
            <v>TRASH DISPOSAL</v>
          </cell>
          <cell r="C118">
            <v>0</v>
          </cell>
          <cell r="D118">
            <v>0</v>
          </cell>
          <cell r="E118">
            <v>7.5</v>
          </cell>
          <cell r="F118">
            <v>0</v>
          </cell>
          <cell r="G118">
            <v>0</v>
          </cell>
          <cell r="H118">
            <v>0</v>
          </cell>
          <cell r="I118">
            <v>0</v>
          </cell>
          <cell r="J118">
            <v>0</v>
          </cell>
          <cell r="K118">
            <v>0</v>
          </cell>
          <cell r="L118">
            <v>0</v>
          </cell>
          <cell r="M118">
            <v>0</v>
          </cell>
          <cell r="N118">
            <v>0</v>
          </cell>
        </row>
        <row r="119">
          <cell r="A119" t="str">
            <v>CC8Y5W</v>
          </cell>
          <cell r="B119" t="str">
            <v>8YD CONT 5X WEEKLY</v>
          </cell>
          <cell r="C119">
            <v>0</v>
          </cell>
          <cell r="D119">
            <v>0</v>
          </cell>
          <cell r="E119">
            <v>1583.31</v>
          </cell>
          <cell r="F119">
            <v>0</v>
          </cell>
          <cell r="G119">
            <v>0</v>
          </cell>
          <cell r="H119">
            <v>0</v>
          </cell>
          <cell r="I119">
            <v>0</v>
          </cell>
          <cell r="J119">
            <v>0</v>
          </cell>
          <cell r="K119">
            <v>0</v>
          </cell>
          <cell r="L119">
            <v>0</v>
          </cell>
          <cell r="M119">
            <v>0</v>
          </cell>
          <cell r="N119">
            <v>0</v>
          </cell>
        </row>
        <row r="120">
          <cell r="A120" t="str">
            <v>CC8Y6W</v>
          </cell>
          <cell r="B120" t="str">
            <v>8YD CONT 6X WEEKLY</v>
          </cell>
          <cell r="C120">
            <v>0</v>
          </cell>
          <cell r="D120">
            <v>0</v>
          </cell>
          <cell r="E120">
            <v>633.32000000000005</v>
          </cell>
          <cell r="F120">
            <v>2533.31</v>
          </cell>
          <cell r="G120">
            <v>2533.31</v>
          </cell>
          <cell r="H120">
            <v>2533.31</v>
          </cell>
          <cell r="I120">
            <v>2533.31</v>
          </cell>
          <cell r="J120">
            <v>2540.06</v>
          </cell>
          <cell r="K120">
            <v>2540.06</v>
          </cell>
          <cell r="L120">
            <v>2540.06</v>
          </cell>
          <cell r="M120">
            <v>2540.06</v>
          </cell>
          <cell r="N120">
            <v>2540.06</v>
          </cell>
        </row>
        <row r="121">
          <cell r="A121" t="str">
            <v>VCSP1YC</v>
          </cell>
          <cell r="B121" t="str">
            <v>SPECIAL PICKUP 1YD COMP</v>
          </cell>
          <cell r="C121">
            <v>0</v>
          </cell>
          <cell r="D121">
            <v>0</v>
          </cell>
          <cell r="E121">
            <v>0</v>
          </cell>
          <cell r="F121">
            <v>69.180000000000007</v>
          </cell>
          <cell r="G121">
            <v>-69.180000000000007</v>
          </cell>
          <cell r="H121">
            <v>0</v>
          </cell>
          <cell r="I121">
            <v>0</v>
          </cell>
          <cell r="J121">
            <v>0</v>
          </cell>
          <cell r="K121">
            <v>0</v>
          </cell>
          <cell r="L121">
            <v>0</v>
          </cell>
          <cell r="M121">
            <v>0</v>
          </cell>
          <cell r="N121">
            <v>0</v>
          </cell>
        </row>
        <row r="122">
          <cell r="A122" t="str">
            <v>RECYCLING</v>
          </cell>
          <cell r="C122">
            <v>100286.46000000004</v>
          </cell>
          <cell r="D122">
            <v>100384.90999999999</v>
          </cell>
          <cell r="E122">
            <v>98818.120000000024</v>
          </cell>
          <cell r="F122">
            <v>80295.19</v>
          </cell>
          <cell r="G122">
            <v>83132.590000000011</v>
          </cell>
          <cell r="H122">
            <v>90857.330000000016</v>
          </cell>
          <cell r="I122">
            <v>92615.150000000038</v>
          </cell>
          <cell r="J122">
            <v>93297.610000000059</v>
          </cell>
          <cell r="K122">
            <v>95763.770000000048</v>
          </cell>
          <cell r="L122">
            <v>94416.930000000008</v>
          </cell>
          <cell r="M122">
            <v>95131.780000000028</v>
          </cell>
          <cell r="N122">
            <v>95943.510000000024</v>
          </cell>
        </row>
        <row r="123">
          <cell r="A123" t="str">
            <v>0CRY90OC</v>
          </cell>
          <cell r="B123" t="str">
            <v>90GAL RECY ON CALL RENTAL</v>
          </cell>
          <cell r="C123">
            <v>0</v>
          </cell>
          <cell r="D123">
            <v>8.73</v>
          </cell>
          <cell r="E123">
            <v>0</v>
          </cell>
          <cell r="F123">
            <v>0</v>
          </cell>
          <cell r="G123">
            <v>0</v>
          </cell>
          <cell r="H123">
            <v>0</v>
          </cell>
          <cell r="I123">
            <v>0</v>
          </cell>
          <cell r="J123">
            <v>0</v>
          </cell>
          <cell r="K123">
            <v>0</v>
          </cell>
          <cell r="L123">
            <v>0</v>
          </cell>
          <cell r="M123">
            <v>0</v>
          </cell>
          <cell r="N123">
            <v>0</v>
          </cell>
        </row>
        <row r="124">
          <cell r="A124" t="str">
            <v>0CRYEX1YD</v>
          </cell>
          <cell r="B124" t="str">
            <v>ON-CALL P/U 1YD RECYCLE</v>
          </cell>
          <cell r="C124">
            <v>24.93</v>
          </cell>
          <cell r="D124">
            <v>0</v>
          </cell>
          <cell r="E124">
            <v>24.93</v>
          </cell>
          <cell r="F124">
            <v>24.93</v>
          </cell>
          <cell r="G124">
            <v>0</v>
          </cell>
          <cell r="H124">
            <v>74.790000000000006</v>
          </cell>
          <cell r="I124">
            <v>49.86</v>
          </cell>
          <cell r="J124">
            <v>24.93</v>
          </cell>
          <cell r="K124">
            <v>0</v>
          </cell>
          <cell r="L124">
            <v>49.86</v>
          </cell>
          <cell r="M124">
            <v>0</v>
          </cell>
          <cell r="N124">
            <v>0</v>
          </cell>
        </row>
        <row r="125">
          <cell r="A125" t="str">
            <v>0CRYEX2YD</v>
          </cell>
          <cell r="B125" t="str">
            <v>ON-CALL P/U 2YD RECYCLE</v>
          </cell>
          <cell r="C125">
            <v>54.88</v>
          </cell>
          <cell r="D125">
            <v>109.76</v>
          </cell>
          <cell r="E125">
            <v>137.19999999999999</v>
          </cell>
          <cell r="F125">
            <v>54.88</v>
          </cell>
          <cell r="G125">
            <v>54.88</v>
          </cell>
          <cell r="H125">
            <v>82.32</v>
          </cell>
          <cell r="I125">
            <v>82.320000000000007</v>
          </cell>
          <cell r="J125">
            <v>54.88</v>
          </cell>
          <cell r="K125">
            <v>137.19999999999999</v>
          </cell>
          <cell r="L125">
            <v>109.75999999999999</v>
          </cell>
          <cell r="M125">
            <v>109.75999999999999</v>
          </cell>
          <cell r="N125">
            <v>27.44</v>
          </cell>
        </row>
        <row r="126">
          <cell r="A126" t="str">
            <v>0CRYEX3YD</v>
          </cell>
          <cell r="B126" t="str">
            <v>ON-CALL P/U 3YD RECYCLE</v>
          </cell>
          <cell r="C126">
            <v>213.92</v>
          </cell>
          <cell r="D126">
            <v>61.12</v>
          </cell>
          <cell r="E126">
            <v>91.68</v>
          </cell>
          <cell r="F126">
            <v>154.93</v>
          </cell>
          <cell r="G126">
            <v>152.80000000000001</v>
          </cell>
          <cell r="H126">
            <v>183.36</v>
          </cell>
          <cell r="I126">
            <v>122.24</v>
          </cell>
          <cell r="J126">
            <v>91.68</v>
          </cell>
          <cell r="K126">
            <v>183.36</v>
          </cell>
          <cell r="L126">
            <v>61.12</v>
          </cell>
          <cell r="M126">
            <v>122.24</v>
          </cell>
          <cell r="N126">
            <v>61.12</v>
          </cell>
        </row>
        <row r="127">
          <cell r="A127" t="str">
            <v>0CRYEX4YD</v>
          </cell>
          <cell r="B127" t="str">
            <v>ON-CALL P/U 4YD RECYCLE</v>
          </cell>
          <cell r="C127">
            <v>0</v>
          </cell>
          <cell r="D127">
            <v>31.18</v>
          </cell>
          <cell r="E127">
            <v>62.36</v>
          </cell>
          <cell r="F127">
            <v>120.92</v>
          </cell>
          <cell r="G127">
            <v>216.36</v>
          </cell>
          <cell r="H127">
            <v>154</v>
          </cell>
          <cell r="I127">
            <v>31.18</v>
          </cell>
          <cell r="J127">
            <v>65</v>
          </cell>
          <cell r="K127">
            <v>65</v>
          </cell>
          <cell r="L127">
            <v>0</v>
          </cell>
          <cell r="M127">
            <v>62.36</v>
          </cell>
          <cell r="N127">
            <v>0</v>
          </cell>
        </row>
        <row r="128">
          <cell r="A128" t="str">
            <v>0CRYEX6YD</v>
          </cell>
          <cell r="B128" t="str">
            <v>ON-CALL P/U 6YD RECYCLE</v>
          </cell>
          <cell r="C128">
            <v>0</v>
          </cell>
          <cell r="D128">
            <v>0</v>
          </cell>
          <cell r="E128">
            <v>134.63999999999999</v>
          </cell>
          <cell r="F128">
            <v>16.77</v>
          </cell>
          <cell r="G128">
            <v>50.31</v>
          </cell>
          <cell r="H128">
            <v>84.089999999999989</v>
          </cell>
          <cell r="I128">
            <v>67.319999999999993</v>
          </cell>
          <cell r="J128">
            <v>80.489999999999995</v>
          </cell>
          <cell r="K128">
            <v>201.48</v>
          </cell>
          <cell r="L128">
            <v>84.21</v>
          </cell>
          <cell r="M128">
            <v>0</v>
          </cell>
          <cell r="N128">
            <v>0</v>
          </cell>
        </row>
        <row r="129">
          <cell r="A129" t="str">
            <v>0CRYEX90</v>
          </cell>
          <cell r="B129" t="str">
            <v>ON-CALL P/U 1-90GAL RECY</v>
          </cell>
          <cell r="C129">
            <v>168.39</v>
          </cell>
          <cell r="D129">
            <v>130.97</v>
          </cell>
          <cell r="E129">
            <v>93.550000000000011</v>
          </cell>
          <cell r="F129">
            <v>130.97</v>
          </cell>
          <cell r="G129">
            <v>112.25999999999999</v>
          </cell>
          <cell r="H129">
            <v>112.25999999999999</v>
          </cell>
          <cell r="I129">
            <v>112.26000000000002</v>
          </cell>
          <cell r="J129">
            <v>149.68</v>
          </cell>
          <cell r="K129">
            <v>149.68</v>
          </cell>
          <cell r="L129">
            <v>149.68</v>
          </cell>
          <cell r="M129">
            <v>93.550000000000011</v>
          </cell>
          <cell r="N129">
            <v>112.26</v>
          </cell>
        </row>
        <row r="130">
          <cell r="A130" t="str">
            <v>0CRYEXC</v>
          </cell>
          <cell r="B130" t="str">
            <v>REC EXTRA YARDS</v>
          </cell>
          <cell r="C130">
            <v>0</v>
          </cell>
          <cell r="D130">
            <v>0</v>
          </cell>
          <cell r="E130">
            <v>24.92</v>
          </cell>
          <cell r="F130">
            <v>0</v>
          </cell>
          <cell r="G130">
            <v>0</v>
          </cell>
          <cell r="H130">
            <v>0</v>
          </cell>
          <cell r="I130">
            <v>0</v>
          </cell>
          <cell r="J130">
            <v>0</v>
          </cell>
          <cell r="K130">
            <v>22.36</v>
          </cell>
          <cell r="L130">
            <v>0</v>
          </cell>
          <cell r="M130">
            <v>0</v>
          </cell>
          <cell r="N130">
            <v>0</v>
          </cell>
        </row>
        <row r="131">
          <cell r="A131" t="str">
            <v>CFR65G1X</v>
          </cell>
          <cell r="B131" t="str">
            <v>65G FOOD COMPOST 1X WKLY</v>
          </cell>
          <cell r="C131">
            <v>534.96</v>
          </cell>
          <cell r="D131">
            <v>534.96</v>
          </cell>
          <cell r="E131">
            <v>463.05999999999995</v>
          </cell>
          <cell r="F131">
            <v>385.76</v>
          </cell>
          <cell r="G131">
            <v>354.84000000000003</v>
          </cell>
          <cell r="H131">
            <v>354.84000000000003</v>
          </cell>
          <cell r="I131">
            <v>370.29999999999995</v>
          </cell>
          <cell r="J131">
            <v>385.76</v>
          </cell>
          <cell r="K131">
            <v>385.76</v>
          </cell>
          <cell r="L131">
            <v>385.76</v>
          </cell>
          <cell r="M131">
            <v>385.76</v>
          </cell>
          <cell r="N131">
            <v>408.95000000000005</v>
          </cell>
        </row>
        <row r="132">
          <cell r="A132" t="str">
            <v>CFR65G2X</v>
          </cell>
          <cell r="B132" t="str">
            <v>65G FOOD COMPOST 2X WKLY</v>
          </cell>
          <cell r="C132">
            <v>1355.95</v>
          </cell>
          <cell r="D132">
            <v>1437</v>
          </cell>
          <cell r="E132">
            <v>1437</v>
          </cell>
          <cell r="F132">
            <v>1051.1099999999999</v>
          </cell>
          <cell r="G132">
            <v>516.57999999999993</v>
          </cell>
          <cell r="H132">
            <v>841.46</v>
          </cell>
          <cell r="I132">
            <v>841.46</v>
          </cell>
          <cell r="J132">
            <v>841.46</v>
          </cell>
          <cell r="K132">
            <v>841.46</v>
          </cell>
          <cell r="L132">
            <v>841.46</v>
          </cell>
          <cell r="M132">
            <v>841.46</v>
          </cell>
          <cell r="N132">
            <v>841.46</v>
          </cell>
        </row>
        <row r="133">
          <cell r="A133" t="str">
            <v>COMREC</v>
          </cell>
          <cell r="B133" t="str">
            <v>SCHOOL RECYCLE SERVICE</v>
          </cell>
          <cell r="C133">
            <v>6940.0300000000007</v>
          </cell>
          <cell r="D133">
            <v>6931.7800000000007</v>
          </cell>
          <cell r="E133">
            <v>6406.55</v>
          </cell>
          <cell r="F133">
            <v>395.04</v>
          </cell>
          <cell r="G133">
            <v>468.04</v>
          </cell>
          <cell r="H133">
            <v>570.04000000000008</v>
          </cell>
          <cell r="I133">
            <v>451.66999999999996</v>
          </cell>
          <cell r="J133">
            <v>448.59000000000003</v>
          </cell>
          <cell r="K133">
            <v>721.23</v>
          </cell>
          <cell r="L133">
            <v>784.87999999999988</v>
          </cell>
          <cell r="M133">
            <v>1028.1599999999999</v>
          </cell>
          <cell r="N133">
            <v>1096.32</v>
          </cell>
        </row>
        <row r="134">
          <cell r="A134" t="str">
            <v>CRY1.5Y1X</v>
          </cell>
          <cell r="B134" t="str">
            <v>1.5YD RECYCLE 1X WKLY</v>
          </cell>
          <cell r="C134">
            <v>1208.73</v>
          </cell>
          <cell r="D134">
            <v>1208.73</v>
          </cell>
          <cell r="E134">
            <v>1321.16</v>
          </cell>
          <cell r="F134">
            <v>1110.96</v>
          </cell>
          <cell r="G134">
            <v>1142.24</v>
          </cell>
          <cell r="H134">
            <v>1110.96</v>
          </cell>
          <cell r="I134">
            <v>1110.96</v>
          </cell>
          <cell r="J134">
            <v>1110.96</v>
          </cell>
          <cell r="K134">
            <v>1110.96</v>
          </cell>
          <cell r="L134">
            <v>1110.96</v>
          </cell>
          <cell r="M134">
            <v>1110.96</v>
          </cell>
          <cell r="N134">
            <v>1110.96</v>
          </cell>
        </row>
        <row r="135">
          <cell r="A135" t="str">
            <v>CRY1.5Y2X</v>
          </cell>
          <cell r="B135" t="str">
            <v>1.5YD RECYCLE 2X WKLY</v>
          </cell>
          <cell r="C135">
            <v>204.05</v>
          </cell>
          <cell r="D135">
            <v>204.05</v>
          </cell>
          <cell r="E135">
            <v>204.05</v>
          </cell>
          <cell r="F135">
            <v>204.05</v>
          </cell>
          <cell r="G135">
            <v>204.05</v>
          </cell>
          <cell r="H135">
            <v>204.05</v>
          </cell>
          <cell r="I135">
            <v>204.05</v>
          </cell>
          <cell r="J135">
            <v>204.05</v>
          </cell>
          <cell r="K135">
            <v>204.05</v>
          </cell>
          <cell r="L135">
            <v>204.05</v>
          </cell>
          <cell r="M135">
            <v>204.05</v>
          </cell>
          <cell r="N135">
            <v>204.05</v>
          </cell>
        </row>
        <row r="136">
          <cell r="A136" t="str">
            <v>CRY1Y1X</v>
          </cell>
          <cell r="B136" t="str">
            <v>1YD RECYCLE 1X WKLY</v>
          </cell>
          <cell r="C136">
            <v>3475.37</v>
          </cell>
          <cell r="D136">
            <v>3544.21</v>
          </cell>
          <cell r="E136">
            <v>3465.2700000000004</v>
          </cell>
          <cell r="F136">
            <v>3138.7799999999997</v>
          </cell>
          <cell r="G136">
            <v>3115.84</v>
          </cell>
          <cell r="H136">
            <v>3414.16</v>
          </cell>
          <cell r="I136">
            <v>3643.6400000000003</v>
          </cell>
          <cell r="J136">
            <v>3643.6400000000003</v>
          </cell>
          <cell r="K136">
            <v>3641.6500000000005</v>
          </cell>
          <cell r="L136">
            <v>3689.5299999999997</v>
          </cell>
          <cell r="M136">
            <v>3785.91</v>
          </cell>
          <cell r="N136">
            <v>3850.16</v>
          </cell>
        </row>
        <row r="137">
          <cell r="A137" t="str">
            <v>CRY1Y2X</v>
          </cell>
          <cell r="B137" t="str">
            <v>1YD RECYCLE 2X WKLY</v>
          </cell>
          <cell r="C137">
            <v>195.71</v>
          </cell>
          <cell r="D137">
            <v>195.71</v>
          </cell>
          <cell r="E137">
            <v>195.71</v>
          </cell>
          <cell r="F137">
            <v>195.71</v>
          </cell>
          <cell r="G137">
            <v>195.71</v>
          </cell>
          <cell r="H137">
            <v>195.71</v>
          </cell>
          <cell r="I137">
            <v>195.71</v>
          </cell>
          <cell r="J137">
            <v>195.71</v>
          </cell>
          <cell r="K137">
            <v>195.71</v>
          </cell>
          <cell r="L137">
            <v>195.71</v>
          </cell>
          <cell r="M137">
            <v>195.71</v>
          </cell>
          <cell r="N137">
            <v>195.71</v>
          </cell>
        </row>
        <row r="138">
          <cell r="A138" t="str">
            <v>CRY1YEOW</v>
          </cell>
          <cell r="B138" t="str">
            <v>1YD RECYCLE EOW</v>
          </cell>
          <cell r="C138">
            <v>2319.3500000000004</v>
          </cell>
          <cell r="D138">
            <v>2319.3500000000004</v>
          </cell>
          <cell r="E138">
            <v>2319.3500000000004</v>
          </cell>
          <cell r="F138">
            <v>2285.9700000000003</v>
          </cell>
          <cell r="G138">
            <v>2332.59</v>
          </cell>
          <cell r="H138">
            <v>2212.34</v>
          </cell>
          <cell r="I138">
            <v>2128.89</v>
          </cell>
          <cell r="J138">
            <v>2295.7799999999997</v>
          </cell>
          <cell r="K138">
            <v>2279.09</v>
          </cell>
          <cell r="L138">
            <v>2279.09</v>
          </cell>
          <cell r="M138">
            <v>2279.09</v>
          </cell>
          <cell r="N138">
            <v>2212.34</v>
          </cell>
        </row>
        <row r="139">
          <cell r="A139" t="str">
            <v>CRY1YOC</v>
          </cell>
          <cell r="B139" t="str">
            <v>1YD RECYCLE ON CALL RENT</v>
          </cell>
          <cell r="C139">
            <v>56.35</v>
          </cell>
          <cell r="D139">
            <v>56.35</v>
          </cell>
          <cell r="E139">
            <v>56.35</v>
          </cell>
          <cell r="F139">
            <v>56.35</v>
          </cell>
          <cell r="G139">
            <v>76.44</v>
          </cell>
          <cell r="H139">
            <v>86.490000000000009</v>
          </cell>
          <cell r="I139">
            <v>86.490000000000009</v>
          </cell>
          <cell r="J139">
            <v>86.490000000000009</v>
          </cell>
          <cell r="K139">
            <v>86.490000000000009</v>
          </cell>
          <cell r="L139">
            <v>86.490000000000009</v>
          </cell>
          <cell r="M139">
            <v>86.490000000000009</v>
          </cell>
          <cell r="N139">
            <v>116.63</v>
          </cell>
        </row>
        <row r="140">
          <cell r="A140" t="str">
            <v>CRY2-1Y1X</v>
          </cell>
          <cell r="B140" t="str">
            <v>2-1YD RECYCLE 1X WKLY</v>
          </cell>
          <cell r="C140">
            <v>156.02000000000001</v>
          </cell>
          <cell r="D140">
            <v>156.02000000000001</v>
          </cell>
          <cell r="E140">
            <v>156.02000000000001</v>
          </cell>
          <cell r="F140">
            <v>156.02000000000001</v>
          </cell>
          <cell r="G140">
            <v>156.02000000000001</v>
          </cell>
          <cell r="H140">
            <v>156.02000000000001</v>
          </cell>
          <cell r="I140">
            <v>156.02000000000001</v>
          </cell>
          <cell r="J140">
            <v>156.02000000000001</v>
          </cell>
          <cell r="K140">
            <v>156.02000000000001</v>
          </cell>
          <cell r="L140">
            <v>156.02000000000001</v>
          </cell>
          <cell r="M140">
            <v>156.02000000000001</v>
          </cell>
          <cell r="N140">
            <v>156.02000000000001</v>
          </cell>
        </row>
        <row r="141">
          <cell r="A141" t="str">
            <v>CRY2-4Y1X</v>
          </cell>
          <cell r="B141" t="str">
            <v>2-4YD RECYCLE 1X WKLY</v>
          </cell>
          <cell r="C141">
            <v>275.79000000000002</v>
          </cell>
          <cell r="D141">
            <v>275.79000000000002</v>
          </cell>
          <cell r="E141">
            <v>275.79000000000002</v>
          </cell>
          <cell r="F141">
            <v>275.79000000000002</v>
          </cell>
          <cell r="G141">
            <v>275.79000000000002</v>
          </cell>
          <cell r="H141">
            <v>275.79000000000002</v>
          </cell>
          <cell r="I141">
            <v>275.79000000000002</v>
          </cell>
          <cell r="J141">
            <v>275.79000000000002</v>
          </cell>
          <cell r="K141">
            <v>275.79000000000002</v>
          </cell>
          <cell r="L141">
            <v>275.79000000000002</v>
          </cell>
          <cell r="M141">
            <v>275.79000000000002</v>
          </cell>
          <cell r="N141">
            <v>275.79000000000002</v>
          </cell>
        </row>
        <row r="142">
          <cell r="A142" t="str">
            <v>CRY2-4Y2X</v>
          </cell>
          <cell r="B142" t="str">
            <v>2-4YD RECYCLE 2X WKLY</v>
          </cell>
          <cell r="C142">
            <v>813.8</v>
          </cell>
          <cell r="D142">
            <v>813.8</v>
          </cell>
          <cell r="E142">
            <v>813.8</v>
          </cell>
          <cell r="F142">
            <v>813.8</v>
          </cell>
          <cell r="G142">
            <v>844.14</v>
          </cell>
          <cell r="H142">
            <v>874.48</v>
          </cell>
          <cell r="I142">
            <v>874.48</v>
          </cell>
          <cell r="J142">
            <v>874.48</v>
          </cell>
          <cell r="K142">
            <v>874.48</v>
          </cell>
          <cell r="L142">
            <v>874.48</v>
          </cell>
          <cell r="M142">
            <v>874.48</v>
          </cell>
          <cell r="N142">
            <v>874.48</v>
          </cell>
        </row>
        <row r="143">
          <cell r="A143" t="str">
            <v>CRY2-5Y1X</v>
          </cell>
          <cell r="B143" t="str">
            <v>2-5YD RECYCLE 1X WKLY</v>
          </cell>
          <cell r="C143">
            <v>91.93</v>
          </cell>
          <cell r="D143">
            <v>91.93</v>
          </cell>
          <cell r="E143">
            <v>91.93</v>
          </cell>
          <cell r="F143">
            <v>91.93</v>
          </cell>
          <cell r="G143">
            <v>91.93</v>
          </cell>
          <cell r="H143">
            <v>91.93</v>
          </cell>
          <cell r="I143">
            <v>91.93</v>
          </cell>
          <cell r="J143">
            <v>91.93</v>
          </cell>
          <cell r="K143">
            <v>91.93</v>
          </cell>
          <cell r="L143">
            <v>91.93</v>
          </cell>
          <cell r="M143">
            <v>91.93</v>
          </cell>
          <cell r="N143">
            <v>91.93</v>
          </cell>
        </row>
        <row r="144">
          <cell r="A144" t="str">
            <v>CRY2Y1MO</v>
          </cell>
          <cell r="B144" t="str">
            <v>2YD RECYCLE 1X MTHLY</v>
          </cell>
          <cell r="C144">
            <v>38.56</v>
          </cell>
          <cell r="D144">
            <v>38.56</v>
          </cell>
          <cell r="E144">
            <v>38.56</v>
          </cell>
          <cell r="F144">
            <v>38.56</v>
          </cell>
          <cell r="G144">
            <v>38.56</v>
          </cell>
          <cell r="H144">
            <v>38.56</v>
          </cell>
          <cell r="I144">
            <v>38.56</v>
          </cell>
          <cell r="J144">
            <v>38.56</v>
          </cell>
          <cell r="K144">
            <v>38.56</v>
          </cell>
          <cell r="L144">
            <v>38.56</v>
          </cell>
          <cell r="M144">
            <v>38.56</v>
          </cell>
          <cell r="N144">
            <v>38.56</v>
          </cell>
        </row>
        <row r="145">
          <cell r="A145" t="str">
            <v>CRY2Y1X</v>
          </cell>
          <cell r="B145" t="str">
            <v>2YD RECYCLE 1X WKLY</v>
          </cell>
          <cell r="C145">
            <v>8187.65</v>
          </cell>
          <cell r="D145">
            <v>8431.36</v>
          </cell>
          <cell r="E145">
            <v>8402.9</v>
          </cell>
          <cell r="F145">
            <v>9724.4900000000016</v>
          </cell>
          <cell r="G145">
            <v>8642.4</v>
          </cell>
          <cell r="H145">
            <v>9028.01</v>
          </cell>
          <cell r="I145">
            <v>9330.32</v>
          </cell>
          <cell r="J145">
            <v>9597.2899999999991</v>
          </cell>
          <cell r="K145">
            <v>9631.4699999999993</v>
          </cell>
          <cell r="L145">
            <v>8682.27</v>
          </cell>
          <cell r="M145">
            <v>9423.8399999999983</v>
          </cell>
          <cell r="N145">
            <v>9423.8299999999981</v>
          </cell>
        </row>
        <row r="146">
          <cell r="A146" t="str">
            <v>CRY2Y2X</v>
          </cell>
          <cell r="B146" t="str">
            <v>2YD RECYCLE 2X WKLY</v>
          </cell>
          <cell r="C146">
            <v>2790.71</v>
          </cell>
          <cell r="D146">
            <v>2790.71</v>
          </cell>
          <cell r="E146">
            <v>2549.4300000000003</v>
          </cell>
          <cell r="F146">
            <v>-855.2800000000002</v>
          </cell>
          <cell r="G146">
            <v>1986.4399999999998</v>
          </cell>
          <cell r="H146">
            <v>2339.0700000000002</v>
          </cell>
          <cell r="I146">
            <v>2013.24</v>
          </cell>
          <cell r="J146">
            <v>1932.83</v>
          </cell>
          <cell r="K146">
            <v>2016.31</v>
          </cell>
          <cell r="L146">
            <v>1938.94</v>
          </cell>
          <cell r="M146">
            <v>1854.56</v>
          </cell>
          <cell r="N146">
            <v>2051.44</v>
          </cell>
        </row>
        <row r="147">
          <cell r="A147" t="str">
            <v>CRY2Y3X</v>
          </cell>
          <cell r="B147" t="str">
            <v>2YD RECYCLE 3X WKLY</v>
          </cell>
          <cell r="C147">
            <v>232.67</v>
          </cell>
          <cell r="D147">
            <v>310.22000000000003</v>
          </cell>
          <cell r="E147">
            <v>465.33</v>
          </cell>
          <cell r="F147">
            <v>620.44000000000005</v>
          </cell>
          <cell r="G147">
            <v>620.44000000000005</v>
          </cell>
          <cell r="H147">
            <v>620.44000000000005</v>
          </cell>
          <cell r="I147">
            <v>620.44000000000005</v>
          </cell>
          <cell r="J147">
            <v>620.44000000000005</v>
          </cell>
          <cell r="K147">
            <v>775.55000000000007</v>
          </cell>
          <cell r="L147">
            <v>930.66000000000008</v>
          </cell>
          <cell r="M147">
            <v>930.66000000000008</v>
          </cell>
          <cell r="N147">
            <v>930.66000000000008</v>
          </cell>
        </row>
        <row r="148">
          <cell r="A148" t="str">
            <v>CRY2YEOW</v>
          </cell>
          <cell r="B148" t="str">
            <v>2YD RECYCLE EOW</v>
          </cell>
          <cell r="C148">
            <v>3240.76</v>
          </cell>
          <cell r="D148">
            <v>3045.9800000000005</v>
          </cell>
          <cell r="E148">
            <v>2955.26</v>
          </cell>
          <cell r="F148">
            <v>3184.31</v>
          </cell>
          <cell r="G148">
            <v>3075.91</v>
          </cell>
          <cell r="H148">
            <v>3090.21</v>
          </cell>
          <cell r="I148">
            <v>3094.98</v>
          </cell>
          <cell r="J148">
            <v>2985.2200000000003</v>
          </cell>
          <cell r="K148">
            <v>3094.9799999999996</v>
          </cell>
          <cell r="L148">
            <v>2843.6500000000005</v>
          </cell>
          <cell r="M148">
            <v>2948.6400000000003</v>
          </cell>
          <cell r="N148">
            <v>2912.05</v>
          </cell>
        </row>
        <row r="149">
          <cell r="A149" t="str">
            <v>CRY2YOC</v>
          </cell>
          <cell r="B149" t="str">
            <v>2YD RECYCLE ON CALL RENT</v>
          </cell>
          <cell r="C149">
            <v>245.74</v>
          </cell>
          <cell r="D149">
            <v>245.74</v>
          </cell>
          <cell r="E149">
            <v>245.74</v>
          </cell>
          <cell r="F149">
            <v>245.74</v>
          </cell>
          <cell r="G149">
            <v>245.74</v>
          </cell>
          <cell r="H149">
            <v>245.74</v>
          </cell>
          <cell r="I149">
            <v>245.74</v>
          </cell>
          <cell r="J149">
            <v>245.74</v>
          </cell>
          <cell r="K149">
            <v>245.74</v>
          </cell>
          <cell r="L149">
            <v>245.74</v>
          </cell>
          <cell r="M149">
            <v>213.44</v>
          </cell>
          <cell r="N149">
            <v>213.44</v>
          </cell>
        </row>
        <row r="150">
          <cell r="A150" t="str">
            <v>CRY3Y1X</v>
          </cell>
          <cell r="B150" t="str">
            <v>3YD RECYCLE 1X WKLY</v>
          </cell>
          <cell r="C150">
            <v>5241.32</v>
          </cell>
          <cell r="D150">
            <v>5241.32</v>
          </cell>
          <cell r="E150">
            <v>5051.8500000000004</v>
          </cell>
          <cell r="F150">
            <v>4548.05</v>
          </cell>
          <cell r="G150">
            <v>4612.6000000000004</v>
          </cell>
          <cell r="H150">
            <v>4999.92</v>
          </cell>
          <cell r="I150">
            <v>5516.38</v>
          </cell>
          <cell r="J150">
            <v>5419.5400000000009</v>
          </cell>
          <cell r="K150">
            <v>5935.98</v>
          </cell>
          <cell r="L150">
            <v>5806.8600000000006</v>
          </cell>
          <cell r="M150">
            <v>5967.68</v>
          </cell>
          <cell r="N150">
            <v>5962.8</v>
          </cell>
        </row>
        <row r="151">
          <cell r="A151" t="str">
            <v>CRY3Y2X</v>
          </cell>
          <cell r="B151" t="str">
            <v>3YD RECYCLE 2X WKLY</v>
          </cell>
          <cell r="C151">
            <v>2933.8599999999997</v>
          </cell>
          <cell r="D151">
            <v>2933.8599999999997</v>
          </cell>
          <cell r="E151">
            <v>2788.1099999999997</v>
          </cell>
          <cell r="F151">
            <v>2234.2600000000002</v>
          </cell>
          <cell r="G151">
            <v>2642.3599999999997</v>
          </cell>
          <cell r="H151">
            <v>2875.5600000000004</v>
          </cell>
          <cell r="I151">
            <v>2904.71</v>
          </cell>
          <cell r="J151">
            <v>2747.3</v>
          </cell>
          <cell r="K151">
            <v>2514.1000000000004</v>
          </cell>
          <cell r="L151">
            <v>2601.5500000000002</v>
          </cell>
          <cell r="M151">
            <v>2747.3</v>
          </cell>
          <cell r="N151">
            <v>2747.3</v>
          </cell>
        </row>
        <row r="152">
          <cell r="A152" t="str">
            <v>CRY3Y3X</v>
          </cell>
          <cell r="B152" t="str">
            <v>3YD RECYCLE 3X WKLY</v>
          </cell>
          <cell r="C152">
            <v>337.32</v>
          </cell>
          <cell r="D152">
            <v>309.20999999999998</v>
          </cell>
          <cell r="E152">
            <v>337.32</v>
          </cell>
          <cell r="F152">
            <v>337.32</v>
          </cell>
          <cell r="G152">
            <v>337.32</v>
          </cell>
          <cell r="H152">
            <v>337.32</v>
          </cell>
          <cell r="I152">
            <v>337.32</v>
          </cell>
          <cell r="J152">
            <v>337.32</v>
          </cell>
          <cell r="K152">
            <v>337.32</v>
          </cell>
          <cell r="L152">
            <v>674.64</v>
          </cell>
          <cell r="M152">
            <v>674.64</v>
          </cell>
          <cell r="N152">
            <v>674.64</v>
          </cell>
        </row>
        <row r="153">
          <cell r="A153" t="str">
            <v>CRY3Y4X</v>
          </cell>
          <cell r="B153" t="str">
            <v>3YD RECYCLE 4X WKLY</v>
          </cell>
          <cell r="C153">
            <v>441.73</v>
          </cell>
          <cell r="D153">
            <v>441.73</v>
          </cell>
          <cell r="E153">
            <v>441.73</v>
          </cell>
          <cell r="F153">
            <v>441.73</v>
          </cell>
          <cell r="G153">
            <v>441.73</v>
          </cell>
          <cell r="H153">
            <v>441.73</v>
          </cell>
          <cell r="I153">
            <v>441.73</v>
          </cell>
          <cell r="J153">
            <v>441.73</v>
          </cell>
          <cell r="K153">
            <v>441.73</v>
          </cell>
          <cell r="L153">
            <v>441.73</v>
          </cell>
          <cell r="M153">
            <v>441.73</v>
          </cell>
          <cell r="N153">
            <v>441.73</v>
          </cell>
        </row>
        <row r="154">
          <cell r="A154" t="str">
            <v>CRY3YEOW</v>
          </cell>
          <cell r="B154" t="str">
            <v>3YD RECYCLE EOW</v>
          </cell>
          <cell r="C154">
            <v>1471.52</v>
          </cell>
          <cell r="D154">
            <v>1471.52</v>
          </cell>
          <cell r="E154">
            <v>1511.34</v>
          </cell>
          <cell r="F154">
            <v>1511.3400000000001</v>
          </cell>
          <cell r="G154">
            <v>1511.34</v>
          </cell>
          <cell r="H154">
            <v>1491.43</v>
          </cell>
          <cell r="I154">
            <v>1431.7</v>
          </cell>
          <cell r="J154">
            <v>1551.1599999999999</v>
          </cell>
          <cell r="K154">
            <v>1471.52</v>
          </cell>
          <cell r="L154">
            <v>1471.52</v>
          </cell>
          <cell r="M154">
            <v>1551.1599999999999</v>
          </cell>
          <cell r="N154">
            <v>1551.1599999999999</v>
          </cell>
        </row>
        <row r="155">
          <cell r="A155" t="str">
            <v>CRY3YOC</v>
          </cell>
          <cell r="B155" t="str">
            <v>3YD RECY ON CALL RENTAL</v>
          </cell>
          <cell r="C155">
            <v>119.47</v>
          </cell>
          <cell r="D155">
            <v>149.41</v>
          </cell>
          <cell r="E155">
            <v>119.47</v>
          </cell>
          <cell r="F155">
            <v>144.72</v>
          </cell>
          <cell r="G155">
            <v>153.91</v>
          </cell>
          <cell r="H155">
            <v>153.91</v>
          </cell>
          <cell r="I155">
            <v>119.47</v>
          </cell>
          <cell r="J155">
            <v>119.47</v>
          </cell>
          <cell r="K155">
            <v>119.47</v>
          </cell>
          <cell r="L155">
            <v>119.47</v>
          </cell>
          <cell r="M155">
            <v>119.47</v>
          </cell>
          <cell r="N155">
            <v>119.47</v>
          </cell>
        </row>
        <row r="156">
          <cell r="A156" t="str">
            <v>CRY4Y1MO</v>
          </cell>
          <cell r="B156" t="str">
            <v>4YD RECYCLE 1X MTHLY</v>
          </cell>
          <cell r="C156">
            <v>0</v>
          </cell>
          <cell r="D156">
            <v>0</v>
          </cell>
          <cell r="E156">
            <v>11.08</v>
          </cell>
          <cell r="F156">
            <v>44.35</v>
          </cell>
          <cell r="G156">
            <v>44.35</v>
          </cell>
          <cell r="H156">
            <v>44.35</v>
          </cell>
          <cell r="I156">
            <v>44.35</v>
          </cell>
          <cell r="J156">
            <v>44.35</v>
          </cell>
          <cell r="K156">
            <v>44.35</v>
          </cell>
          <cell r="L156">
            <v>44.35</v>
          </cell>
          <cell r="M156">
            <v>44.35</v>
          </cell>
          <cell r="N156">
            <v>44.35</v>
          </cell>
        </row>
        <row r="157">
          <cell r="A157" t="str">
            <v>CRY4Y1X</v>
          </cell>
          <cell r="B157" t="str">
            <v>4YD RECYCLE 1X WKLY</v>
          </cell>
          <cell r="C157">
            <v>9959.59</v>
          </cell>
          <cell r="D157">
            <v>9963.85</v>
          </cell>
          <cell r="E157">
            <v>10150.74</v>
          </cell>
          <cell r="F157">
            <v>9858.06</v>
          </cell>
          <cell r="G157">
            <v>9506.4699999999993</v>
          </cell>
          <cell r="H157">
            <v>10275.450000000001</v>
          </cell>
          <cell r="I157">
            <v>10417.089999999998</v>
          </cell>
          <cell r="J157">
            <v>10383.039999999999</v>
          </cell>
          <cell r="K157">
            <v>10347.629999999999</v>
          </cell>
          <cell r="L157">
            <v>10483.279999999999</v>
          </cell>
          <cell r="M157">
            <v>10554.099999999999</v>
          </cell>
          <cell r="N157">
            <v>10522.94</v>
          </cell>
        </row>
        <row r="158">
          <cell r="A158" t="str">
            <v>CRY4Y2X</v>
          </cell>
          <cell r="B158" t="str">
            <v>4YD RECYCLE 2X WKLY</v>
          </cell>
          <cell r="C158">
            <v>6943.64</v>
          </cell>
          <cell r="D158">
            <v>6943.64</v>
          </cell>
          <cell r="E158">
            <v>6604.94</v>
          </cell>
          <cell r="F158">
            <v>5684.25</v>
          </cell>
          <cell r="G158">
            <v>6605.1100000000006</v>
          </cell>
          <cell r="H158">
            <v>7049.66</v>
          </cell>
          <cell r="I158">
            <v>7113.18</v>
          </cell>
          <cell r="J158">
            <v>7240.1900000000005</v>
          </cell>
          <cell r="K158">
            <v>7240.19</v>
          </cell>
          <cell r="L158">
            <v>7113.18</v>
          </cell>
          <cell r="M158">
            <v>7113.18</v>
          </cell>
          <cell r="N158">
            <v>6954.41</v>
          </cell>
        </row>
        <row r="159">
          <cell r="A159" t="str">
            <v>CRY4Y3X</v>
          </cell>
          <cell r="B159" t="str">
            <v>4YD RECYCLE 3X WKLY</v>
          </cell>
          <cell r="C159">
            <v>2496.15</v>
          </cell>
          <cell r="D159">
            <v>2496.15</v>
          </cell>
          <cell r="E159">
            <v>2129.69</v>
          </cell>
          <cell r="F159">
            <v>1615.31</v>
          </cell>
          <cell r="G159">
            <v>1615.31</v>
          </cell>
          <cell r="H159">
            <v>1615.31</v>
          </cell>
          <cell r="I159">
            <v>1537.58</v>
          </cell>
          <cell r="J159">
            <v>1890.15</v>
          </cell>
          <cell r="K159">
            <v>1981.77</v>
          </cell>
          <cell r="L159">
            <v>1981.77</v>
          </cell>
          <cell r="M159">
            <v>1981.77</v>
          </cell>
          <cell r="N159">
            <v>1981.77</v>
          </cell>
        </row>
        <row r="160">
          <cell r="A160" t="str">
            <v>CRY4Y5X</v>
          </cell>
          <cell r="B160" t="str">
            <v>4YD RECYCLE 5X WKLY</v>
          </cell>
          <cell r="C160">
            <v>1774.05</v>
          </cell>
          <cell r="D160">
            <v>1774.05</v>
          </cell>
          <cell r="E160">
            <v>1626.21</v>
          </cell>
          <cell r="F160">
            <v>756.92</v>
          </cell>
          <cell r="G160">
            <v>591.35</v>
          </cell>
          <cell r="H160">
            <v>591.35</v>
          </cell>
          <cell r="I160">
            <v>591.35</v>
          </cell>
          <cell r="J160">
            <v>591.35</v>
          </cell>
          <cell r="K160">
            <v>591.35</v>
          </cell>
          <cell r="L160">
            <v>591.35</v>
          </cell>
          <cell r="M160">
            <v>591.35</v>
          </cell>
          <cell r="N160">
            <v>591.35</v>
          </cell>
        </row>
        <row r="161">
          <cell r="A161" t="str">
            <v>CRY4YEOW</v>
          </cell>
          <cell r="B161" t="str">
            <v>4YD RECYCLE EOW</v>
          </cell>
          <cell r="C161">
            <v>2449.9499999999998</v>
          </cell>
          <cell r="D161">
            <v>2449.9499999999998</v>
          </cell>
          <cell r="E161">
            <v>2405.8199999999997</v>
          </cell>
          <cell r="F161">
            <v>2349.8000000000002</v>
          </cell>
          <cell r="G161">
            <v>2546.29</v>
          </cell>
          <cell r="H161">
            <v>2369.79</v>
          </cell>
          <cell r="I161">
            <v>2193.3000000000002</v>
          </cell>
          <cell r="J161">
            <v>2248.91</v>
          </cell>
          <cell r="K161">
            <v>2287.29</v>
          </cell>
          <cell r="L161">
            <v>2347.73</v>
          </cell>
          <cell r="M161">
            <v>2458.04</v>
          </cell>
          <cell r="N161">
            <v>2502.16</v>
          </cell>
        </row>
        <row r="162">
          <cell r="A162" t="str">
            <v>CRY4YOC</v>
          </cell>
          <cell r="B162" t="str">
            <v>4YD RECY ON CALL RENTAL</v>
          </cell>
          <cell r="C162">
            <v>143.5</v>
          </cell>
          <cell r="D162">
            <v>143.5</v>
          </cell>
          <cell r="E162">
            <v>143.5</v>
          </cell>
          <cell r="F162">
            <v>225.28</v>
          </cell>
          <cell r="G162">
            <v>225.28</v>
          </cell>
          <cell r="H162">
            <v>143.5</v>
          </cell>
          <cell r="I162">
            <v>143.5</v>
          </cell>
          <cell r="J162">
            <v>143.5</v>
          </cell>
          <cell r="K162">
            <v>143.5</v>
          </cell>
          <cell r="L162">
            <v>143.5</v>
          </cell>
          <cell r="M162">
            <v>143.5</v>
          </cell>
          <cell r="N162">
            <v>143.5</v>
          </cell>
        </row>
        <row r="163">
          <cell r="A163" t="str">
            <v>CRY5Y1X</v>
          </cell>
          <cell r="B163" t="str">
            <v>5YD RECYCLE 1X WKLY</v>
          </cell>
          <cell r="C163">
            <v>146.63</v>
          </cell>
          <cell r="D163">
            <v>146.63</v>
          </cell>
          <cell r="E163">
            <v>146.63</v>
          </cell>
          <cell r="F163">
            <v>146.63</v>
          </cell>
          <cell r="G163">
            <v>146.63</v>
          </cell>
          <cell r="H163">
            <v>146.63</v>
          </cell>
          <cell r="I163">
            <v>146.63</v>
          </cell>
          <cell r="J163">
            <v>146.63</v>
          </cell>
          <cell r="K163">
            <v>146.63</v>
          </cell>
          <cell r="L163">
            <v>146.63</v>
          </cell>
          <cell r="M163">
            <v>146.63</v>
          </cell>
          <cell r="N163">
            <v>73.31</v>
          </cell>
        </row>
        <row r="164">
          <cell r="A164" t="str">
            <v>CRY5Y2X</v>
          </cell>
          <cell r="B164" t="str">
            <v>5YD RECYCLE 2X WKLY</v>
          </cell>
          <cell r="C164">
            <v>0</v>
          </cell>
          <cell r="D164">
            <v>0</v>
          </cell>
          <cell r="E164">
            <v>0</v>
          </cell>
          <cell r="F164">
            <v>0</v>
          </cell>
          <cell r="G164">
            <v>0</v>
          </cell>
          <cell r="H164">
            <v>0</v>
          </cell>
          <cell r="I164">
            <v>0</v>
          </cell>
          <cell r="J164">
            <v>0</v>
          </cell>
          <cell r="K164">
            <v>0</v>
          </cell>
          <cell r="L164">
            <v>0</v>
          </cell>
          <cell r="M164">
            <v>0</v>
          </cell>
          <cell r="N164">
            <v>137.41999999999999</v>
          </cell>
        </row>
        <row r="165">
          <cell r="A165" t="str">
            <v>CRY5Y3X</v>
          </cell>
          <cell r="B165" t="str">
            <v>5YD RECYCLE 3X WKLY</v>
          </cell>
          <cell r="C165">
            <v>393.52</v>
          </cell>
          <cell r="D165">
            <v>393.52</v>
          </cell>
          <cell r="E165">
            <v>393.52</v>
          </cell>
          <cell r="F165">
            <v>393.52</v>
          </cell>
          <cell r="G165">
            <v>393.52</v>
          </cell>
          <cell r="H165">
            <v>393.52</v>
          </cell>
          <cell r="I165">
            <v>393.52</v>
          </cell>
          <cell r="J165">
            <v>393.52</v>
          </cell>
          <cell r="K165">
            <v>393.52</v>
          </cell>
          <cell r="L165">
            <v>393.52</v>
          </cell>
          <cell r="M165">
            <v>393.52</v>
          </cell>
          <cell r="N165">
            <v>393.52</v>
          </cell>
        </row>
        <row r="166">
          <cell r="A166" t="str">
            <v>CRY6Y1X</v>
          </cell>
          <cell r="B166" t="str">
            <v>6YD RECYCLE 1X WKLY</v>
          </cell>
          <cell r="C166">
            <v>3333.65</v>
          </cell>
          <cell r="D166">
            <v>3333.65</v>
          </cell>
          <cell r="E166">
            <v>3512.1499999999996</v>
          </cell>
          <cell r="F166">
            <v>4161.8</v>
          </cell>
          <cell r="G166">
            <v>3999.3900000000003</v>
          </cell>
          <cell r="H166">
            <v>3958.7699999999995</v>
          </cell>
          <cell r="I166">
            <v>3390.35</v>
          </cell>
          <cell r="J166">
            <v>3390.35</v>
          </cell>
          <cell r="K166">
            <v>3518.35</v>
          </cell>
          <cell r="L166">
            <v>3357.4799999999996</v>
          </cell>
          <cell r="M166">
            <v>3560.4799999999996</v>
          </cell>
          <cell r="N166">
            <v>3682.2999999999997</v>
          </cell>
        </row>
        <row r="167">
          <cell r="A167" t="str">
            <v>CRY6Y2X</v>
          </cell>
          <cell r="B167" t="str">
            <v>6YD RECYCLE 2X WKLY</v>
          </cell>
          <cell r="C167">
            <v>2085.08</v>
          </cell>
          <cell r="D167">
            <v>2378.66</v>
          </cell>
          <cell r="E167">
            <v>1875.07</v>
          </cell>
          <cell r="F167">
            <v>1024.92</v>
          </cell>
          <cell r="G167">
            <v>951.53</v>
          </cell>
          <cell r="H167">
            <v>1868.96</v>
          </cell>
          <cell r="I167">
            <v>2346.0300000000002</v>
          </cell>
          <cell r="J167">
            <v>2428.23</v>
          </cell>
          <cell r="K167">
            <v>2428.23</v>
          </cell>
          <cell r="L167">
            <v>2648.41</v>
          </cell>
          <cell r="M167">
            <v>2061.25</v>
          </cell>
          <cell r="N167">
            <v>1253.9100000000001</v>
          </cell>
        </row>
        <row r="168">
          <cell r="A168" t="str">
            <v>CRY6Y3X</v>
          </cell>
          <cell r="B168" t="str">
            <v>6YD RECYCLE 3X WKLY</v>
          </cell>
          <cell r="C168">
            <v>1150.75</v>
          </cell>
          <cell r="D168">
            <v>1150.75</v>
          </cell>
          <cell r="E168">
            <v>999.06</v>
          </cell>
          <cell r="F168">
            <v>422.69</v>
          </cell>
          <cell r="G168">
            <v>528.36</v>
          </cell>
          <cell r="H168">
            <v>634.03</v>
          </cell>
          <cell r="I168">
            <v>951.05</v>
          </cell>
          <cell r="J168">
            <v>845.38</v>
          </cell>
          <cell r="K168">
            <v>845.38</v>
          </cell>
          <cell r="L168">
            <v>845.38</v>
          </cell>
          <cell r="M168">
            <v>1268.07</v>
          </cell>
          <cell r="N168">
            <v>1268.07</v>
          </cell>
        </row>
        <row r="169">
          <cell r="A169" t="str">
            <v>CRY6YEOW</v>
          </cell>
          <cell r="B169" t="str">
            <v>6YD RECYCLE EOW</v>
          </cell>
          <cell r="C169">
            <v>391.38</v>
          </cell>
          <cell r="D169">
            <v>391.38</v>
          </cell>
          <cell r="E169">
            <v>340.81</v>
          </cell>
          <cell r="F169">
            <v>290.24</v>
          </cell>
          <cell r="G169">
            <v>290.24</v>
          </cell>
          <cell r="H169">
            <v>290.24</v>
          </cell>
          <cell r="I169">
            <v>290.24</v>
          </cell>
          <cell r="J169">
            <v>290.24</v>
          </cell>
          <cell r="K169">
            <v>290.24</v>
          </cell>
          <cell r="L169">
            <v>189.1</v>
          </cell>
          <cell r="M169">
            <v>189.1</v>
          </cell>
          <cell r="N169">
            <v>492.52</v>
          </cell>
        </row>
        <row r="170">
          <cell r="A170" t="str">
            <v>CRY6YOC</v>
          </cell>
          <cell r="B170" t="str">
            <v>6YD RECY ON CALL RENTAL</v>
          </cell>
          <cell r="C170">
            <v>129.18</v>
          </cell>
          <cell r="D170">
            <v>129.18</v>
          </cell>
          <cell r="E170">
            <v>129.18</v>
          </cell>
          <cell r="F170">
            <v>86.12</v>
          </cell>
          <cell r="G170">
            <v>106.21000000000001</v>
          </cell>
          <cell r="H170">
            <v>129.18</v>
          </cell>
          <cell r="I170">
            <v>129.18</v>
          </cell>
          <cell r="J170">
            <v>129.18</v>
          </cell>
          <cell r="K170">
            <v>129.18</v>
          </cell>
          <cell r="L170">
            <v>129.18</v>
          </cell>
          <cell r="M170">
            <v>129.18</v>
          </cell>
          <cell r="N170">
            <v>129.18</v>
          </cell>
        </row>
        <row r="171">
          <cell r="A171" t="str">
            <v>CRY8Y1X</v>
          </cell>
          <cell r="B171" t="str">
            <v>8YD RECYCLE 1X WKLY</v>
          </cell>
          <cell r="C171">
            <v>1831.84</v>
          </cell>
          <cell r="D171">
            <v>1788.6399999999999</v>
          </cell>
          <cell r="E171">
            <v>1529.3999999999999</v>
          </cell>
          <cell r="F171">
            <v>1595.1599999999999</v>
          </cell>
          <cell r="G171">
            <v>1854.37</v>
          </cell>
          <cell r="H171">
            <v>2027.17</v>
          </cell>
          <cell r="I171">
            <v>2070.3799999999997</v>
          </cell>
          <cell r="J171">
            <v>2070.39</v>
          </cell>
          <cell r="K171">
            <v>2027.19</v>
          </cell>
          <cell r="L171">
            <v>1983.99</v>
          </cell>
          <cell r="M171">
            <v>2027.19</v>
          </cell>
          <cell r="N171">
            <v>2027.19</v>
          </cell>
        </row>
        <row r="172">
          <cell r="A172" t="str">
            <v>CRY8Y2X</v>
          </cell>
          <cell r="B172" t="str">
            <v>8YD RECYCLE 2X WKLY</v>
          </cell>
          <cell r="C172">
            <v>2687.2200000000003</v>
          </cell>
          <cell r="D172">
            <v>2456.12</v>
          </cell>
          <cell r="E172">
            <v>2225.02</v>
          </cell>
          <cell r="F172">
            <v>1454.6799999999998</v>
          </cell>
          <cell r="G172">
            <v>1223.5999999999999</v>
          </cell>
          <cell r="H172">
            <v>1339.1399999999999</v>
          </cell>
          <cell r="I172">
            <v>1685.79</v>
          </cell>
          <cell r="J172">
            <v>1531.73</v>
          </cell>
          <cell r="K172">
            <v>1566.03</v>
          </cell>
          <cell r="L172">
            <v>2025.37</v>
          </cell>
          <cell r="M172">
            <v>2025.37</v>
          </cell>
          <cell r="N172">
            <v>2025.37</v>
          </cell>
        </row>
        <row r="173">
          <cell r="A173" t="str">
            <v>CRY8Y3X</v>
          </cell>
          <cell r="B173" t="str">
            <v>8YD RECYCLE 3X WKLY</v>
          </cell>
          <cell r="C173">
            <v>1756.93</v>
          </cell>
          <cell r="D173">
            <v>2191.04</v>
          </cell>
          <cell r="E173">
            <v>2769.86</v>
          </cell>
          <cell r="F173">
            <v>2372.31</v>
          </cell>
          <cell r="G173">
            <v>2239.8000000000002</v>
          </cell>
          <cell r="H173">
            <v>2384.5</v>
          </cell>
          <cell r="I173">
            <v>2818.62</v>
          </cell>
          <cell r="J173">
            <v>2239.8000000000002</v>
          </cell>
          <cell r="K173">
            <v>2239.8000000000002</v>
          </cell>
          <cell r="L173">
            <v>1660.98</v>
          </cell>
          <cell r="M173">
            <v>1660.98</v>
          </cell>
          <cell r="N173">
            <v>1660.98</v>
          </cell>
        </row>
        <row r="174">
          <cell r="A174" t="str">
            <v>CRY8Y4X</v>
          </cell>
          <cell r="B174" t="str">
            <v>8YD RECYCLE 4X WKLY</v>
          </cell>
          <cell r="C174">
            <v>0</v>
          </cell>
          <cell r="D174">
            <v>0</v>
          </cell>
          <cell r="E174">
            <v>0</v>
          </cell>
          <cell r="F174">
            <v>0</v>
          </cell>
          <cell r="G174">
            <v>0</v>
          </cell>
          <cell r="H174">
            <v>178.54</v>
          </cell>
          <cell r="I174">
            <v>714.17</v>
          </cell>
          <cell r="J174">
            <v>714.17</v>
          </cell>
          <cell r="K174">
            <v>714.17</v>
          </cell>
          <cell r="L174">
            <v>1383.7</v>
          </cell>
          <cell r="M174">
            <v>1428.34</v>
          </cell>
          <cell r="N174">
            <v>1428.34</v>
          </cell>
        </row>
        <row r="175">
          <cell r="A175" t="str">
            <v>CRY8YEOW</v>
          </cell>
          <cell r="B175" t="str">
            <v>8YD RECYCLE EOW</v>
          </cell>
          <cell r="C175">
            <v>0</v>
          </cell>
          <cell r="D175">
            <v>0</v>
          </cell>
          <cell r="E175">
            <v>0</v>
          </cell>
          <cell r="F175">
            <v>0</v>
          </cell>
          <cell r="G175">
            <v>105.93</v>
          </cell>
          <cell r="H175">
            <v>52.96</v>
          </cell>
          <cell r="I175">
            <v>0</v>
          </cell>
          <cell r="J175">
            <v>0</v>
          </cell>
          <cell r="K175">
            <v>0</v>
          </cell>
          <cell r="L175">
            <v>0</v>
          </cell>
          <cell r="M175">
            <v>0</v>
          </cell>
          <cell r="N175">
            <v>0</v>
          </cell>
        </row>
        <row r="176">
          <cell r="A176" t="str">
            <v>CRY901X</v>
          </cell>
          <cell r="B176" t="str">
            <v>90GAL RECYCLE 1X WKLY</v>
          </cell>
          <cell r="C176">
            <v>2989.3900000000003</v>
          </cell>
          <cell r="D176">
            <v>3094.45</v>
          </cell>
          <cell r="E176">
            <v>3202</v>
          </cell>
          <cell r="F176">
            <v>2790.8</v>
          </cell>
          <cell r="G176">
            <v>2797.21</v>
          </cell>
          <cell r="H176">
            <v>3027.57</v>
          </cell>
          <cell r="I176">
            <v>3062.59</v>
          </cell>
          <cell r="J176">
            <v>3010.0599999999995</v>
          </cell>
          <cell r="K176">
            <v>3062.59</v>
          </cell>
          <cell r="L176">
            <v>3167.6499999999996</v>
          </cell>
          <cell r="M176">
            <v>3732.9700000000003</v>
          </cell>
          <cell r="N176">
            <v>3537.8499999999995</v>
          </cell>
        </row>
        <row r="177">
          <cell r="A177" t="str">
            <v>CRY901X2</v>
          </cell>
          <cell r="B177" t="str">
            <v>2-90GAL RECYCLE 1X WKLY</v>
          </cell>
          <cell r="C177">
            <v>1141.3600000000001</v>
          </cell>
          <cell r="D177">
            <v>1209.6200000000001</v>
          </cell>
          <cell r="E177">
            <v>1180.6399999999999</v>
          </cell>
          <cell r="F177">
            <v>1062.8</v>
          </cell>
          <cell r="G177">
            <v>767.24</v>
          </cell>
          <cell r="H177">
            <v>944</v>
          </cell>
          <cell r="I177">
            <v>929.44</v>
          </cell>
          <cell r="J177">
            <v>988.36</v>
          </cell>
          <cell r="K177">
            <v>988.36</v>
          </cell>
          <cell r="L177">
            <v>988.36</v>
          </cell>
          <cell r="M177">
            <v>988.36</v>
          </cell>
          <cell r="N177">
            <v>988.36</v>
          </cell>
        </row>
        <row r="178">
          <cell r="A178" t="str">
            <v>CRY901X3</v>
          </cell>
          <cell r="B178" t="str">
            <v>3-90GAL RECYCLE 1X WKLY</v>
          </cell>
          <cell r="C178">
            <v>383.4</v>
          </cell>
          <cell r="D178">
            <v>383.4</v>
          </cell>
          <cell r="E178">
            <v>383.4</v>
          </cell>
          <cell r="F178">
            <v>287.55</v>
          </cell>
          <cell r="G178">
            <v>287.55</v>
          </cell>
          <cell r="H178">
            <v>287.55</v>
          </cell>
          <cell r="I178">
            <v>287.55</v>
          </cell>
          <cell r="J178">
            <v>287.55</v>
          </cell>
          <cell r="K178">
            <v>287.55</v>
          </cell>
          <cell r="L178">
            <v>287.55</v>
          </cell>
          <cell r="M178">
            <v>287.55</v>
          </cell>
          <cell r="N178">
            <v>287.55</v>
          </cell>
        </row>
        <row r="179">
          <cell r="A179" t="str">
            <v>CRY902X</v>
          </cell>
          <cell r="B179" t="str">
            <v>90GAL RECYCLE 2X WKLY</v>
          </cell>
          <cell r="C179">
            <v>127.18</v>
          </cell>
          <cell r="D179">
            <v>127.18</v>
          </cell>
          <cell r="E179">
            <v>160.22</v>
          </cell>
          <cell r="F179">
            <v>259.37</v>
          </cell>
          <cell r="G179">
            <v>391.56</v>
          </cell>
          <cell r="H179">
            <v>391.56</v>
          </cell>
          <cell r="I179">
            <v>391.56</v>
          </cell>
          <cell r="J179">
            <v>391.56</v>
          </cell>
          <cell r="K179">
            <v>391.56</v>
          </cell>
          <cell r="L179">
            <v>391.56</v>
          </cell>
          <cell r="M179">
            <v>-665.96</v>
          </cell>
          <cell r="N179">
            <v>259.37</v>
          </cell>
        </row>
        <row r="180">
          <cell r="A180" t="str">
            <v>CRY90EOW</v>
          </cell>
          <cell r="B180" t="str">
            <v>90GAL RECYCLE EOW</v>
          </cell>
          <cell r="C180">
            <v>3657.7200000000003</v>
          </cell>
          <cell r="D180">
            <v>3603.93</v>
          </cell>
          <cell r="E180">
            <v>3568.07</v>
          </cell>
          <cell r="F180">
            <v>3191.54</v>
          </cell>
          <cell r="G180">
            <v>3191.5400000000004</v>
          </cell>
          <cell r="H180">
            <v>3334.98</v>
          </cell>
          <cell r="I180">
            <v>3388.77</v>
          </cell>
          <cell r="J180">
            <v>3496.35</v>
          </cell>
          <cell r="K180">
            <v>3442.56</v>
          </cell>
          <cell r="L180">
            <v>3388.7699999999995</v>
          </cell>
          <cell r="M180">
            <v>3406.7</v>
          </cell>
          <cell r="N180">
            <v>3406.7000000000003</v>
          </cell>
        </row>
        <row r="181">
          <cell r="A181" t="str">
            <v>CRY90EOW2</v>
          </cell>
          <cell r="B181" t="str">
            <v>2-90GAL RECYCLE EOW</v>
          </cell>
          <cell r="C181">
            <v>576.6</v>
          </cell>
          <cell r="D181">
            <v>576.6</v>
          </cell>
          <cell r="E181">
            <v>687.65</v>
          </cell>
          <cell r="F181">
            <v>621.02</v>
          </cell>
          <cell r="G181">
            <v>621.02</v>
          </cell>
          <cell r="H181">
            <v>609.91000000000008</v>
          </cell>
          <cell r="I181">
            <v>621.02</v>
          </cell>
          <cell r="J181">
            <v>621.0200000000001</v>
          </cell>
          <cell r="K181">
            <v>621.0200000000001</v>
          </cell>
          <cell r="L181">
            <v>621.0200000000001</v>
          </cell>
          <cell r="M181">
            <v>621.0200000000001</v>
          </cell>
          <cell r="N181">
            <v>621.0200000000001</v>
          </cell>
        </row>
        <row r="182">
          <cell r="A182" t="str">
            <v>CRY90EOW3</v>
          </cell>
          <cell r="B182" t="str">
            <v>3-90GAL RECYCLE EOW</v>
          </cell>
          <cell r="C182">
            <v>158.91</v>
          </cell>
          <cell r="D182">
            <v>158.91</v>
          </cell>
          <cell r="E182">
            <v>105.94</v>
          </cell>
          <cell r="F182">
            <v>158.91</v>
          </cell>
          <cell r="G182">
            <v>158.91</v>
          </cell>
          <cell r="H182">
            <v>158.91</v>
          </cell>
          <cell r="I182">
            <v>158.91</v>
          </cell>
          <cell r="J182">
            <v>119.17999999999999</v>
          </cell>
          <cell r="K182">
            <v>105.94</v>
          </cell>
          <cell r="L182">
            <v>79.45</v>
          </cell>
          <cell r="M182">
            <v>105.94</v>
          </cell>
          <cell r="N182">
            <v>105.94</v>
          </cell>
        </row>
        <row r="183">
          <cell r="A183" t="str">
            <v>CRY90OC</v>
          </cell>
          <cell r="B183" t="str">
            <v>90GAL RECY ON CALL RENTAL</v>
          </cell>
          <cell r="C183">
            <v>157.83000000000001</v>
          </cell>
          <cell r="D183">
            <v>153.18</v>
          </cell>
          <cell r="E183">
            <v>148.22999999999999</v>
          </cell>
          <cell r="F183">
            <v>132.96</v>
          </cell>
          <cell r="G183">
            <v>143.43</v>
          </cell>
          <cell r="H183">
            <v>136.44999999999999</v>
          </cell>
          <cell r="I183">
            <v>141.69000000000003</v>
          </cell>
          <cell r="J183">
            <v>132.96</v>
          </cell>
          <cell r="K183">
            <v>140.81</v>
          </cell>
          <cell r="L183">
            <v>141.69</v>
          </cell>
          <cell r="M183">
            <v>141.69</v>
          </cell>
          <cell r="N183">
            <v>141.69</v>
          </cell>
        </row>
        <row r="184">
          <cell r="A184" t="str">
            <v>CRY90OC2</v>
          </cell>
          <cell r="B184" t="str">
            <v>2-90GAL RECY ON CALL RENT</v>
          </cell>
          <cell r="C184">
            <v>9.36</v>
          </cell>
          <cell r="D184">
            <v>9.36</v>
          </cell>
          <cell r="E184">
            <v>9.36</v>
          </cell>
          <cell r="F184">
            <v>9.36</v>
          </cell>
          <cell r="G184">
            <v>9.36</v>
          </cell>
          <cell r="H184">
            <v>9.36</v>
          </cell>
          <cell r="I184">
            <v>9.36</v>
          </cell>
          <cell r="J184">
            <v>9.36</v>
          </cell>
          <cell r="K184">
            <v>9.36</v>
          </cell>
          <cell r="L184">
            <v>9.36</v>
          </cell>
          <cell r="M184">
            <v>9.36</v>
          </cell>
          <cell r="N184">
            <v>9.36</v>
          </cell>
        </row>
        <row r="185">
          <cell r="A185" t="str">
            <v>CRY90OC3</v>
          </cell>
          <cell r="B185" t="str">
            <v>3-90GAL RECY ON CALL RENT</v>
          </cell>
          <cell r="C185">
            <v>11.71</v>
          </cell>
          <cell r="D185">
            <v>11.71</v>
          </cell>
          <cell r="E185">
            <v>11.71</v>
          </cell>
          <cell r="F185">
            <v>11.71</v>
          </cell>
          <cell r="G185">
            <v>11.71</v>
          </cell>
          <cell r="H185">
            <v>11.71</v>
          </cell>
          <cell r="I185">
            <v>11.71</v>
          </cell>
          <cell r="J185">
            <v>11.71</v>
          </cell>
          <cell r="K185">
            <v>11.71</v>
          </cell>
          <cell r="L185">
            <v>11.71</v>
          </cell>
          <cell r="M185">
            <v>11.71</v>
          </cell>
          <cell r="N185">
            <v>11.71</v>
          </cell>
        </row>
        <row r="186">
          <cell r="A186" t="str">
            <v>CRYACC</v>
          </cell>
          <cell r="B186" t="str">
            <v>RECY ACCESS CHARGE</v>
          </cell>
          <cell r="C186">
            <v>2174.85</v>
          </cell>
          <cell r="D186">
            <v>2207.23</v>
          </cell>
          <cell r="E186">
            <v>2140.54</v>
          </cell>
          <cell r="F186">
            <v>1882.11</v>
          </cell>
          <cell r="G186">
            <v>1954.9900000000002</v>
          </cell>
          <cell r="H186">
            <v>2095.83</v>
          </cell>
          <cell r="I186">
            <v>2182.66</v>
          </cell>
          <cell r="J186">
            <v>2198.87</v>
          </cell>
          <cell r="K186">
            <v>2223.73</v>
          </cell>
          <cell r="L186">
            <v>2251.62</v>
          </cell>
          <cell r="M186">
            <v>2274.8200000000002</v>
          </cell>
          <cell r="N186">
            <v>2263.8200000000002</v>
          </cell>
        </row>
        <row r="187">
          <cell r="A187" t="str">
            <v>CRYEX1YD</v>
          </cell>
          <cell r="B187" t="str">
            <v>SPECIAL PU 1YD RECYCLE</v>
          </cell>
          <cell r="C187">
            <v>0</v>
          </cell>
          <cell r="D187">
            <v>0</v>
          </cell>
          <cell r="E187">
            <v>0</v>
          </cell>
          <cell r="F187">
            <v>0</v>
          </cell>
          <cell r="G187">
            <v>0</v>
          </cell>
          <cell r="H187">
            <v>0</v>
          </cell>
          <cell r="I187">
            <v>0</v>
          </cell>
          <cell r="J187">
            <v>0</v>
          </cell>
          <cell r="K187">
            <v>49.86</v>
          </cell>
          <cell r="L187">
            <v>0</v>
          </cell>
          <cell r="M187">
            <v>0</v>
          </cell>
          <cell r="N187">
            <v>0</v>
          </cell>
        </row>
        <row r="188">
          <cell r="A188" t="str">
            <v>CRYEX2YD</v>
          </cell>
          <cell r="B188" t="str">
            <v>SPECIAL PU 2YD RECYCLE</v>
          </cell>
          <cell r="C188">
            <v>0</v>
          </cell>
          <cell r="D188">
            <v>27.44</v>
          </cell>
          <cell r="E188">
            <v>0</v>
          </cell>
          <cell r="F188">
            <v>27.44</v>
          </cell>
          <cell r="G188">
            <v>0</v>
          </cell>
          <cell r="H188">
            <v>77.490000000000009</v>
          </cell>
          <cell r="I188">
            <v>91.899999999999991</v>
          </cell>
          <cell r="J188">
            <v>33.57</v>
          </cell>
          <cell r="K188">
            <v>116.96</v>
          </cell>
          <cell r="L188">
            <v>84.16</v>
          </cell>
          <cell r="M188">
            <v>94.58</v>
          </cell>
          <cell r="N188">
            <v>33.57</v>
          </cell>
        </row>
        <row r="189">
          <cell r="A189" t="str">
            <v>CRYEX3YD</v>
          </cell>
          <cell r="B189" t="str">
            <v>SPECIAL PU 3YD RECYCLE</v>
          </cell>
          <cell r="C189">
            <v>30.56</v>
          </cell>
          <cell r="D189">
            <v>0</v>
          </cell>
          <cell r="E189">
            <v>61.12</v>
          </cell>
          <cell r="F189">
            <v>0</v>
          </cell>
          <cell r="G189">
            <v>0</v>
          </cell>
          <cell r="H189">
            <v>30.56</v>
          </cell>
          <cell r="I189">
            <v>0</v>
          </cell>
          <cell r="J189">
            <v>30.56</v>
          </cell>
          <cell r="K189">
            <v>0</v>
          </cell>
          <cell r="L189">
            <v>0</v>
          </cell>
          <cell r="M189">
            <v>0</v>
          </cell>
          <cell r="N189">
            <v>0</v>
          </cell>
        </row>
        <row r="190">
          <cell r="A190" t="str">
            <v>CRYEX4YD</v>
          </cell>
          <cell r="B190" t="str">
            <v>SPECIAL PU 4YD RECYCLE</v>
          </cell>
          <cell r="C190">
            <v>62.36</v>
          </cell>
          <cell r="D190">
            <v>0</v>
          </cell>
          <cell r="E190">
            <v>0</v>
          </cell>
          <cell r="F190">
            <v>58.56</v>
          </cell>
          <cell r="G190">
            <v>322.34000000000003</v>
          </cell>
          <cell r="H190">
            <v>357.1</v>
          </cell>
          <cell r="I190">
            <v>372</v>
          </cell>
          <cell r="J190">
            <v>321.77999999999997</v>
          </cell>
          <cell r="K190">
            <v>278.45999999999998</v>
          </cell>
          <cell r="L190">
            <v>397.18</v>
          </cell>
          <cell r="M190">
            <v>209.06</v>
          </cell>
          <cell r="N190">
            <v>256.91999999999996</v>
          </cell>
        </row>
        <row r="191">
          <cell r="A191" t="str">
            <v>CRYEX8YD</v>
          </cell>
          <cell r="B191" t="str">
            <v>SPECIAL PU 8YD RECYCLE</v>
          </cell>
          <cell r="C191">
            <v>34.96</v>
          </cell>
          <cell r="D191">
            <v>0</v>
          </cell>
          <cell r="E191">
            <v>0</v>
          </cell>
          <cell r="F191">
            <v>142.88</v>
          </cell>
          <cell r="G191">
            <v>71.44</v>
          </cell>
          <cell r="H191">
            <v>495.04</v>
          </cell>
          <cell r="I191">
            <v>142.88</v>
          </cell>
          <cell r="J191">
            <v>464.35999999999996</v>
          </cell>
          <cell r="K191">
            <v>500.08</v>
          </cell>
          <cell r="L191">
            <v>428.64</v>
          </cell>
          <cell r="M191">
            <v>250.07</v>
          </cell>
          <cell r="N191">
            <v>302.07</v>
          </cell>
        </row>
        <row r="192">
          <cell r="A192" t="str">
            <v>CRYEX90</v>
          </cell>
          <cell r="B192" t="str">
            <v>SPECIAL PU 1-90GAL RECY</v>
          </cell>
          <cell r="C192">
            <v>18.71</v>
          </cell>
          <cell r="D192">
            <v>18.71</v>
          </cell>
          <cell r="E192">
            <v>18.71</v>
          </cell>
          <cell r="F192">
            <v>18.71</v>
          </cell>
          <cell r="G192">
            <v>18.71</v>
          </cell>
          <cell r="H192">
            <v>18.71</v>
          </cell>
          <cell r="I192">
            <v>18.71</v>
          </cell>
          <cell r="J192">
            <v>18.71</v>
          </cell>
          <cell r="K192">
            <v>18.71</v>
          </cell>
          <cell r="L192">
            <v>18.71</v>
          </cell>
          <cell r="M192">
            <v>18.71</v>
          </cell>
          <cell r="N192">
            <v>18.71</v>
          </cell>
        </row>
        <row r="193">
          <cell r="A193" t="str">
            <v>CRYEXC</v>
          </cell>
          <cell r="B193" t="str">
            <v>REC EXTRA YARDS</v>
          </cell>
          <cell r="C193">
            <v>313.03999999999996</v>
          </cell>
          <cell r="D193">
            <v>315.60000000000002</v>
          </cell>
          <cell r="E193">
            <v>1140.3600000000001</v>
          </cell>
          <cell r="F193">
            <v>324.22000000000003</v>
          </cell>
          <cell r="G193">
            <v>100.62</v>
          </cell>
          <cell r="H193">
            <v>380.12</v>
          </cell>
          <cell r="I193">
            <v>190.06</v>
          </cell>
          <cell r="J193">
            <v>536.64</v>
          </cell>
          <cell r="K193">
            <v>1553.16</v>
          </cell>
          <cell r="L193">
            <v>642.85</v>
          </cell>
          <cell r="M193">
            <v>469.76</v>
          </cell>
          <cell r="N193">
            <v>648.43999999999994</v>
          </cell>
        </row>
        <row r="194">
          <cell r="A194" t="str">
            <v>CRYGLASS1X</v>
          </cell>
          <cell r="B194" t="str">
            <v>64G GLASS CART 1X WKLY</v>
          </cell>
          <cell r="C194">
            <v>1267.74</v>
          </cell>
          <cell r="D194">
            <v>1267.74</v>
          </cell>
          <cell r="E194">
            <v>1228.6099999999999</v>
          </cell>
          <cell r="F194">
            <v>803.43000000000006</v>
          </cell>
          <cell r="G194">
            <v>932.85</v>
          </cell>
          <cell r="H194">
            <v>1291.6599999999999</v>
          </cell>
          <cell r="I194">
            <v>1267.74</v>
          </cell>
          <cell r="J194">
            <v>1220.6199999999999</v>
          </cell>
          <cell r="K194">
            <v>1268.4599999999998</v>
          </cell>
          <cell r="L194">
            <v>1256.5</v>
          </cell>
          <cell r="M194">
            <v>1262.48</v>
          </cell>
          <cell r="N194">
            <v>1244.5400000000002</v>
          </cell>
        </row>
        <row r="195">
          <cell r="A195" t="str">
            <v>CRYLOCK</v>
          </cell>
          <cell r="B195" t="str">
            <v>RECY LOCK CHARGE</v>
          </cell>
          <cell r="C195">
            <v>6.48</v>
          </cell>
          <cell r="D195">
            <v>6.48</v>
          </cell>
          <cell r="E195">
            <v>6.48</v>
          </cell>
          <cell r="F195">
            <v>2.42</v>
          </cell>
          <cell r="G195">
            <v>3.24</v>
          </cell>
          <cell r="H195">
            <v>3.24</v>
          </cell>
          <cell r="I195">
            <v>3.24</v>
          </cell>
          <cell r="J195">
            <v>3.24</v>
          </cell>
          <cell r="K195">
            <v>3.24</v>
          </cell>
          <cell r="L195">
            <v>3.24</v>
          </cell>
          <cell r="M195">
            <v>3.24</v>
          </cell>
          <cell r="N195">
            <v>3.24</v>
          </cell>
        </row>
        <row r="196">
          <cell r="A196" t="str">
            <v>CRYPLACE</v>
          </cell>
          <cell r="B196" t="str">
            <v>RECY CONT DELIVERY FEE</v>
          </cell>
          <cell r="C196">
            <v>161.44999999999999</v>
          </cell>
          <cell r="D196">
            <v>32.29</v>
          </cell>
          <cell r="E196">
            <v>129.16</v>
          </cell>
          <cell r="F196">
            <v>96.87</v>
          </cell>
          <cell r="G196">
            <v>193.74</v>
          </cell>
          <cell r="H196">
            <v>161.44999999999999</v>
          </cell>
          <cell r="I196">
            <v>161.44999999999999</v>
          </cell>
          <cell r="J196">
            <v>226.03</v>
          </cell>
          <cell r="K196">
            <v>290.61</v>
          </cell>
          <cell r="L196">
            <v>258.32</v>
          </cell>
          <cell r="M196">
            <v>193.73999999999998</v>
          </cell>
          <cell r="N196">
            <v>226.03</v>
          </cell>
        </row>
        <row r="197">
          <cell r="A197" t="str">
            <v>CRYRO</v>
          </cell>
          <cell r="B197" t="str">
            <v>RECY CONT ROLLOUT CHARGE</v>
          </cell>
          <cell r="C197">
            <v>1939.56</v>
          </cell>
          <cell r="D197">
            <v>1977.3700000000001</v>
          </cell>
          <cell r="E197">
            <v>1887.6500000000003</v>
          </cell>
          <cell r="F197">
            <v>1669.6</v>
          </cell>
          <cell r="G197">
            <v>1705.8200000000002</v>
          </cell>
          <cell r="H197">
            <v>1844.73</v>
          </cell>
          <cell r="I197">
            <v>1920.49</v>
          </cell>
          <cell r="J197">
            <v>1971.0700000000002</v>
          </cell>
          <cell r="K197">
            <v>1988.23</v>
          </cell>
          <cell r="L197">
            <v>1932.75</v>
          </cell>
          <cell r="M197">
            <v>1945.75</v>
          </cell>
          <cell r="N197">
            <v>1928.6699999999998</v>
          </cell>
        </row>
        <row r="198">
          <cell r="A198" t="str">
            <v>CRYTRIP</v>
          </cell>
          <cell r="B198" t="str">
            <v>TRIP CHARGE - RECYCLING</v>
          </cell>
          <cell r="C198">
            <v>46.71</v>
          </cell>
          <cell r="D198">
            <v>62.28</v>
          </cell>
          <cell r="E198">
            <v>15.57</v>
          </cell>
          <cell r="F198">
            <v>62.28</v>
          </cell>
          <cell r="G198">
            <v>31.14</v>
          </cell>
          <cell r="H198">
            <v>140.13</v>
          </cell>
          <cell r="I198">
            <v>124.56</v>
          </cell>
          <cell r="J198">
            <v>78.14</v>
          </cell>
          <cell r="K198">
            <v>0</v>
          </cell>
          <cell r="L198">
            <v>171.26999999999998</v>
          </cell>
          <cell r="M198">
            <v>15.57</v>
          </cell>
          <cell r="N198">
            <v>15.57</v>
          </cell>
        </row>
        <row r="199">
          <cell r="A199" t="str">
            <v>MFPAIL</v>
          </cell>
          <cell r="B199" t="str">
            <v>EXTRA ORGANIC PAILS</v>
          </cell>
          <cell r="C199">
            <v>0</v>
          </cell>
          <cell r="D199">
            <v>0</v>
          </cell>
          <cell r="E199">
            <v>0</v>
          </cell>
          <cell r="F199">
            <v>0</v>
          </cell>
          <cell r="G199">
            <v>0</v>
          </cell>
          <cell r="H199">
            <v>0</v>
          </cell>
          <cell r="I199">
            <v>0</v>
          </cell>
          <cell r="J199">
            <v>0</v>
          </cell>
          <cell r="K199">
            <v>0</v>
          </cell>
          <cell r="L199">
            <v>35.76</v>
          </cell>
          <cell r="M199">
            <v>-31.32</v>
          </cell>
          <cell r="N199">
            <v>-4.4400000000000004</v>
          </cell>
        </row>
        <row r="200">
          <cell r="A200" t="str">
            <v>CRYEX6YD</v>
          </cell>
          <cell r="B200" t="str">
            <v>SPECIAL PU 6YD RECYCLE</v>
          </cell>
          <cell r="C200">
            <v>0</v>
          </cell>
          <cell r="D200">
            <v>67.319999999999993</v>
          </cell>
          <cell r="E200">
            <v>0</v>
          </cell>
          <cell r="F200">
            <v>16.77</v>
          </cell>
          <cell r="G200">
            <v>134.16</v>
          </cell>
          <cell r="H200">
            <v>436.14</v>
          </cell>
          <cell r="I200">
            <v>453.27</v>
          </cell>
          <cell r="J200">
            <v>369.18</v>
          </cell>
          <cell r="K200">
            <v>530.49</v>
          </cell>
          <cell r="L200">
            <v>518.79</v>
          </cell>
          <cell r="M200">
            <v>520.66999999999996</v>
          </cell>
          <cell r="N200">
            <v>537.04</v>
          </cell>
        </row>
        <row r="201">
          <cell r="A201" t="str">
            <v>SCHX</v>
          </cell>
          <cell r="B201" t="str">
            <v>SCHOOL RECY EX YDS/EX PU</v>
          </cell>
          <cell r="C201">
            <v>0</v>
          </cell>
          <cell r="D201">
            <v>0</v>
          </cell>
          <cell r="E201">
            <v>0</v>
          </cell>
          <cell r="F201">
            <v>0</v>
          </cell>
          <cell r="G201">
            <v>0</v>
          </cell>
          <cell r="H201">
            <v>0</v>
          </cell>
          <cell r="I201">
            <v>0</v>
          </cell>
          <cell r="J201">
            <v>0</v>
          </cell>
          <cell r="K201">
            <v>0</v>
          </cell>
          <cell r="L201">
            <v>0</v>
          </cell>
          <cell r="M201">
            <v>0</v>
          </cell>
          <cell r="N201">
            <v>0</v>
          </cell>
        </row>
        <row r="202">
          <cell r="A202" t="str">
            <v>CRY2-3Y1X</v>
          </cell>
          <cell r="B202" t="str">
            <v>2-3YD RECYCLE 1X WKLY</v>
          </cell>
          <cell r="C202">
            <v>445.6</v>
          </cell>
          <cell r="D202">
            <v>445.6</v>
          </cell>
          <cell r="E202">
            <v>445.6</v>
          </cell>
          <cell r="F202">
            <v>668.4</v>
          </cell>
          <cell r="G202">
            <v>668.4</v>
          </cell>
          <cell r="H202">
            <v>557</v>
          </cell>
          <cell r="I202">
            <v>445.6</v>
          </cell>
          <cell r="J202">
            <v>445.6</v>
          </cell>
          <cell r="K202">
            <v>445.6</v>
          </cell>
          <cell r="L202">
            <v>445.6</v>
          </cell>
          <cell r="M202">
            <v>445.6</v>
          </cell>
          <cell r="N202">
            <v>445.6</v>
          </cell>
        </row>
        <row r="203">
          <cell r="A203" t="str">
            <v>0CRY1.5OC</v>
          </cell>
          <cell r="B203" t="str">
            <v>1.5YD RECY ON CALL RENT</v>
          </cell>
          <cell r="C203">
            <v>0</v>
          </cell>
          <cell r="D203">
            <v>0</v>
          </cell>
          <cell r="E203">
            <v>0</v>
          </cell>
          <cell r="F203">
            <v>0</v>
          </cell>
          <cell r="G203">
            <v>-14.77</v>
          </cell>
          <cell r="H203">
            <v>41.44</v>
          </cell>
          <cell r="I203">
            <v>0</v>
          </cell>
          <cell r="J203">
            <v>161.99</v>
          </cell>
          <cell r="K203">
            <v>-82.88</v>
          </cell>
          <cell r="L203">
            <v>146.92000000000002</v>
          </cell>
          <cell r="M203">
            <v>0</v>
          </cell>
          <cell r="N203">
            <v>210.98</v>
          </cell>
        </row>
        <row r="204">
          <cell r="A204" t="str">
            <v>CRY902X2</v>
          </cell>
          <cell r="B204" t="str">
            <v>2-90GAL RECYCLE 2X WKLY</v>
          </cell>
          <cell r="C204">
            <v>0</v>
          </cell>
          <cell r="D204">
            <v>0</v>
          </cell>
          <cell r="E204">
            <v>0</v>
          </cell>
          <cell r="F204">
            <v>0</v>
          </cell>
          <cell r="G204">
            <v>313.98</v>
          </cell>
          <cell r="H204">
            <v>313.98</v>
          </cell>
          <cell r="I204">
            <v>451.34</v>
          </cell>
          <cell r="J204">
            <v>470.97</v>
          </cell>
          <cell r="K204">
            <v>470.97</v>
          </cell>
          <cell r="L204">
            <v>470.97</v>
          </cell>
          <cell r="M204">
            <v>470.97</v>
          </cell>
          <cell r="N204">
            <v>470.97</v>
          </cell>
        </row>
        <row r="205">
          <cell r="A205" t="str">
            <v>MFTOTE</v>
          </cell>
          <cell r="B205" t="str">
            <v>EXTRA RECY CANS/BAGS</v>
          </cell>
          <cell r="C205">
            <v>0</v>
          </cell>
          <cell r="D205">
            <v>0</v>
          </cell>
          <cell r="E205">
            <v>24.36</v>
          </cell>
          <cell r="F205">
            <v>0</v>
          </cell>
          <cell r="G205">
            <v>0</v>
          </cell>
          <cell r="H205">
            <v>6.09</v>
          </cell>
          <cell r="I205">
            <v>0</v>
          </cell>
          <cell r="J205">
            <v>23.96</v>
          </cell>
          <cell r="K205">
            <v>11.780000000000001</v>
          </cell>
          <cell r="L205">
            <v>73.08</v>
          </cell>
          <cell r="M205">
            <v>0</v>
          </cell>
          <cell r="N205">
            <v>0</v>
          </cell>
        </row>
        <row r="206">
          <cell r="A206" t="str">
            <v>CRY2-3Y2X</v>
          </cell>
          <cell r="B206" t="str">
            <v>2-3YD RECYCLE 2X WKLY</v>
          </cell>
          <cell r="C206">
            <v>445.57</v>
          </cell>
          <cell r="D206">
            <v>445.57</v>
          </cell>
          <cell r="E206">
            <v>445.57</v>
          </cell>
          <cell r="F206">
            <v>0</v>
          </cell>
          <cell r="G206">
            <v>0</v>
          </cell>
          <cell r="H206">
            <v>278.48</v>
          </cell>
          <cell r="I206">
            <v>445.57</v>
          </cell>
          <cell r="J206">
            <v>445.57</v>
          </cell>
          <cell r="K206">
            <v>445.57</v>
          </cell>
          <cell r="L206">
            <v>55.69</v>
          </cell>
          <cell r="M206">
            <v>445.57</v>
          </cell>
          <cell r="N206">
            <v>445.57</v>
          </cell>
        </row>
        <row r="207">
          <cell r="A207" t="str">
            <v>CRY6Y4X</v>
          </cell>
          <cell r="B207" t="str">
            <v>6YD RECYCLE 4X WKLY</v>
          </cell>
          <cell r="C207">
            <v>549.71</v>
          </cell>
          <cell r="D207">
            <v>0</v>
          </cell>
          <cell r="E207">
            <v>0</v>
          </cell>
          <cell r="F207">
            <v>0</v>
          </cell>
          <cell r="G207">
            <v>0</v>
          </cell>
          <cell r="H207">
            <v>0</v>
          </cell>
          <cell r="I207">
            <v>0</v>
          </cell>
          <cell r="J207">
            <v>0</v>
          </cell>
          <cell r="K207">
            <v>0</v>
          </cell>
          <cell r="L207">
            <v>0</v>
          </cell>
          <cell r="M207">
            <v>0</v>
          </cell>
          <cell r="N207">
            <v>0</v>
          </cell>
        </row>
        <row r="208">
          <cell r="A208" t="str">
            <v>CRY1YGLS1X</v>
          </cell>
          <cell r="B208" t="str">
            <v>1 YD GLASS CONT 1X WKLY</v>
          </cell>
          <cell r="C208">
            <v>327.59999999999997</v>
          </cell>
          <cell r="D208">
            <v>327.59999999999997</v>
          </cell>
          <cell r="E208">
            <v>278.45999999999998</v>
          </cell>
          <cell r="F208">
            <v>131.04</v>
          </cell>
          <cell r="G208">
            <v>131.04</v>
          </cell>
          <cell r="H208">
            <v>163.79999999999998</v>
          </cell>
          <cell r="I208">
            <v>196.56</v>
          </cell>
          <cell r="J208">
            <v>196.56</v>
          </cell>
          <cell r="K208">
            <v>196.56</v>
          </cell>
          <cell r="L208">
            <v>196.56</v>
          </cell>
          <cell r="M208">
            <v>196.56</v>
          </cell>
          <cell r="N208">
            <v>196.56</v>
          </cell>
        </row>
        <row r="209">
          <cell r="A209" t="str">
            <v>SFR65G1X</v>
          </cell>
          <cell r="B209" t="str">
            <v>65G SCH FOOD COMPOST 1X W</v>
          </cell>
          <cell r="C209">
            <v>1730.3999999999999</v>
          </cell>
          <cell r="D209">
            <v>1730.3999999999999</v>
          </cell>
          <cell r="E209">
            <v>1390.5</v>
          </cell>
          <cell r="F209">
            <v>0</v>
          </cell>
          <cell r="G209">
            <v>0</v>
          </cell>
          <cell r="H209">
            <v>0</v>
          </cell>
          <cell r="I209">
            <v>0</v>
          </cell>
          <cell r="J209">
            <v>0</v>
          </cell>
          <cell r="K209">
            <v>0</v>
          </cell>
          <cell r="L209">
            <v>0</v>
          </cell>
          <cell r="M209">
            <v>0</v>
          </cell>
          <cell r="N209">
            <v>0</v>
          </cell>
        </row>
        <row r="210">
          <cell r="A210" t="str">
            <v>CRY1.5EOW</v>
          </cell>
          <cell r="B210" t="str">
            <v>1.5YD RECYCLE EOW</v>
          </cell>
          <cell r="C210">
            <v>473.17</v>
          </cell>
          <cell r="D210">
            <v>473.17</v>
          </cell>
          <cell r="E210">
            <v>473.17</v>
          </cell>
          <cell r="F210">
            <v>542.04999999999995</v>
          </cell>
          <cell r="G210">
            <v>542.04999999999995</v>
          </cell>
          <cell r="H210">
            <v>542.04999999999995</v>
          </cell>
          <cell r="I210">
            <v>542.04999999999995</v>
          </cell>
          <cell r="J210">
            <v>542.04999999999995</v>
          </cell>
          <cell r="K210">
            <v>576.49</v>
          </cell>
          <cell r="L210">
            <v>610.92999999999995</v>
          </cell>
          <cell r="M210">
            <v>679.81</v>
          </cell>
          <cell r="N210">
            <v>679.81</v>
          </cell>
        </row>
        <row r="211">
          <cell r="A211" t="str">
            <v>CRY5Y5X</v>
          </cell>
          <cell r="B211" t="str">
            <v>5YD RECYCLE 5X WKLY</v>
          </cell>
          <cell r="C211">
            <v>0</v>
          </cell>
          <cell r="D211">
            <v>0</v>
          </cell>
          <cell r="E211">
            <v>0</v>
          </cell>
          <cell r="F211">
            <v>0</v>
          </cell>
          <cell r="G211">
            <v>0</v>
          </cell>
          <cell r="H211">
            <v>476.25</v>
          </cell>
          <cell r="I211">
            <v>635</v>
          </cell>
          <cell r="J211">
            <v>635</v>
          </cell>
          <cell r="K211">
            <v>635</v>
          </cell>
          <cell r="L211">
            <v>635</v>
          </cell>
          <cell r="M211">
            <v>635</v>
          </cell>
          <cell r="N211">
            <v>635</v>
          </cell>
        </row>
        <row r="212">
          <cell r="A212" t="str">
            <v>RESIDENTIAL</v>
          </cell>
          <cell r="C212">
            <v>1678377.5149999994</v>
          </cell>
          <cell r="D212">
            <v>1705293.8449999995</v>
          </cell>
          <cell r="E212">
            <v>1693514.9549999996</v>
          </cell>
          <cell r="F212">
            <v>1729493.6099999999</v>
          </cell>
          <cell r="G212">
            <v>1716999.2799999998</v>
          </cell>
          <cell r="H212">
            <v>1752582.645</v>
          </cell>
          <cell r="I212">
            <v>1742445.4150000003</v>
          </cell>
          <cell r="J212">
            <v>1768578.8250000002</v>
          </cell>
          <cell r="K212">
            <v>1756416.2349999999</v>
          </cell>
          <cell r="L212">
            <v>1778490.4749999989</v>
          </cell>
          <cell r="M212">
            <v>1762641.4100000001</v>
          </cell>
          <cell r="N212">
            <v>1779445.9800000004</v>
          </cell>
        </row>
        <row r="213">
          <cell r="A213" t="str">
            <v>CAYDBM</v>
          </cell>
          <cell r="B213" t="str">
            <v>YARD DEBRIS SVC-BIMTHLY</v>
          </cell>
          <cell r="C213">
            <v>0</v>
          </cell>
          <cell r="D213">
            <v>0</v>
          </cell>
          <cell r="E213">
            <v>0</v>
          </cell>
          <cell r="F213">
            <v>-3.29</v>
          </cell>
          <cell r="G213">
            <v>0</v>
          </cell>
          <cell r="H213">
            <v>0</v>
          </cell>
          <cell r="I213">
            <v>0</v>
          </cell>
          <cell r="J213">
            <v>0</v>
          </cell>
          <cell r="K213">
            <v>0</v>
          </cell>
          <cell r="L213">
            <v>0</v>
          </cell>
          <cell r="M213">
            <v>0</v>
          </cell>
          <cell r="N213">
            <v>0</v>
          </cell>
        </row>
        <row r="214">
          <cell r="A214" t="str">
            <v>CR32MO</v>
          </cell>
          <cell r="B214" t="str">
            <v>1 32GAL CAN ONCE A MTH</v>
          </cell>
          <cell r="C214">
            <v>6284.9050000000007</v>
          </cell>
          <cell r="D214">
            <v>6471.9450000000006</v>
          </cell>
          <cell r="E214">
            <v>6397.0950000000003</v>
          </cell>
          <cell r="F214">
            <v>6499.4750000000004</v>
          </cell>
          <cell r="G214">
            <v>6419.9850000000015</v>
          </cell>
          <cell r="H214">
            <v>6526.92</v>
          </cell>
          <cell r="I214">
            <v>6467.0400000000009</v>
          </cell>
          <cell r="J214">
            <v>6412.47</v>
          </cell>
          <cell r="K214">
            <v>6372.45</v>
          </cell>
          <cell r="L214">
            <v>6369.9949999999999</v>
          </cell>
          <cell r="M214">
            <v>6314.9949999999999</v>
          </cell>
          <cell r="N214">
            <v>6309.8850000000002</v>
          </cell>
        </row>
        <row r="215">
          <cell r="A215" t="str">
            <v>CR32W1</v>
          </cell>
          <cell r="B215" t="str">
            <v>1 32GAL CAN WEEKLY</v>
          </cell>
          <cell r="C215">
            <v>620007.72000000009</v>
          </cell>
          <cell r="D215">
            <v>624986.755</v>
          </cell>
          <cell r="E215">
            <v>622469.78499999992</v>
          </cell>
          <cell r="F215">
            <v>632153.43499999994</v>
          </cell>
          <cell r="G215">
            <v>628786.32499999995</v>
          </cell>
          <cell r="H215">
            <v>637388.81999999995</v>
          </cell>
          <cell r="I215">
            <v>634663.23000000021</v>
          </cell>
          <cell r="J215">
            <v>642658.21000000008</v>
          </cell>
          <cell r="K215">
            <v>639896.84</v>
          </cell>
          <cell r="L215">
            <v>643984.1</v>
          </cell>
          <cell r="M215">
            <v>640425.36499999999</v>
          </cell>
          <cell r="N215">
            <v>649115.32000000007</v>
          </cell>
        </row>
        <row r="216">
          <cell r="A216" t="str">
            <v>CR32W2</v>
          </cell>
          <cell r="B216" t="str">
            <v>2-32GAL CANS WEEKLY</v>
          </cell>
          <cell r="C216">
            <v>236413.44999999995</v>
          </cell>
          <cell r="D216">
            <v>239559.27000000002</v>
          </cell>
          <cell r="E216">
            <v>238218.63</v>
          </cell>
          <cell r="F216">
            <v>244219.715</v>
          </cell>
          <cell r="G216">
            <v>242146.04500000001</v>
          </cell>
          <cell r="H216">
            <v>248986.505</v>
          </cell>
          <cell r="I216">
            <v>246948.69500000001</v>
          </cell>
          <cell r="J216">
            <v>252176.905</v>
          </cell>
          <cell r="K216">
            <v>250971.64500000002</v>
          </cell>
          <cell r="L216">
            <v>255618.11</v>
          </cell>
          <cell r="M216">
            <v>253855.41000000003</v>
          </cell>
          <cell r="N216">
            <v>259948.86000000004</v>
          </cell>
        </row>
        <row r="217">
          <cell r="A217" t="str">
            <v>CR32W3</v>
          </cell>
          <cell r="B217" t="str">
            <v>3-32GAL CANS WEEKLY</v>
          </cell>
          <cell r="C217">
            <v>28096.300000000003</v>
          </cell>
          <cell r="D217">
            <v>28997.279999999999</v>
          </cell>
          <cell r="E217">
            <v>28664.94</v>
          </cell>
          <cell r="F217">
            <v>29920.255000000001</v>
          </cell>
          <cell r="G217">
            <v>29649.215000000004</v>
          </cell>
          <cell r="H217">
            <v>31360.285000000003</v>
          </cell>
          <cell r="I217">
            <v>31027.905000000002</v>
          </cell>
          <cell r="J217">
            <v>32721.489999999998</v>
          </cell>
          <cell r="K217">
            <v>32447.57</v>
          </cell>
          <cell r="L217">
            <v>33727.08</v>
          </cell>
          <cell r="M217">
            <v>33327.17</v>
          </cell>
          <cell r="N217">
            <v>35832.949999999997</v>
          </cell>
        </row>
        <row r="218">
          <cell r="A218" t="str">
            <v>CR32W4</v>
          </cell>
          <cell r="B218" t="str">
            <v>4-32GAL CANS WEEKLY</v>
          </cell>
          <cell r="C218">
            <v>5876.8</v>
          </cell>
          <cell r="D218">
            <v>6124.7349999999997</v>
          </cell>
          <cell r="E218">
            <v>6069.6350000000002</v>
          </cell>
          <cell r="F218">
            <v>6395.5899999999992</v>
          </cell>
          <cell r="G218">
            <v>6285.3999999999987</v>
          </cell>
          <cell r="H218">
            <v>6997.0149999999994</v>
          </cell>
          <cell r="I218">
            <v>6896.0049999999992</v>
          </cell>
          <cell r="J218">
            <v>7227.63</v>
          </cell>
          <cell r="K218">
            <v>7190.79</v>
          </cell>
          <cell r="L218">
            <v>7706.61</v>
          </cell>
          <cell r="M218">
            <v>7619.13</v>
          </cell>
          <cell r="N218">
            <v>7980.9099999999989</v>
          </cell>
        </row>
        <row r="219">
          <cell r="A219" t="str">
            <v>CR32W5</v>
          </cell>
          <cell r="B219" t="str">
            <v>5-32GAL CANS WEEKLY</v>
          </cell>
          <cell r="C219">
            <v>1242.3249999999998</v>
          </cell>
          <cell r="D219">
            <v>1230.875</v>
          </cell>
          <cell r="E219">
            <v>1139.2750000000001</v>
          </cell>
          <cell r="F219">
            <v>1248.05</v>
          </cell>
          <cell r="G219">
            <v>1248.05</v>
          </cell>
          <cell r="H219">
            <v>1305.3</v>
          </cell>
          <cell r="I219">
            <v>1305.3</v>
          </cell>
          <cell r="J219">
            <v>1440.7400000000002</v>
          </cell>
          <cell r="K219">
            <v>1440.7400000000002</v>
          </cell>
          <cell r="L219">
            <v>1739.1000000000001</v>
          </cell>
          <cell r="M219">
            <v>1578.5</v>
          </cell>
          <cell r="N219">
            <v>1659.07</v>
          </cell>
        </row>
        <row r="220">
          <cell r="A220" t="str">
            <v>CR32W6</v>
          </cell>
          <cell r="B220" t="str">
            <v>6-32GAL CANS WEEKLY</v>
          </cell>
          <cell r="C220">
            <v>742.09500000000003</v>
          </cell>
          <cell r="D220">
            <v>714.6099999999999</v>
          </cell>
          <cell r="E220">
            <v>714.6099999999999</v>
          </cell>
          <cell r="F220">
            <v>900.13499999999999</v>
          </cell>
          <cell r="G220">
            <v>900.13499999999999</v>
          </cell>
          <cell r="H220">
            <v>824.54500000000007</v>
          </cell>
          <cell r="I220">
            <v>1030.6849999999999</v>
          </cell>
          <cell r="J220">
            <v>1081.655</v>
          </cell>
          <cell r="K220">
            <v>1081.655</v>
          </cell>
          <cell r="L220">
            <v>978.83</v>
          </cell>
          <cell r="M220">
            <v>1088.6199999999999</v>
          </cell>
          <cell r="N220">
            <v>995.56000000000006</v>
          </cell>
        </row>
        <row r="221">
          <cell r="A221" t="str">
            <v>CR32W7</v>
          </cell>
          <cell r="B221" t="str">
            <v>7-32GAL CANS WEEKLY</v>
          </cell>
          <cell r="C221">
            <v>191.1</v>
          </cell>
          <cell r="D221">
            <v>191.1</v>
          </cell>
          <cell r="E221">
            <v>127.39999999999999</v>
          </cell>
          <cell r="F221">
            <v>127.4</v>
          </cell>
          <cell r="G221">
            <v>127.4</v>
          </cell>
          <cell r="H221">
            <v>127.4</v>
          </cell>
          <cell r="I221">
            <v>127.4</v>
          </cell>
          <cell r="J221">
            <v>127.74</v>
          </cell>
          <cell r="K221">
            <v>127.74</v>
          </cell>
          <cell r="L221">
            <v>127.74</v>
          </cell>
          <cell r="M221">
            <v>112.72999999999999</v>
          </cell>
          <cell r="N221">
            <v>64.105000000000004</v>
          </cell>
        </row>
        <row r="222">
          <cell r="A222" t="str">
            <v>CR32W8</v>
          </cell>
          <cell r="B222" t="str">
            <v>8-32GAL CANS WEEKLY</v>
          </cell>
          <cell r="C222">
            <v>69.97</v>
          </cell>
          <cell r="D222">
            <v>69.97</v>
          </cell>
          <cell r="E222">
            <v>69.97</v>
          </cell>
          <cell r="F222">
            <v>69.97</v>
          </cell>
          <cell r="G222">
            <v>69.97</v>
          </cell>
          <cell r="H222">
            <v>69.97</v>
          </cell>
          <cell r="I222">
            <v>69.97</v>
          </cell>
          <cell r="J222">
            <v>70.16</v>
          </cell>
          <cell r="K222">
            <v>70.16</v>
          </cell>
          <cell r="L222">
            <v>70.16</v>
          </cell>
          <cell r="M222">
            <v>70.16</v>
          </cell>
          <cell r="N222">
            <v>149.61000000000001</v>
          </cell>
        </row>
        <row r="223">
          <cell r="A223" t="str">
            <v>CRDRVIN</v>
          </cell>
          <cell r="B223" t="str">
            <v>DRIVE IN CHG -RESIDENTIAL</v>
          </cell>
          <cell r="C223">
            <v>0</v>
          </cell>
          <cell r="D223">
            <v>1224.93</v>
          </cell>
          <cell r="E223">
            <v>0</v>
          </cell>
          <cell r="F223">
            <v>1211.58</v>
          </cell>
          <cell r="G223">
            <v>13.33</v>
          </cell>
          <cell r="H223">
            <v>1188.72</v>
          </cell>
          <cell r="I223">
            <v>0</v>
          </cell>
          <cell r="J223">
            <v>1184.9100000000001</v>
          </cell>
          <cell r="K223">
            <v>11.43</v>
          </cell>
          <cell r="L223">
            <v>1083.94</v>
          </cell>
          <cell r="M223">
            <v>1.72</v>
          </cell>
          <cell r="N223">
            <v>1169.48</v>
          </cell>
        </row>
        <row r="224">
          <cell r="A224" t="str">
            <v>CREOW</v>
          </cell>
          <cell r="B224" t="str">
            <v>1 32GAL CAN EOW</v>
          </cell>
          <cell r="C224">
            <v>76749.34</v>
          </cell>
          <cell r="D224">
            <v>77330.83</v>
          </cell>
          <cell r="E224">
            <v>76773.040000000008</v>
          </cell>
          <cell r="F224">
            <v>77988.89</v>
          </cell>
          <cell r="G224">
            <v>77111.669999999984</v>
          </cell>
          <cell r="H224">
            <v>77298.175000000003</v>
          </cell>
          <cell r="I224">
            <v>76597.784999999989</v>
          </cell>
          <cell r="J224">
            <v>76425.914999999994</v>
          </cell>
          <cell r="K224">
            <v>76033.744999999995</v>
          </cell>
          <cell r="L224">
            <v>76146.73</v>
          </cell>
          <cell r="M224">
            <v>75542.34</v>
          </cell>
          <cell r="N224">
            <v>76243.040000000008</v>
          </cell>
        </row>
        <row r="225">
          <cell r="A225" t="str">
            <v>CRMC</v>
          </cell>
          <cell r="B225" t="str">
            <v>20GAL CAN WEEKLY</v>
          </cell>
          <cell r="C225">
            <v>6286.7699999999995</v>
          </cell>
          <cell r="D225">
            <v>6285.18</v>
          </cell>
          <cell r="E225">
            <v>6274.5</v>
          </cell>
          <cell r="F225">
            <v>6386.6400000000012</v>
          </cell>
          <cell r="G225">
            <v>6322.5600000000013</v>
          </cell>
          <cell r="H225">
            <v>6430.6949999999997</v>
          </cell>
          <cell r="I225">
            <v>6358.6050000000005</v>
          </cell>
          <cell r="J225">
            <v>6341.6050000000005</v>
          </cell>
          <cell r="K225">
            <v>6309.1850000000004</v>
          </cell>
          <cell r="L225">
            <v>6206.42</v>
          </cell>
          <cell r="M225">
            <v>6155.53</v>
          </cell>
          <cell r="N225">
            <v>6075.915</v>
          </cell>
        </row>
        <row r="226">
          <cell r="A226" t="str">
            <v>CRMCEOW</v>
          </cell>
          <cell r="B226" t="str">
            <v>20GAL CAN EOW</v>
          </cell>
          <cell r="C226">
            <v>1628</v>
          </cell>
          <cell r="D226">
            <v>1630</v>
          </cell>
          <cell r="E226">
            <v>1622</v>
          </cell>
          <cell r="F226">
            <v>1619.1399999999999</v>
          </cell>
          <cell r="G226">
            <v>1615.1399999999999</v>
          </cell>
          <cell r="H226">
            <v>1588</v>
          </cell>
          <cell r="I226">
            <v>1604</v>
          </cell>
          <cell r="J226">
            <v>1609.96</v>
          </cell>
          <cell r="K226">
            <v>1597.94</v>
          </cell>
          <cell r="L226">
            <v>1638.08</v>
          </cell>
          <cell r="M226">
            <v>1699.3799999999999</v>
          </cell>
          <cell r="N226">
            <v>1589.8899999999999</v>
          </cell>
        </row>
        <row r="227">
          <cell r="A227" t="str">
            <v>CRREC35</v>
          </cell>
          <cell r="B227" t="str">
            <v>RES RECY 35G CART-COUNTY</v>
          </cell>
          <cell r="C227">
            <v>2438.0149999999999</v>
          </cell>
          <cell r="D227">
            <v>2476.41</v>
          </cell>
          <cell r="E227">
            <v>2476.41</v>
          </cell>
          <cell r="F227">
            <v>2468.4949999999999</v>
          </cell>
          <cell r="G227">
            <v>2461.0749999999998</v>
          </cell>
          <cell r="H227">
            <v>2486.1499999999996</v>
          </cell>
          <cell r="I227">
            <v>2486.1499999999996</v>
          </cell>
          <cell r="J227">
            <v>2495.7749999999996</v>
          </cell>
          <cell r="K227">
            <v>2492.8149999999996</v>
          </cell>
          <cell r="L227">
            <v>2486.1349999999993</v>
          </cell>
          <cell r="M227">
            <v>2486.1349999999993</v>
          </cell>
          <cell r="N227">
            <v>2504.875</v>
          </cell>
        </row>
        <row r="228">
          <cell r="A228" t="str">
            <v>CRREC48</v>
          </cell>
          <cell r="B228" t="str">
            <v>RES RECY 48G CART-COUNTY</v>
          </cell>
          <cell r="C228">
            <v>350.36500000000001</v>
          </cell>
          <cell r="D228">
            <v>355.06</v>
          </cell>
          <cell r="E228">
            <v>352.09</v>
          </cell>
          <cell r="F228">
            <v>352.09499999999997</v>
          </cell>
          <cell r="G228">
            <v>352.09499999999997</v>
          </cell>
          <cell r="H228">
            <v>369.14</v>
          </cell>
          <cell r="I228">
            <v>369.14</v>
          </cell>
          <cell r="J228">
            <v>369.14</v>
          </cell>
          <cell r="K228">
            <v>369.14</v>
          </cell>
          <cell r="L228">
            <v>367.65</v>
          </cell>
          <cell r="M228">
            <v>367.65</v>
          </cell>
          <cell r="N228">
            <v>366</v>
          </cell>
        </row>
        <row r="229">
          <cell r="A229" t="str">
            <v>CRREC65</v>
          </cell>
          <cell r="B229" t="str">
            <v>RES RECY 65G CART-COUNTY</v>
          </cell>
          <cell r="C229">
            <v>296704.66499999998</v>
          </cell>
          <cell r="D229">
            <v>305536.92</v>
          </cell>
          <cell r="E229">
            <v>304638.71000000002</v>
          </cell>
          <cell r="F229">
            <v>309692.99500000005</v>
          </cell>
          <cell r="G229">
            <v>308237.48499999999</v>
          </cell>
          <cell r="H229">
            <v>312240.58999999997</v>
          </cell>
          <cell r="I229">
            <v>310945.99</v>
          </cell>
          <cell r="J229">
            <v>313393.90499999997</v>
          </cell>
          <cell r="K229">
            <v>312461.81499999994</v>
          </cell>
          <cell r="L229">
            <v>314898.89499999996</v>
          </cell>
          <cell r="M229">
            <v>313681.36</v>
          </cell>
          <cell r="N229">
            <v>320567.34500000009</v>
          </cell>
        </row>
        <row r="230">
          <cell r="A230" t="str">
            <v>CRREC95</v>
          </cell>
          <cell r="B230" t="str">
            <v>RES RECY 95G CART-COUNTY</v>
          </cell>
          <cell r="C230">
            <v>12539.734999999999</v>
          </cell>
          <cell r="D230">
            <v>12767.245000000001</v>
          </cell>
          <cell r="E230">
            <v>12755.375</v>
          </cell>
          <cell r="F230">
            <v>12754.645</v>
          </cell>
          <cell r="G230">
            <v>12729.425000000001</v>
          </cell>
          <cell r="H230">
            <v>12917.680000000002</v>
          </cell>
          <cell r="I230">
            <v>12914.720000000001</v>
          </cell>
          <cell r="J230">
            <v>12825.779999999999</v>
          </cell>
          <cell r="K230">
            <v>12810.95</v>
          </cell>
          <cell r="L230">
            <v>12742.709999999997</v>
          </cell>
          <cell r="M230">
            <v>12719.029999999999</v>
          </cell>
          <cell r="N230">
            <v>13013.77</v>
          </cell>
        </row>
        <row r="231">
          <cell r="A231" t="str">
            <v>CRRECHEL</v>
          </cell>
          <cell r="B231" t="str">
            <v>CURBSIDE RECY-HELICO</v>
          </cell>
          <cell r="C231">
            <v>278.64</v>
          </cell>
          <cell r="D231">
            <v>277.22999999999996</v>
          </cell>
          <cell r="E231">
            <v>278.70999999999998</v>
          </cell>
          <cell r="F231">
            <v>275.745</v>
          </cell>
          <cell r="G231">
            <v>269.815</v>
          </cell>
          <cell r="H231">
            <v>273.52</v>
          </cell>
          <cell r="I231">
            <v>275</v>
          </cell>
          <cell r="J231">
            <v>272.77999999999997</v>
          </cell>
          <cell r="K231">
            <v>268.33</v>
          </cell>
          <cell r="L231">
            <v>254.99</v>
          </cell>
          <cell r="M231">
            <v>254.99</v>
          </cell>
          <cell r="N231">
            <v>271.48</v>
          </cell>
        </row>
        <row r="232">
          <cell r="A232" t="str">
            <v>CTYD101</v>
          </cell>
          <cell r="B232" t="str">
            <v>101-125 FT DIST CHARGE</v>
          </cell>
          <cell r="C232">
            <v>0</v>
          </cell>
          <cell r="D232">
            <v>13.86</v>
          </cell>
          <cell r="E232">
            <v>0</v>
          </cell>
          <cell r="F232">
            <v>13.86</v>
          </cell>
          <cell r="G232">
            <v>0</v>
          </cell>
          <cell r="H232">
            <v>13.86</v>
          </cell>
          <cell r="I232">
            <v>0</v>
          </cell>
          <cell r="J232">
            <v>13.86</v>
          </cell>
          <cell r="K232">
            <v>0</v>
          </cell>
          <cell r="L232">
            <v>13.86</v>
          </cell>
          <cell r="M232">
            <v>0</v>
          </cell>
          <cell r="N232">
            <v>13.86</v>
          </cell>
        </row>
        <row r="233">
          <cell r="A233" t="str">
            <v>CTYD151</v>
          </cell>
          <cell r="B233" t="str">
            <v>151-175 FT DIST CHARGE</v>
          </cell>
          <cell r="C233">
            <v>0</v>
          </cell>
          <cell r="D233">
            <v>38.799999999999997</v>
          </cell>
          <cell r="E233">
            <v>0</v>
          </cell>
          <cell r="F233">
            <v>38.799999999999997</v>
          </cell>
          <cell r="G233">
            <v>0</v>
          </cell>
          <cell r="H233">
            <v>38.799999999999997</v>
          </cell>
          <cell r="I233">
            <v>0</v>
          </cell>
          <cell r="J233">
            <v>38.799999999999997</v>
          </cell>
          <cell r="K233">
            <v>0</v>
          </cell>
          <cell r="L233">
            <v>19.399999999999999</v>
          </cell>
          <cell r="M233">
            <v>0</v>
          </cell>
          <cell r="N233">
            <v>19.399999999999999</v>
          </cell>
        </row>
        <row r="234">
          <cell r="A234" t="str">
            <v>CTYD26</v>
          </cell>
          <cell r="B234" t="str">
            <v>26-50 FT DIST CHARGE</v>
          </cell>
          <cell r="C234">
            <v>0</v>
          </cell>
          <cell r="D234">
            <v>193.9</v>
          </cell>
          <cell r="E234">
            <v>0</v>
          </cell>
          <cell r="F234">
            <v>193.89</v>
          </cell>
          <cell r="G234">
            <v>2.78</v>
          </cell>
          <cell r="H234">
            <v>191.12</v>
          </cell>
          <cell r="I234">
            <v>0</v>
          </cell>
          <cell r="J234">
            <v>202.21</v>
          </cell>
          <cell r="K234">
            <v>0</v>
          </cell>
          <cell r="L234">
            <v>204.98000000000002</v>
          </cell>
          <cell r="M234">
            <v>0</v>
          </cell>
          <cell r="N234">
            <v>211.89000000000001</v>
          </cell>
        </row>
        <row r="235">
          <cell r="A235" t="str">
            <v>CTYD51</v>
          </cell>
          <cell r="B235" t="str">
            <v>51-75 FT DIST CHARGE</v>
          </cell>
          <cell r="C235">
            <v>0</v>
          </cell>
          <cell r="D235">
            <v>24.93</v>
          </cell>
          <cell r="E235">
            <v>0</v>
          </cell>
          <cell r="F235">
            <v>33.24</v>
          </cell>
          <cell r="G235">
            <v>0</v>
          </cell>
          <cell r="H235">
            <v>41.550000000000004</v>
          </cell>
          <cell r="I235">
            <v>0</v>
          </cell>
          <cell r="J235">
            <v>41.550000000000004</v>
          </cell>
          <cell r="K235">
            <v>0</v>
          </cell>
          <cell r="L235">
            <v>46.74</v>
          </cell>
          <cell r="M235">
            <v>0</v>
          </cell>
          <cell r="N235">
            <v>41.55</v>
          </cell>
        </row>
        <row r="236">
          <cell r="A236" t="str">
            <v>CTYD6</v>
          </cell>
          <cell r="B236" t="str">
            <v>6-25 FT DIST CHARGE</v>
          </cell>
          <cell r="C236">
            <v>0</v>
          </cell>
          <cell r="D236">
            <v>207.75</v>
          </cell>
          <cell r="E236">
            <v>-6.24</v>
          </cell>
          <cell r="F236">
            <v>211.75</v>
          </cell>
          <cell r="G236">
            <v>-1.04</v>
          </cell>
          <cell r="H236">
            <v>213.29000000000002</v>
          </cell>
          <cell r="I236">
            <v>2.77</v>
          </cell>
          <cell r="J236">
            <v>221.93</v>
          </cell>
          <cell r="K236">
            <v>2.77</v>
          </cell>
          <cell r="L236">
            <v>222.97000000000003</v>
          </cell>
          <cell r="M236">
            <v>2.77</v>
          </cell>
          <cell r="N236">
            <v>213.26</v>
          </cell>
        </row>
        <row r="237">
          <cell r="A237" t="str">
            <v>CTYD76</v>
          </cell>
          <cell r="B237" t="str">
            <v>76-100 FT DIST CHARGE</v>
          </cell>
          <cell r="C237">
            <v>0</v>
          </cell>
          <cell r="D237">
            <v>88.64</v>
          </cell>
          <cell r="E237">
            <v>-4.1500000000000004</v>
          </cell>
          <cell r="F237">
            <v>77.56</v>
          </cell>
          <cell r="G237">
            <v>-11.08</v>
          </cell>
          <cell r="H237">
            <v>66.48</v>
          </cell>
          <cell r="I237">
            <v>0</v>
          </cell>
          <cell r="J237">
            <v>66.48</v>
          </cell>
          <cell r="K237">
            <v>0</v>
          </cell>
          <cell r="L237">
            <v>66.48</v>
          </cell>
          <cell r="M237">
            <v>0</v>
          </cell>
          <cell r="N237">
            <v>66.48</v>
          </cell>
        </row>
        <row r="238">
          <cell r="A238" t="str">
            <v>CYDBM64</v>
          </cell>
          <cell r="B238" t="str">
            <v>YARD DEBRIS SVC-64BIMTHLY</v>
          </cell>
          <cell r="C238">
            <v>21983.739999999998</v>
          </cell>
          <cell r="D238">
            <v>21875.329999999998</v>
          </cell>
          <cell r="E238">
            <v>21862.089999999997</v>
          </cell>
          <cell r="F238">
            <v>21889.685000000005</v>
          </cell>
          <cell r="G238">
            <v>21860.075000000004</v>
          </cell>
          <cell r="H238">
            <v>21760.059999999998</v>
          </cell>
          <cell r="I238">
            <v>21753.479999999996</v>
          </cell>
          <cell r="J238">
            <v>21548.464999999997</v>
          </cell>
          <cell r="K238">
            <v>21525.434999999998</v>
          </cell>
          <cell r="L238">
            <v>21238.99</v>
          </cell>
          <cell r="M238">
            <v>21212.670000000002</v>
          </cell>
          <cell r="N238">
            <v>20488.650000000001</v>
          </cell>
        </row>
        <row r="239">
          <cell r="A239" t="str">
            <v>CYDBM96</v>
          </cell>
          <cell r="B239" t="str">
            <v>YARD DEBRIS SVC-96BIMTHLY</v>
          </cell>
          <cell r="C239">
            <v>139636.845</v>
          </cell>
          <cell r="D239">
            <v>138814.62000000002</v>
          </cell>
          <cell r="E239">
            <v>138329.88999999998</v>
          </cell>
          <cell r="F239">
            <v>145917.42000000001</v>
          </cell>
          <cell r="G239">
            <v>145173.27000000002</v>
          </cell>
          <cell r="H239">
            <v>153861.66</v>
          </cell>
          <cell r="I239">
            <v>153276.52000000002</v>
          </cell>
          <cell r="J239">
            <v>155076.05000000005</v>
          </cell>
          <cell r="K239">
            <v>154367.99000000002</v>
          </cell>
          <cell r="L239">
            <v>155171.40999999997</v>
          </cell>
          <cell r="M239">
            <v>154167.58999999997</v>
          </cell>
          <cell r="N239">
            <v>149857.05499999999</v>
          </cell>
        </row>
        <row r="240">
          <cell r="A240" t="str">
            <v>RDGD26</v>
          </cell>
          <cell r="B240" t="str">
            <v>26-50 FT DIST CHARGE</v>
          </cell>
          <cell r="C240">
            <v>60.94</v>
          </cell>
          <cell r="D240">
            <v>60.94</v>
          </cell>
          <cell r="E240">
            <v>60.94</v>
          </cell>
          <cell r="F240">
            <v>60.94</v>
          </cell>
          <cell r="G240">
            <v>60.94</v>
          </cell>
          <cell r="H240">
            <v>60.94</v>
          </cell>
          <cell r="I240">
            <v>60.94</v>
          </cell>
          <cell r="J240">
            <v>60.94</v>
          </cell>
          <cell r="K240">
            <v>60.94</v>
          </cell>
          <cell r="L240">
            <v>60.94</v>
          </cell>
          <cell r="M240">
            <v>60.94</v>
          </cell>
          <cell r="N240">
            <v>60.94</v>
          </cell>
        </row>
        <row r="241">
          <cell r="A241" t="str">
            <v>RGREC</v>
          </cell>
          <cell r="B241" t="str">
            <v>RURAL RECY WITH GARBAGE</v>
          </cell>
          <cell r="C241">
            <v>70870.59</v>
          </cell>
          <cell r="D241">
            <v>72166.59</v>
          </cell>
          <cell r="E241">
            <v>72053.399999999994</v>
          </cell>
          <cell r="F241">
            <v>73174.97</v>
          </cell>
          <cell r="G241">
            <v>72942.61</v>
          </cell>
          <cell r="H241">
            <v>74004.67</v>
          </cell>
          <cell r="I241">
            <v>73807.23000000001</v>
          </cell>
          <cell r="J241">
            <v>74481.459999999992</v>
          </cell>
          <cell r="K241">
            <v>74171.539999999994</v>
          </cell>
          <cell r="L241">
            <v>74951.929999999993</v>
          </cell>
          <cell r="M241">
            <v>74691.359999999986</v>
          </cell>
          <cell r="N241">
            <v>75493.08</v>
          </cell>
        </row>
        <row r="242">
          <cell r="A242" t="str">
            <v>RREOW</v>
          </cell>
          <cell r="B242" t="str">
            <v>32GAL CAN EOW-MONTHLY</v>
          </cell>
          <cell r="C242">
            <v>1033.2</v>
          </cell>
          <cell r="D242">
            <v>1033.2</v>
          </cell>
          <cell r="E242">
            <v>1033.2</v>
          </cell>
          <cell r="F242">
            <v>1033.2</v>
          </cell>
          <cell r="G242">
            <v>1033.2</v>
          </cell>
          <cell r="H242">
            <v>1033.2</v>
          </cell>
          <cell r="I242">
            <v>1033.2</v>
          </cell>
          <cell r="J242">
            <v>1035.6600000000001</v>
          </cell>
          <cell r="K242">
            <v>1035.6600000000001</v>
          </cell>
          <cell r="L242">
            <v>1035.6600000000001</v>
          </cell>
          <cell r="M242">
            <v>1035.6600000000001</v>
          </cell>
          <cell r="N242">
            <v>0</v>
          </cell>
        </row>
        <row r="243">
          <cell r="A243" t="str">
            <v>RRMC</v>
          </cell>
          <cell r="B243" t="str">
            <v>20GAL CAN WEEKLY</v>
          </cell>
          <cell r="C243">
            <v>0</v>
          </cell>
          <cell r="D243">
            <v>0</v>
          </cell>
          <cell r="E243">
            <v>217.5</v>
          </cell>
          <cell r="F243">
            <v>0</v>
          </cell>
          <cell r="G243">
            <v>-7.5</v>
          </cell>
          <cell r="H243">
            <v>0</v>
          </cell>
          <cell r="I243">
            <v>0</v>
          </cell>
          <cell r="J243">
            <v>0</v>
          </cell>
          <cell r="K243">
            <v>0</v>
          </cell>
          <cell r="L243">
            <v>0</v>
          </cell>
          <cell r="M243">
            <v>0</v>
          </cell>
          <cell r="N243">
            <v>0</v>
          </cell>
        </row>
        <row r="244">
          <cell r="A244" t="str">
            <v>RRREC</v>
          </cell>
          <cell r="B244" t="str">
            <v>CURBSIDE RECY-MONTHLY</v>
          </cell>
          <cell r="C244">
            <v>4007.3100000000004</v>
          </cell>
          <cell r="D244">
            <v>4051.6800000000003</v>
          </cell>
          <cell r="E244">
            <v>4085.9000000000005</v>
          </cell>
          <cell r="F244">
            <v>4091.7700000000004</v>
          </cell>
          <cell r="G244">
            <v>4106.58</v>
          </cell>
          <cell r="H244">
            <v>4137.24</v>
          </cell>
          <cell r="I244">
            <v>4107.1000000000004</v>
          </cell>
          <cell r="J244">
            <v>4153.7</v>
          </cell>
          <cell r="K244">
            <v>4174.1500000000005</v>
          </cell>
          <cell r="L244">
            <v>4152.07</v>
          </cell>
          <cell r="M244">
            <v>4202.7900000000009</v>
          </cell>
          <cell r="N244">
            <v>4238.59</v>
          </cell>
        </row>
        <row r="245">
          <cell r="A245" t="str">
            <v>RSNP</v>
          </cell>
          <cell r="B245" t="str">
            <v>NON-PAY STOP RESTART FEE</v>
          </cell>
          <cell r="C245">
            <v>795.6</v>
          </cell>
          <cell r="D245">
            <v>4131</v>
          </cell>
          <cell r="E245">
            <v>703.8</v>
          </cell>
          <cell r="F245">
            <v>652.79999999999995</v>
          </cell>
          <cell r="G245">
            <v>142.80000000000001</v>
          </cell>
          <cell r="H245">
            <v>122.42</v>
          </cell>
          <cell r="I245">
            <v>234.59999999999997</v>
          </cell>
          <cell r="J245">
            <v>3516.0699999999997</v>
          </cell>
          <cell r="K245">
            <v>399.87</v>
          </cell>
          <cell r="L245">
            <v>5022.8100000000004</v>
          </cell>
          <cell r="M245">
            <v>378.48000000000008</v>
          </cell>
          <cell r="N245">
            <v>3560.0400000000004</v>
          </cell>
        </row>
        <row r="246">
          <cell r="A246" t="str">
            <v>RUREC</v>
          </cell>
          <cell r="B246" t="str">
            <v>RURAL RECY ONLY CHARGE</v>
          </cell>
          <cell r="C246">
            <v>1033.44</v>
          </cell>
          <cell r="D246">
            <v>1059.5</v>
          </cell>
          <cell r="E246">
            <v>1063.25</v>
          </cell>
          <cell r="F246">
            <v>1056.24</v>
          </cell>
          <cell r="G246">
            <v>1049.72</v>
          </cell>
          <cell r="H246">
            <v>1039.94</v>
          </cell>
          <cell r="I246">
            <v>1039.94</v>
          </cell>
          <cell r="J246">
            <v>997.56</v>
          </cell>
          <cell r="K246">
            <v>997.56</v>
          </cell>
          <cell r="L246">
            <v>982.89</v>
          </cell>
          <cell r="M246">
            <v>982.89</v>
          </cell>
          <cell r="N246">
            <v>963.33</v>
          </cell>
        </row>
        <row r="247">
          <cell r="A247" t="str">
            <v>RUREC125</v>
          </cell>
          <cell r="B247" t="str">
            <v>RURAL RECY DIST OVER 125</v>
          </cell>
          <cell r="C247">
            <v>0</v>
          </cell>
          <cell r="D247">
            <v>4.66</v>
          </cell>
          <cell r="E247">
            <v>0</v>
          </cell>
          <cell r="F247">
            <v>4.66</v>
          </cell>
          <cell r="G247">
            <v>0</v>
          </cell>
          <cell r="H247">
            <v>4.66</v>
          </cell>
          <cell r="I247">
            <v>0</v>
          </cell>
          <cell r="J247">
            <v>4.66</v>
          </cell>
          <cell r="K247">
            <v>0</v>
          </cell>
          <cell r="L247">
            <v>4.66</v>
          </cell>
          <cell r="M247">
            <v>0</v>
          </cell>
          <cell r="N247">
            <v>4.71</v>
          </cell>
        </row>
        <row r="248">
          <cell r="A248" t="str">
            <v>RURECDRVIN</v>
          </cell>
          <cell r="B248" t="str">
            <v>RURAL RECY DRIVEIN CHARGE</v>
          </cell>
          <cell r="C248">
            <v>-1.24</v>
          </cell>
          <cell r="D248">
            <v>22.32</v>
          </cell>
          <cell r="E248">
            <v>0</v>
          </cell>
          <cell r="F248">
            <v>29.76</v>
          </cell>
          <cell r="G248">
            <v>0</v>
          </cell>
          <cell r="H248">
            <v>29.76</v>
          </cell>
          <cell r="I248">
            <v>0</v>
          </cell>
          <cell r="J248">
            <v>29.76</v>
          </cell>
          <cell r="K248">
            <v>0</v>
          </cell>
          <cell r="L248">
            <v>29.76</v>
          </cell>
          <cell r="M248">
            <v>0</v>
          </cell>
          <cell r="N248">
            <v>30.12</v>
          </cell>
        </row>
        <row r="249">
          <cell r="A249" t="str">
            <v>RYDM</v>
          </cell>
          <cell r="B249" t="str">
            <v>YARD DEBRIS SERV-MTHLY</v>
          </cell>
          <cell r="C249">
            <v>1102.1499999999999</v>
          </cell>
          <cell r="D249">
            <v>1098.9399999999998</v>
          </cell>
          <cell r="E249">
            <v>1115.31</v>
          </cell>
          <cell r="F249">
            <v>1092.28</v>
          </cell>
          <cell r="G249">
            <v>1098.8599999999999</v>
          </cell>
          <cell r="H249">
            <v>1103.79</v>
          </cell>
          <cell r="I249">
            <v>1118.6000000000001</v>
          </cell>
          <cell r="J249">
            <v>1110.3699999999999</v>
          </cell>
          <cell r="K249">
            <v>1108.73</v>
          </cell>
          <cell r="L249">
            <v>1121.8900000000001</v>
          </cell>
          <cell r="M249">
            <v>1138.3400000000001</v>
          </cell>
          <cell r="N249">
            <v>1128.47</v>
          </cell>
        </row>
        <row r="250">
          <cell r="A250" t="str">
            <v>VRA32EOW</v>
          </cell>
          <cell r="B250" t="str">
            <v>Automated 32g Cart Eow</v>
          </cell>
          <cell r="C250">
            <v>0</v>
          </cell>
          <cell r="D250">
            <v>-14.99</v>
          </cell>
          <cell r="E250">
            <v>0</v>
          </cell>
          <cell r="F250">
            <v>0</v>
          </cell>
          <cell r="G250">
            <v>0</v>
          </cell>
          <cell r="H250">
            <v>0</v>
          </cell>
          <cell r="I250">
            <v>0</v>
          </cell>
          <cell r="J250">
            <v>0</v>
          </cell>
          <cell r="K250">
            <v>0</v>
          </cell>
          <cell r="L250">
            <v>0</v>
          </cell>
          <cell r="M250">
            <v>0</v>
          </cell>
          <cell r="N250">
            <v>0</v>
          </cell>
        </row>
        <row r="251">
          <cell r="A251" t="str">
            <v>VRA32W</v>
          </cell>
          <cell r="B251" t="str">
            <v>Automated 32g Cart Wkly</v>
          </cell>
          <cell r="C251">
            <v>0</v>
          </cell>
          <cell r="D251">
            <v>0</v>
          </cell>
          <cell r="E251">
            <v>0</v>
          </cell>
          <cell r="F251">
            <v>0</v>
          </cell>
          <cell r="G251">
            <v>0</v>
          </cell>
          <cell r="H251">
            <v>0</v>
          </cell>
          <cell r="I251">
            <v>0</v>
          </cell>
          <cell r="J251">
            <v>6.86</v>
          </cell>
          <cell r="K251">
            <v>-13.120000000000001</v>
          </cell>
          <cell r="L251">
            <v>22.295000000000002</v>
          </cell>
          <cell r="M251">
            <v>37.28</v>
          </cell>
          <cell r="N251">
            <v>-17.815000000000005</v>
          </cell>
        </row>
        <row r="252">
          <cell r="A252" t="str">
            <v>VRA64W</v>
          </cell>
          <cell r="B252" t="str">
            <v>Automated 64g Cart Wkly</v>
          </cell>
          <cell r="C252">
            <v>19.93</v>
          </cell>
          <cell r="D252">
            <v>19.93</v>
          </cell>
          <cell r="E252">
            <v>19.93</v>
          </cell>
          <cell r="F252">
            <v>19.93</v>
          </cell>
          <cell r="G252">
            <v>19.93</v>
          </cell>
          <cell r="H252">
            <v>19.93</v>
          </cell>
          <cell r="I252">
            <v>19.93</v>
          </cell>
          <cell r="J252">
            <v>19.98</v>
          </cell>
          <cell r="K252">
            <v>19.98</v>
          </cell>
          <cell r="L252">
            <v>32.465000000000003</v>
          </cell>
          <cell r="M252">
            <v>32.465000000000003</v>
          </cell>
          <cell r="N252">
            <v>20.055</v>
          </cell>
        </row>
        <row r="253">
          <cell r="A253" t="str">
            <v>VRREC65</v>
          </cell>
          <cell r="B253" t="str">
            <v>RES RECY 65G CART-CITY</v>
          </cell>
          <cell r="C253">
            <v>0</v>
          </cell>
          <cell r="D253">
            <v>0</v>
          </cell>
          <cell r="E253">
            <v>0</v>
          </cell>
          <cell r="F253">
            <v>2.84</v>
          </cell>
          <cell r="G253">
            <v>2.84</v>
          </cell>
          <cell r="H253">
            <v>0</v>
          </cell>
          <cell r="I253">
            <v>0</v>
          </cell>
          <cell r="J253">
            <v>9.94</v>
          </cell>
          <cell r="K253">
            <v>9.94</v>
          </cell>
          <cell r="L253">
            <v>-2.3600000000000012</v>
          </cell>
          <cell r="M253">
            <v>15.62</v>
          </cell>
          <cell r="N253">
            <v>0</v>
          </cell>
        </row>
        <row r="254">
          <cell r="A254" t="str">
            <v>VRREC95</v>
          </cell>
          <cell r="B254" t="str">
            <v>RES RECY 95G CART-CITY</v>
          </cell>
          <cell r="C254">
            <v>0</v>
          </cell>
          <cell r="D254">
            <v>0</v>
          </cell>
          <cell r="E254">
            <v>0</v>
          </cell>
          <cell r="F254">
            <v>0</v>
          </cell>
          <cell r="G254">
            <v>-1.64</v>
          </cell>
          <cell r="H254">
            <v>-1.64</v>
          </cell>
          <cell r="I254">
            <v>0</v>
          </cell>
          <cell r="J254">
            <v>-6.54</v>
          </cell>
          <cell r="K254">
            <v>2.4499999999999997</v>
          </cell>
          <cell r="L254">
            <v>3.55</v>
          </cell>
          <cell r="M254">
            <v>0.92499999999999982</v>
          </cell>
          <cell r="N254">
            <v>-7.8650000000000002</v>
          </cell>
        </row>
        <row r="255">
          <cell r="A255" t="str">
            <v>WSGL</v>
          </cell>
          <cell r="B255" t="str">
            <v>WASHOUGAL RECYCLE</v>
          </cell>
          <cell r="C255">
            <v>5.93</v>
          </cell>
          <cell r="D255">
            <v>5.93</v>
          </cell>
          <cell r="E255">
            <v>5.93</v>
          </cell>
          <cell r="F255">
            <v>11.86</v>
          </cell>
          <cell r="G255">
            <v>11.86</v>
          </cell>
          <cell r="H255">
            <v>11.86</v>
          </cell>
          <cell r="I255">
            <v>11.86</v>
          </cell>
          <cell r="J255">
            <v>11.86</v>
          </cell>
          <cell r="K255">
            <v>11.86</v>
          </cell>
          <cell r="L255">
            <v>11.86</v>
          </cell>
          <cell r="M255">
            <v>11.86</v>
          </cell>
          <cell r="N255">
            <v>11.86</v>
          </cell>
        </row>
        <row r="256">
          <cell r="A256" t="str">
            <v>YDRENT</v>
          </cell>
          <cell r="B256" t="str">
            <v>YARD CART ON CALL RENT</v>
          </cell>
          <cell r="C256">
            <v>0</v>
          </cell>
          <cell r="D256">
            <v>0</v>
          </cell>
          <cell r="E256">
            <v>-5.43</v>
          </cell>
          <cell r="F256">
            <v>6.66</v>
          </cell>
          <cell r="G256">
            <v>-12.71</v>
          </cell>
          <cell r="H256">
            <v>5.5299999999999994</v>
          </cell>
          <cell r="I256">
            <v>5.5699999999999994</v>
          </cell>
          <cell r="J256">
            <v>37.714999999999996</v>
          </cell>
          <cell r="K256">
            <v>34.484999999999999</v>
          </cell>
          <cell r="L256">
            <v>12.700000000000001</v>
          </cell>
          <cell r="M256">
            <v>11.23</v>
          </cell>
          <cell r="N256">
            <v>35.564999999999998</v>
          </cell>
        </row>
        <row r="257">
          <cell r="A257" t="str">
            <v>YDRENT64</v>
          </cell>
          <cell r="B257" t="str">
            <v>64GAL YARD CART RENTAL</v>
          </cell>
          <cell r="C257">
            <v>1194.76</v>
          </cell>
          <cell r="D257">
            <v>1214.905</v>
          </cell>
          <cell r="E257">
            <v>1207.645</v>
          </cell>
          <cell r="F257">
            <v>1165.1949999999999</v>
          </cell>
          <cell r="G257">
            <v>1157.155</v>
          </cell>
          <cell r="H257">
            <v>1138.49</v>
          </cell>
          <cell r="I257">
            <v>1132.53</v>
          </cell>
          <cell r="J257">
            <v>1133.95</v>
          </cell>
          <cell r="K257">
            <v>1131.72</v>
          </cell>
          <cell r="L257">
            <v>1129.72</v>
          </cell>
          <cell r="M257">
            <v>1130.6200000000001</v>
          </cell>
          <cell r="N257">
            <v>1165.8899999999999</v>
          </cell>
        </row>
        <row r="258">
          <cell r="A258" t="str">
            <v>YDRENT96</v>
          </cell>
          <cell r="B258" t="str">
            <v>96GAL YARD CART RENTAL</v>
          </cell>
          <cell r="C258">
            <v>15187.730000000003</v>
          </cell>
          <cell r="D258">
            <v>15865.029999999997</v>
          </cell>
          <cell r="E258">
            <v>15654.009999999998</v>
          </cell>
          <cell r="F258">
            <v>15383.555</v>
          </cell>
          <cell r="G258">
            <v>15120.755000000003</v>
          </cell>
          <cell r="H258">
            <v>15127.030000000002</v>
          </cell>
          <cell r="I258">
            <v>15017.160000000002</v>
          </cell>
          <cell r="J258">
            <v>15212.014999999998</v>
          </cell>
          <cell r="K258">
            <v>15152.514999999998</v>
          </cell>
          <cell r="L258">
            <v>15489.984999999999</v>
          </cell>
          <cell r="M258">
            <v>15431.004999999997</v>
          </cell>
          <cell r="N258">
            <v>16303.02</v>
          </cell>
        </row>
        <row r="259">
          <cell r="A259" t="str">
            <v>CR32W9</v>
          </cell>
          <cell r="B259" t="str">
            <v>9-32GAL CANS WEEKLY</v>
          </cell>
          <cell r="C259">
            <v>82.14</v>
          </cell>
          <cell r="D259">
            <v>82.14</v>
          </cell>
          <cell r="E259">
            <v>164.26</v>
          </cell>
          <cell r="F259">
            <v>164.28</v>
          </cell>
          <cell r="G259">
            <v>164.28</v>
          </cell>
          <cell r="H259">
            <v>164.28</v>
          </cell>
          <cell r="I259">
            <v>164.28</v>
          </cell>
          <cell r="J259">
            <v>164.72</v>
          </cell>
          <cell r="K259">
            <v>164.72</v>
          </cell>
          <cell r="L259">
            <v>185.31</v>
          </cell>
          <cell r="M259">
            <v>185.31</v>
          </cell>
          <cell r="N259">
            <v>165.34</v>
          </cell>
        </row>
        <row r="260">
          <cell r="A260" t="str">
            <v>RDGD6</v>
          </cell>
          <cell r="B260" t="str">
            <v>6-25 FT DIST CHARGE</v>
          </cell>
          <cell r="C260">
            <v>93.13</v>
          </cell>
          <cell r="D260">
            <v>93.13</v>
          </cell>
          <cell r="E260">
            <v>93.13</v>
          </cell>
          <cell r="F260">
            <v>93.13</v>
          </cell>
          <cell r="G260">
            <v>93.13</v>
          </cell>
          <cell r="H260">
            <v>93.13</v>
          </cell>
          <cell r="I260">
            <v>92.43</v>
          </cell>
          <cell r="J260">
            <v>93.13</v>
          </cell>
          <cell r="K260">
            <v>92.08</v>
          </cell>
          <cell r="L260">
            <v>93.13</v>
          </cell>
          <cell r="M260">
            <v>93.13</v>
          </cell>
          <cell r="N260">
            <v>93.13</v>
          </cell>
        </row>
        <row r="261">
          <cell r="A261" t="str">
            <v>RR32W2HEL</v>
          </cell>
          <cell r="B261" t="str">
            <v>2-32GAL CANS WKLY-HELICO</v>
          </cell>
          <cell r="C261">
            <v>0</v>
          </cell>
          <cell r="D261">
            <v>0</v>
          </cell>
          <cell r="E261">
            <v>4.84</v>
          </cell>
          <cell r="F261">
            <v>0</v>
          </cell>
          <cell r="G261">
            <v>0</v>
          </cell>
          <cell r="H261">
            <v>0</v>
          </cell>
          <cell r="I261">
            <v>0</v>
          </cell>
          <cell r="J261">
            <v>0</v>
          </cell>
          <cell r="K261">
            <v>0</v>
          </cell>
          <cell r="L261">
            <v>0</v>
          </cell>
          <cell r="M261">
            <v>0</v>
          </cell>
          <cell r="N261">
            <v>0</v>
          </cell>
        </row>
        <row r="262">
          <cell r="A262" t="str">
            <v>RPSBO</v>
          </cell>
          <cell r="B262" t="str">
            <v>RECYCLE PROCESS SURCHARGE</v>
          </cell>
          <cell r="C262">
            <v>124078.28500000002</v>
          </cell>
          <cell r="D262">
            <v>125609.815</v>
          </cell>
          <cell r="E262">
            <v>125327.215</v>
          </cell>
          <cell r="F262">
            <v>127279.345</v>
          </cell>
          <cell r="G262">
            <v>126828.27499999999</v>
          </cell>
          <cell r="H262">
            <v>128383.375</v>
          </cell>
          <cell r="I262">
            <v>128021.905</v>
          </cell>
          <cell r="J262">
            <v>128917.51999999999</v>
          </cell>
          <cell r="K262">
            <v>128524.07999999999</v>
          </cell>
          <cell r="L262">
            <v>129455.11999999998</v>
          </cell>
          <cell r="M262">
            <v>128984.76999999999</v>
          </cell>
          <cell r="N262">
            <v>119918.18000000002</v>
          </cell>
        </row>
        <row r="263">
          <cell r="A263" t="str">
            <v>RPSMO</v>
          </cell>
          <cell r="B263" t="str">
            <v>RECYCLE PROCESS SURCHARGE</v>
          </cell>
          <cell r="C263">
            <v>1246.0800000000002</v>
          </cell>
          <cell r="D263">
            <v>1257.1599999999999</v>
          </cell>
          <cell r="E263">
            <v>1272.0400000000002</v>
          </cell>
          <cell r="F263">
            <v>1274.4000000000001</v>
          </cell>
          <cell r="G263">
            <v>1279.2</v>
          </cell>
          <cell r="H263">
            <v>1287.8400000000001</v>
          </cell>
          <cell r="I263">
            <v>1272.94</v>
          </cell>
          <cell r="J263">
            <v>1293.6600000000001</v>
          </cell>
          <cell r="K263">
            <v>1300.6799999999998</v>
          </cell>
          <cell r="L263">
            <v>1295.02</v>
          </cell>
          <cell r="M263">
            <v>1308.3599999999999</v>
          </cell>
          <cell r="N263">
            <v>1311.3599999999997</v>
          </cell>
        </row>
        <row r="264">
          <cell r="A264" t="str">
            <v>RPSBE</v>
          </cell>
          <cell r="B264" t="str">
            <v>RECYCLE PROCESS SURCHARGE</v>
          </cell>
          <cell r="C264">
            <v>3.76</v>
          </cell>
          <cell r="D264">
            <v>0.79</v>
          </cell>
          <cell r="E264">
            <v>64.14</v>
          </cell>
          <cell r="F264">
            <v>1.59</v>
          </cell>
          <cell r="G264">
            <v>-14.649999999999999</v>
          </cell>
          <cell r="H264">
            <v>0.31000000000000005</v>
          </cell>
          <cell r="I264">
            <v>-3.21</v>
          </cell>
          <cell r="J264">
            <v>-1.59</v>
          </cell>
          <cell r="K264">
            <v>-1.1100000000000001</v>
          </cell>
          <cell r="L264">
            <v>18.064999999999998</v>
          </cell>
          <cell r="M264">
            <v>25.419999999999995</v>
          </cell>
          <cell r="N264">
            <v>-33.635000000000005</v>
          </cell>
        </row>
        <row r="265">
          <cell r="A265" t="str">
            <v>OR96G</v>
          </cell>
          <cell r="B265" t="str">
            <v>ORGANICS-YARD WASTE 96G</v>
          </cell>
          <cell r="C265">
            <v>0</v>
          </cell>
          <cell r="D265">
            <v>0</v>
          </cell>
          <cell r="E265">
            <v>0</v>
          </cell>
          <cell r="F265">
            <v>-7.8</v>
          </cell>
          <cell r="G265">
            <v>-11.7</v>
          </cell>
          <cell r="H265">
            <v>0</v>
          </cell>
          <cell r="I265">
            <v>0</v>
          </cell>
          <cell r="J265">
            <v>0</v>
          </cell>
          <cell r="K265">
            <v>0</v>
          </cell>
          <cell r="L265">
            <v>0</v>
          </cell>
          <cell r="M265">
            <v>0</v>
          </cell>
          <cell r="N265">
            <v>0</v>
          </cell>
        </row>
        <row r="266">
          <cell r="A266" t="str">
            <v>RDGD76</v>
          </cell>
          <cell r="B266" t="str">
            <v>76-100 FT DIST CHARGE</v>
          </cell>
          <cell r="C266">
            <v>33.24</v>
          </cell>
          <cell r="D266">
            <v>33.24</v>
          </cell>
          <cell r="E266">
            <v>33.24</v>
          </cell>
          <cell r="F266">
            <v>33.24</v>
          </cell>
          <cell r="G266">
            <v>33.24</v>
          </cell>
          <cell r="H266">
            <v>33.24</v>
          </cell>
          <cell r="I266">
            <v>33.24</v>
          </cell>
          <cell r="J266">
            <v>33.24</v>
          </cell>
          <cell r="K266">
            <v>33.24</v>
          </cell>
          <cell r="L266">
            <v>33.24</v>
          </cell>
          <cell r="M266">
            <v>33.24</v>
          </cell>
          <cell r="N266">
            <v>33.24</v>
          </cell>
        </row>
        <row r="267">
          <cell r="A267" t="str">
            <v>RRCRENT35</v>
          </cell>
          <cell r="B267" t="str">
            <v>35G RES RECY CART RENT</v>
          </cell>
          <cell r="C267">
            <v>0</v>
          </cell>
          <cell r="D267">
            <v>0</v>
          </cell>
          <cell r="E267">
            <v>4.84</v>
          </cell>
          <cell r="F267">
            <v>0</v>
          </cell>
          <cell r="G267">
            <v>0</v>
          </cell>
          <cell r="H267">
            <v>0</v>
          </cell>
          <cell r="I267">
            <v>0</v>
          </cell>
          <cell r="J267">
            <v>0</v>
          </cell>
          <cell r="K267">
            <v>0</v>
          </cell>
          <cell r="L267">
            <v>0</v>
          </cell>
          <cell r="M267">
            <v>0</v>
          </cell>
          <cell r="N267">
            <v>0</v>
          </cell>
        </row>
        <row r="268">
          <cell r="A268" t="str">
            <v>RRCRENT64</v>
          </cell>
          <cell r="B268" t="str">
            <v>65G RES RECY CART RENT</v>
          </cell>
          <cell r="C268">
            <v>0</v>
          </cell>
          <cell r="D268">
            <v>0</v>
          </cell>
          <cell r="E268">
            <v>4.84</v>
          </cell>
          <cell r="F268">
            <v>0</v>
          </cell>
          <cell r="G268">
            <v>0</v>
          </cell>
          <cell r="H268">
            <v>0</v>
          </cell>
          <cell r="I268">
            <v>0</v>
          </cell>
          <cell r="J268">
            <v>0</v>
          </cell>
          <cell r="K268">
            <v>0</v>
          </cell>
          <cell r="L268">
            <v>0</v>
          </cell>
          <cell r="M268">
            <v>0</v>
          </cell>
          <cell r="N268">
            <v>0</v>
          </cell>
        </row>
        <row r="269">
          <cell r="A269" t="str">
            <v>CTYD6E</v>
          </cell>
          <cell r="B269" t="str">
            <v>6-25 FT DIST EOW</v>
          </cell>
          <cell r="C269">
            <v>1.4</v>
          </cell>
          <cell r="D269">
            <v>1.4</v>
          </cell>
          <cell r="E269">
            <v>1.4</v>
          </cell>
          <cell r="F269">
            <v>1.4</v>
          </cell>
          <cell r="G269">
            <v>1.4</v>
          </cell>
          <cell r="H269">
            <v>3.5</v>
          </cell>
          <cell r="I269">
            <v>3.5</v>
          </cell>
          <cell r="J269">
            <v>2.8</v>
          </cell>
          <cell r="K269">
            <v>2.8</v>
          </cell>
          <cell r="L269">
            <v>2.8</v>
          </cell>
          <cell r="M269">
            <v>2.8</v>
          </cell>
          <cell r="N269">
            <v>2.8</v>
          </cell>
        </row>
        <row r="270">
          <cell r="A270" t="str">
            <v>CTYD126E</v>
          </cell>
          <cell r="B270" t="str">
            <v>126-150 FT DIST EOW</v>
          </cell>
          <cell r="C270">
            <v>4.1900000000000004</v>
          </cell>
          <cell r="D270">
            <v>4.1900000000000004</v>
          </cell>
          <cell r="E270">
            <v>4.1900000000000004</v>
          </cell>
          <cell r="F270">
            <v>4.1900000000000004</v>
          </cell>
          <cell r="G270">
            <v>4.1900000000000004</v>
          </cell>
          <cell r="H270">
            <v>4.1900000000000004</v>
          </cell>
          <cell r="I270">
            <v>4.1900000000000004</v>
          </cell>
          <cell r="J270">
            <v>4.1900000000000004</v>
          </cell>
          <cell r="K270">
            <v>4.1900000000000004</v>
          </cell>
          <cell r="L270">
            <v>4.1900000000000004</v>
          </cell>
          <cell r="M270">
            <v>4.1900000000000004</v>
          </cell>
          <cell r="N270">
            <v>4.1900000000000004</v>
          </cell>
        </row>
        <row r="271">
          <cell r="A271" t="str">
            <v>CTYD26E</v>
          </cell>
          <cell r="B271" t="str">
            <v>26-50 FT DIST EOW</v>
          </cell>
          <cell r="C271">
            <v>4.17</v>
          </cell>
          <cell r="D271">
            <v>4.17</v>
          </cell>
          <cell r="E271">
            <v>4.17</v>
          </cell>
          <cell r="F271">
            <v>4.17</v>
          </cell>
          <cell r="G271">
            <v>4.17</v>
          </cell>
          <cell r="H271">
            <v>4.17</v>
          </cell>
          <cell r="I271">
            <v>4.17</v>
          </cell>
          <cell r="J271">
            <v>2.78</v>
          </cell>
          <cell r="K271">
            <v>2.78</v>
          </cell>
          <cell r="L271">
            <v>2.78</v>
          </cell>
          <cell r="M271">
            <v>2.78</v>
          </cell>
          <cell r="N271">
            <v>4.8650000000000002</v>
          </cell>
        </row>
        <row r="272">
          <cell r="A272" t="str">
            <v>RRMCHEL</v>
          </cell>
          <cell r="B272" t="str">
            <v>20GAL CAN WEEKLY-HELICO</v>
          </cell>
          <cell r="C272">
            <v>0</v>
          </cell>
          <cell r="D272">
            <v>0</v>
          </cell>
          <cell r="E272">
            <v>97.5</v>
          </cell>
          <cell r="F272">
            <v>0</v>
          </cell>
          <cell r="G272">
            <v>0</v>
          </cell>
          <cell r="H272">
            <v>0</v>
          </cell>
          <cell r="I272">
            <v>0</v>
          </cell>
          <cell r="J272">
            <v>0</v>
          </cell>
          <cell r="K272">
            <v>0</v>
          </cell>
          <cell r="L272">
            <v>0</v>
          </cell>
          <cell r="M272">
            <v>0</v>
          </cell>
          <cell r="N272">
            <v>0</v>
          </cell>
        </row>
        <row r="273">
          <cell r="A273" t="str">
            <v>CRACC</v>
          </cell>
          <cell r="B273" t="str">
            <v>ACCESS CHG - RESIDENTIAL</v>
          </cell>
          <cell r="C273">
            <v>0</v>
          </cell>
          <cell r="D273">
            <v>0</v>
          </cell>
          <cell r="E273">
            <v>0</v>
          </cell>
          <cell r="F273">
            <v>37.08</v>
          </cell>
          <cell r="G273">
            <v>12.9</v>
          </cell>
          <cell r="H273">
            <v>51.6</v>
          </cell>
          <cell r="I273">
            <v>12.9</v>
          </cell>
          <cell r="J273">
            <v>53.36</v>
          </cell>
          <cell r="K273">
            <v>13.34</v>
          </cell>
          <cell r="L273">
            <v>66.7</v>
          </cell>
          <cell r="M273">
            <v>26.68</v>
          </cell>
          <cell r="N273">
            <v>40.019999999999996</v>
          </cell>
        </row>
        <row r="274">
          <cell r="A274" t="str">
            <v>CRDVEOW</v>
          </cell>
          <cell r="B274" t="str">
            <v>DRIVE IN-EOW RESIDENTIAL</v>
          </cell>
          <cell r="C274">
            <v>0</v>
          </cell>
          <cell r="D274">
            <v>0</v>
          </cell>
          <cell r="E274">
            <v>0</v>
          </cell>
          <cell r="F274">
            <v>22.919999999999998</v>
          </cell>
          <cell r="G274">
            <v>0</v>
          </cell>
          <cell r="H274">
            <v>22.919999999999998</v>
          </cell>
          <cell r="I274">
            <v>0</v>
          </cell>
          <cell r="J274">
            <v>22.919999999999998</v>
          </cell>
          <cell r="K274">
            <v>0</v>
          </cell>
          <cell r="L274">
            <v>17.190000000000001</v>
          </cell>
          <cell r="M274">
            <v>0</v>
          </cell>
          <cell r="N274">
            <v>15.28</v>
          </cell>
        </row>
        <row r="275">
          <cell r="A275" t="str">
            <v>URREC</v>
          </cell>
          <cell r="B275" t="str">
            <v>CURBSIDE RECY-UGARIDGE</v>
          </cell>
          <cell r="C275">
            <v>0</v>
          </cell>
          <cell r="D275">
            <v>0</v>
          </cell>
          <cell r="E275">
            <v>0</v>
          </cell>
          <cell r="F275">
            <v>141.84</v>
          </cell>
          <cell r="G275">
            <v>110.32000000000001</v>
          </cell>
          <cell r="H275">
            <v>130.02000000000001</v>
          </cell>
          <cell r="I275">
            <v>130.02000000000001</v>
          </cell>
          <cell r="J275">
            <v>130.02000000000001</v>
          </cell>
          <cell r="K275">
            <v>130.02000000000001</v>
          </cell>
          <cell r="L275">
            <v>130.02000000000001</v>
          </cell>
          <cell r="M275">
            <v>130.02000000000001</v>
          </cell>
          <cell r="N275">
            <v>131.01</v>
          </cell>
        </row>
        <row r="276">
          <cell r="A276" t="str">
            <v>RRA32W</v>
          </cell>
          <cell r="B276" t="str">
            <v>AUTOMATED 32GAL CART WEEKLY</v>
          </cell>
          <cell r="C276">
            <v>0</v>
          </cell>
          <cell r="D276">
            <v>0</v>
          </cell>
          <cell r="E276">
            <v>0</v>
          </cell>
          <cell r="F276">
            <v>0</v>
          </cell>
          <cell r="G276">
            <v>0</v>
          </cell>
          <cell r="H276">
            <v>0</v>
          </cell>
          <cell r="I276">
            <v>0</v>
          </cell>
          <cell r="J276">
            <v>0</v>
          </cell>
          <cell r="K276">
            <v>0</v>
          </cell>
          <cell r="L276">
            <v>-8.02</v>
          </cell>
          <cell r="M276">
            <v>0</v>
          </cell>
          <cell r="N276">
            <v>0</v>
          </cell>
        </row>
        <row r="277">
          <cell r="A277" t="str">
            <v>RESIDENTIAL EXTRAS</v>
          </cell>
          <cell r="C277">
            <v>82597.7</v>
          </cell>
          <cell r="D277">
            <v>69182.44</v>
          </cell>
          <cell r="E277">
            <v>84377.3</v>
          </cell>
          <cell r="F277">
            <v>136851.49000000002</v>
          </cell>
          <cell r="G277">
            <v>105148.61</v>
          </cell>
          <cell r="H277">
            <v>160637.19</v>
          </cell>
          <cell r="I277">
            <v>155121.64000000001</v>
          </cell>
          <cell r="J277">
            <v>128173.17000000001</v>
          </cell>
          <cell r="K277">
            <v>89418.79</v>
          </cell>
          <cell r="L277">
            <v>129100.64000000001</v>
          </cell>
          <cell r="M277">
            <v>133250.59</v>
          </cell>
          <cell r="N277">
            <v>161307.76</v>
          </cell>
        </row>
        <row r="278">
          <cell r="A278" t="str">
            <v>COFOW</v>
          </cell>
          <cell r="B278" t="str">
            <v>OVERWGHT-OVERFILL CAN</v>
          </cell>
          <cell r="C278">
            <v>38.72</v>
          </cell>
          <cell r="D278">
            <v>24.2</v>
          </cell>
          <cell r="E278">
            <v>19.36</v>
          </cell>
          <cell r="F278">
            <v>38.72</v>
          </cell>
          <cell r="G278">
            <v>72.599999999999994</v>
          </cell>
          <cell r="H278">
            <v>38.72</v>
          </cell>
          <cell r="I278">
            <v>-19.36</v>
          </cell>
          <cell r="J278">
            <v>92.15</v>
          </cell>
          <cell r="K278">
            <v>29.099999999999998</v>
          </cell>
          <cell r="L278">
            <v>38.799999999999997</v>
          </cell>
          <cell r="M278">
            <v>82.45</v>
          </cell>
          <cell r="N278">
            <v>97</v>
          </cell>
        </row>
        <row r="279">
          <cell r="A279" t="str">
            <v>CRPLACE</v>
          </cell>
          <cell r="B279" t="str">
            <v>RECY CART DELIVERY FEE</v>
          </cell>
          <cell r="C279">
            <v>289.38</v>
          </cell>
          <cell r="D279">
            <v>289.38</v>
          </cell>
          <cell r="E279">
            <v>234.26</v>
          </cell>
          <cell r="F279">
            <v>137.80000000000001</v>
          </cell>
          <cell r="G279">
            <v>41.339999999999996</v>
          </cell>
          <cell r="H279">
            <v>13.78</v>
          </cell>
          <cell r="I279">
            <v>27.56</v>
          </cell>
          <cell r="J279">
            <v>248.04000000000002</v>
          </cell>
          <cell r="K279">
            <v>289.37999999999994</v>
          </cell>
          <cell r="L279">
            <v>509.8599999999999</v>
          </cell>
          <cell r="M279">
            <v>289.38</v>
          </cell>
          <cell r="N279">
            <v>82.679999999999993</v>
          </cell>
        </row>
        <row r="280">
          <cell r="A280" t="str">
            <v>CRTIME1</v>
          </cell>
          <cell r="B280" t="str">
            <v>TIME CHARGE - 1 MAN</v>
          </cell>
          <cell r="C280">
            <v>319.47999999999996</v>
          </cell>
          <cell r="D280">
            <v>171.15</v>
          </cell>
          <cell r="E280">
            <v>223.2</v>
          </cell>
          <cell r="F280">
            <v>122.25</v>
          </cell>
          <cell r="G280">
            <v>122.25</v>
          </cell>
          <cell r="H280">
            <v>146.69999999999999</v>
          </cell>
          <cell r="I280">
            <v>293.39999999999998</v>
          </cell>
          <cell r="J280">
            <v>268.95</v>
          </cell>
          <cell r="K280">
            <v>146.69999999999999</v>
          </cell>
          <cell r="L280">
            <v>366.74999999999994</v>
          </cell>
          <cell r="M280">
            <v>489</v>
          </cell>
          <cell r="N280">
            <v>660.15</v>
          </cell>
        </row>
        <row r="281">
          <cell r="A281" t="str">
            <v>CRTIME2</v>
          </cell>
          <cell r="B281" t="str">
            <v>TIME CHARGE - 2 MAN</v>
          </cell>
          <cell r="C281">
            <v>0</v>
          </cell>
          <cell r="D281">
            <v>72.3</v>
          </cell>
          <cell r="E281">
            <v>108.45</v>
          </cell>
          <cell r="F281">
            <v>36.15</v>
          </cell>
          <cell r="G281">
            <v>0</v>
          </cell>
          <cell r="H281">
            <v>0</v>
          </cell>
          <cell r="I281">
            <v>36.15</v>
          </cell>
          <cell r="J281">
            <v>72.3</v>
          </cell>
          <cell r="K281">
            <v>-36.15</v>
          </cell>
          <cell r="L281">
            <v>0</v>
          </cell>
          <cell r="M281">
            <v>0</v>
          </cell>
          <cell r="N281">
            <v>36.15</v>
          </cell>
        </row>
        <row r="282">
          <cell r="A282" t="str">
            <v>ROFOW</v>
          </cell>
          <cell r="B282" t="str">
            <v>OVERWGHT-OVERFILL CAN</v>
          </cell>
          <cell r="C282">
            <v>7347.12</v>
          </cell>
          <cell r="D282">
            <v>7139</v>
          </cell>
          <cell r="E282">
            <v>8342.9</v>
          </cell>
          <cell r="F282">
            <v>12796.960000000001</v>
          </cell>
          <cell r="G282">
            <v>10778.68</v>
          </cell>
          <cell r="H282">
            <v>16543.12</v>
          </cell>
          <cell r="I282">
            <v>15294.429999999998</v>
          </cell>
          <cell r="J282">
            <v>14257.560000000001</v>
          </cell>
          <cell r="K282">
            <v>9528.0099999999984</v>
          </cell>
          <cell r="L282">
            <v>11346.28</v>
          </cell>
          <cell r="M282">
            <v>11783.470000000001</v>
          </cell>
          <cell r="N282">
            <v>17804.340000000004</v>
          </cell>
        </row>
        <row r="283">
          <cell r="A283" t="str">
            <v>RRCALL</v>
          </cell>
          <cell r="B283" t="str">
            <v>ON CALL CAN</v>
          </cell>
          <cell r="C283">
            <v>1242.51</v>
          </cell>
          <cell r="D283">
            <v>1347.3</v>
          </cell>
          <cell r="E283">
            <v>1147.7</v>
          </cell>
          <cell r="F283">
            <v>1536.92</v>
          </cell>
          <cell r="G283">
            <v>1611.77</v>
          </cell>
          <cell r="H283">
            <v>2105.7799999999997</v>
          </cell>
          <cell r="I283">
            <v>1726.54</v>
          </cell>
          <cell r="J283">
            <v>1649.95</v>
          </cell>
          <cell r="K283">
            <v>1875.1399999999999</v>
          </cell>
          <cell r="L283">
            <v>1559.98</v>
          </cell>
          <cell r="M283">
            <v>1410</v>
          </cell>
          <cell r="N283">
            <v>1660.04</v>
          </cell>
        </row>
        <row r="284">
          <cell r="A284" t="str">
            <v>RREXC</v>
          </cell>
          <cell r="B284" t="str">
            <v>EXTRA CANS, BAGS,BOXES</v>
          </cell>
          <cell r="C284">
            <v>64343.46</v>
          </cell>
          <cell r="D284">
            <v>49087.47</v>
          </cell>
          <cell r="E284">
            <v>58622.48</v>
          </cell>
          <cell r="F284">
            <v>83732.510000000009</v>
          </cell>
          <cell r="G284">
            <v>59081.25</v>
          </cell>
          <cell r="H284">
            <v>94912.5</v>
          </cell>
          <cell r="I284">
            <v>93539.1</v>
          </cell>
          <cell r="J284">
            <v>78282.710000000006</v>
          </cell>
          <cell r="K284">
            <v>52047.25</v>
          </cell>
          <cell r="L284">
            <v>80148.670000000013</v>
          </cell>
          <cell r="M284">
            <v>82468.260000000009</v>
          </cell>
          <cell r="N284">
            <v>112807.78000000001</v>
          </cell>
        </row>
        <row r="285">
          <cell r="A285" t="str">
            <v>RRTRIP</v>
          </cell>
          <cell r="B285" t="str">
            <v>TRIP CHARGE - CART/CAN</v>
          </cell>
          <cell r="C285">
            <v>214.2</v>
          </cell>
          <cell r="D285">
            <v>524.79000000000008</v>
          </cell>
          <cell r="E285">
            <v>96.39</v>
          </cell>
          <cell r="F285">
            <v>139.23000000000002</v>
          </cell>
          <cell r="G285">
            <v>-417.69</v>
          </cell>
          <cell r="H285">
            <v>32.130000000000003</v>
          </cell>
          <cell r="I285">
            <v>74.97</v>
          </cell>
          <cell r="J285">
            <v>225.54000000000002</v>
          </cell>
          <cell r="K285">
            <v>161.13</v>
          </cell>
          <cell r="L285">
            <v>247.02</v>
          </cell>
          <cell r="M285">
            <v>171.84</v>
          </cell>
          <cell r="N285">
            <v>375.90000000000003</v>
          </cell>
        </row>
        <row r="286">
          <cell r="A286" t="str">
            <v>TOTEPUR</v>
          </cell>
          <cell r="B286" t="str">
            <v>TOTER/CONT/DB PURCHASE</v>
          </cell>
          <cell r="C286">
            <v>440</v>
          </cell>
          <cell r="D286">
            <v>0</v>
          </cell>
          <cell r="E286">
            <v>0</v>
          </cell>
          <cell r="F286">
            <v>0</v>
          </cell>
          <cell r="G286">
            <v>0</v>
          </cell>
          <cell r="H286">
            <v>0</v>
          </cell>
          <cell r="I286">
            <v>416.51</v>
          </cell>
          <cell r="J286">
            <v>535.58000000000004</v>
          </cell>
          <cell r="K286">
            <v>0</v>
          </cell>
          <cell r="L286">
            <v>480</v>
          </cell>
          <cell r="M286">
            <v>0</v>
          </cell>
          <cell r="N286">
            <v>535</v>
          </cell>
        </row>
        <row r="287">
          <cell r="A287" t="str">
            <v>WBCHAIR</v>
          </cell>
          <cell r="B287" t="str">
            <v>CHAIR</v>
          </cell>
          <cell r="C287">
            <v>515.84</v>
          </cell>
          <cell r="D287">
            <v>515.84</v>
          </cell>
          <cell r="E287">
            <v>344.27</v>
          </cell>
          <cell r="F287">
            <v>999.44</v>
          </cell>
          <cell r="G287">
            <v>1225.1199999999999</v>
          </cell>
          <cell r="H287">
            <v>1176.76</v>
          </cell>
          <cell r="I287">
            <v>1144.52</v>
          </cell>
          <cell r="J287">
            <v>1192.8800000000001</v>
          </cell>
          <cell r="K287">
            <v>870.48000000000013</v>
          </cell>
          <cell r="L287">
            <v>870.48</v>
          </cell>
          <cell r="M287">
            <v>934.96</v>
          </cell>
          <cell r="N287">
            <v>789.88</v>
          </cell>
        </row>
        <row r="288">
          <cell r="A288" t="str">
            <v>WBMATT</v>
          </cell>
          <cell r="B288" t="str">
            <v>MATTRESS/BOXSPRING</v>
          </cell>
          <cell r="C288">
            <v>1611.9999999999998</v>
          </cell>
          <cell r="D288">
            <v>1805.4399999999998</v>
          </cell>
          <cell r="E288">
            <v>1434.68</v>
          </cell>
          <cell r="F288">
            <v>1998.8799999999999</v>
          </cell>
          <cell r="G288">
            <v>2160.08</v>
          </cell>
          <cell r="H288">
            <v>2563.08</v>
          </cell>
          <cell r="I288">
            <v>2820.9999999999995</v>
          </cell>
          <cell r="J288">
            <v>2256.7999999999997</v>
          </cell>
          <cell r="K288">
            <v>1837.6799999999996</v>
          </cell>
          <cell r="L288">
            <v>1950.5199999999998</v>
          </cell>
          <cell r="M288">
            <v>1918.2799999999997</v>
          </cell>
          <cell r="N288">
            <v>2643.68</v>
          </cell>
        </row>
        <row r="289">
          <cell r="A289" t="str">
            <v>WBMISC</v>
          </cell>
          <cell r="B289" t="str">
            <v>BULKY ITEM CHARGE-MISC</v>
          </cell>
          <cell r="C289">
            <v>1511.25</v>
          </cell>
          <cell r="D289">
            <v>2111.7199999999998</v>
          </cell>
          <cell r="E289">
            <v>2063.3599999999997</v>
          </cell>
          <cell r="F289">
            <v>4513.5999999999995</v>
          </cell>
          <cell r="G289">
            <v>4336.28</v>
          </cell>
          <cell r="H289">
            <v>5899.92</v>
          </cell>
          <cell r="I289">
            <v>4239.5599999999995</v>
          </cell>
          <cell r="J289">
            <v>3610.88</v>
          </cell>
          <cell r="K289">
            <v>2031.1199999999997</v>
          </cell>
          <cell r="L289">
            <v>4078.3599999999992</v>
          </cell>
          <cell r="M289">
            <v>3514.1600000000003</v>
          </cell>
          <cell r="N289">
            <v>3272.3599999999997</v>
          </cell>
        </row>
        <row r="290">
          <cell r="A290" t="str">
            <v>WBREFRIGE</v>
          </cell>
          <cell r="B290" t="str">
            <v>REFRIGERATOR, FREEZER, AC</v>
          </cell>
          <cell r="C290">
            <v>321</v>
          </cell>
          <cell r="D290">
            <v>140</v>
          </cell>
          <cell r="E290">
            <v>260</v>
          </cell>
          <cell r="F290">
            <v>660</v>
          </cell>
          <cell r="G290">
            <v>460</v>
          </cell>
          <cell r="H290">
            <v>460</v>
          </cell>
          <cell r="I290">
            <v>470.85</v>
          </cell>
          <cell r="J290">
            <v>480</v>
          </cell>
          <cell r="K290">
            <v>380</v>
          </cell>
          <cell r="L290">
            <v>440</v>
          </cell>
          <cell r="M290">
            <v>540</v>
          </cell>
          <cell r="N290">
            <v>260</v>
          </cell>
        </row>
        <row r="291">
          <cell r="A291" t="str">
            <v>WBSOFA</v>
          </cell>
          <cell r="B291" t="str">
            <v>SOFA/LOVESEAT</v>
          </cell>
          <cell r="C291">
            <v>838.24</v>
          </cell>
          <cell r="D291">
            <v>660.92000000000007</v>
          </cell>
          <cell r="E291">
            <v>628.68000000000006</v>
          </cell>
          <cell r="F291">
            <v>854.36</v>
          </cell>
          <cell r="G291">
            <v>838.24</v>
          </cell>
          <cell r="H291">
            <v>1063.92</v>
          </cell>
          <cell r="I291">
            <v>918.84</v>
          </cell>
          <cell r="J291">
            <v>999.44</v>
          </cell>
          <cell r="K291">
            <v>709.28000000000009</v>
          </cell>
          <cell r="L291">
            <v>1257.3599999999999</v>
          </cell>
          <cell r="M291">
            <v>934.96</v>
          </cell>
          <cell r="N291">
            <v>789.88000000000011</v>
          </cell>
        </row>
        <row r="292">
          <cell r="A292" t="str">
            <v>WBTIME</v>
          </cell>
          <cell r="B292" t="str">
            <v>TIME CHG/MIN-BULKY ITEMS</v>
          </cell>
          <cell r="C292">
            <v>247.2</v>
          </cell>
          <cell r="D292">
            <v>278.09999999999997</v>
          </cell>
          <cell r="E292">
            <v>371.46999999999997</v>
          </cell>
          <cell r="F292">
            <v>772.5</v>
          </cell>
          <cell r="G292">
            <v>525.30000000000007</v>
          </cell>
          <cell r="H292">
            <v>618</v>
          </cell>
          <cell r="I292">
            <v>896.09999999999991</v>
          </cell>
          <cell r="J292">
            <v>494.4</v>
          </cell>
          <cell r="K292">
            <v>556.20000000000005</v>
          </cell>
          <cell r="L292">
            <v>711.7299999999999</v>
          </cell>
          <cell r="M292">
            <v>339.29999999999995</v>
          </cell>
          <cell r="N292">
            <v>216.3</v>
          </cell>
        </row>
        <row r="293">
          <cell r="A293" t="str">
            <v>WBWASHER</v>
          </cell>
          <cell r="B293" t="str">
            <v>WASHING MACHINE</v>
          </cell>
          <cell r="C293">
            <v>40.25</v>
          </cell>
          <cell r="D293">
            <v>17.25</v>
          </cell>
          <cell r="E293">
            <v>28.75</v>
          </cell>
          <cell r="F293">
            <v>46</v>
          </cell>
          <cell r="G293">
            <v>46</v>
          </cell>
          <cell r="H293">
            <v>63.25</v>
          </cell>
          <cell r="I293">
            <v>51.75</v>
          </cell>
          <cell r="J293">
            <v>23</v>
          </cell>
          <cell r="K293">
            <v>23</v>
          </cell>
          <cell r="L293">
            <v>40.25</v>
          </cell>
          <cell r="M293">
            <v>40.25</v>
          </cell>
          <cell r="N293">
            <v>11.5</v>
          </cell>
        </row>
        <row r="294">
          <cell r="A294" t="str">
            <v>WBWTRHTR</v>
          </cell>
          <cell r="B294" t="str">
            <v>WATER HEATER</v>
          </cell>
          <cell r="C294">
            <v>0</v>
          </cell>
          <cell r="D294">
            <v>11.5</v>
          </cell>
          <cell r="E294">
            <v>0</v>
          </cell>
          <cell r="F294">
            <v>46</v>
          </cell>
          <cell r="G294">
            <v>17.25</v>
          </cell>
          <cell r="H294">
            <v>0</v>
          </cell>
          <cell r="I294">
            <v>28.75</v>
          </cell>
          <cell r="J294">
            <v>17.25</v>
          </cell>
          <cell r="K294">
            <v>11.5</v>
          </cell>
          <cell r="L294">
            <v>17.25</v>
          </cell>
          <cell r="M294">
            <v>23</v>
          </cell>
          <cell r="N294">
            <v>5.75</v>
          </cell>
        </row>
        <row r="295">
          <cell r="A295" t="str">
            <v>WCTIRE</v>
          </cell>
          <cell r="B295" t="str">
            <v>TIRE(S) -SMALL</v>
          </cell>
          <cell r="C295">
            <v>2.35</v>
          </cell>
          <cell r="D295">
            <v>35.25</v>
          </cell>
          <cell r="E295">
            <v>7.05</v>
          </cell>
          <cell r="F295">
            <v>37.6</v>
          </cell>
          <cell r="G295">
            <v>4.7</v>
          </cell>
          <cell r="H295">
            <v>68.150000000000006</v>
          </cell>
          <cell r="I295">
            <v>16.39</v>
          </cell>
          <cell r="J295">
            <v>0</v>
          </cell>
          <cell r="K295">
            <v>32.9</v>
          </cell>
          <cell r="L295">
            <v>54.05</v>
          </cell>
          <cell r="M295">
            <v>9.4</v>
          </cell>
          <cell r="N295">
            <v>16.45</v>
          </cell>
        </row>
        <row r="296">
          <cell r="A296" t="str">
            <v>WCTIRE/RIM</v>
          </cell>
          <cell r="B296" t="str">
            <v>TIRE(S) &amp; RIM(S)-SMALL</v>
          </cell>
          <cell r="C296">
            <v>4.6900000000000004</v>
          </cell>
          <cell r="D296">
            <v>0</v>
          </cell>
          <cell r="E296">
            <v>9.3800000000000008</v>
          </cell>
          <cell r="F296">
            <v>9.3800000000000008</v>
          </cell>
          <cell r="G296">
            <v>28.14</v>
          </cell>
          <cell r="H296">
            <v>0</v>
          </cell>
          <cell r="I296">
            <v>28.14</v>
          </cell>
          <cell r="J296">
            <v>0</v>
          </cell>
          <cell r="K296">
            <v>0</v>
          </cell>
          <cell r="L296">
            <v>18.760000000000002</v>
          </cell>
          <cell r="M296">
            <v>0</v>
          </cell>
          <cell r="N296">
            <v>4.6900000000000004</v>
          </cell>
        </row>
        <row r="297">
          <cell r="A297" t="str">
            <v>WTTIRE</v>
          </cell>
          <cell r="B297" t="str">
            <v>TIRE(S) - LARGE</v>
          </cell>
          <cell r="C297">
            <v>0</v>
          </cell>
          <cell r="D297">
            <v>0</v>
          </cell>
          <cell r="E297">
            <v>9.3800000000000008</v>
          </cell>
          <cell r="F297">
            <v>0</v>
          </cell>
          <cell r="G297">
            <v>0</v>
          </cell>
          <cell r="H297">
            <v>28.14</v>
          </cell>
          <cell r="I297">
            <v>-18.760000000000002</v>
          </cell>
          <cell r="J297">
            <v>0</v>
          </cell>
          <cell r="K297">
            <v>0</v>
          </cell>
          <cell r="L297">
            <v>0</v>
          </cell>
          <cell r="M297">
            <v>18.760000000000002</v>
          </cell>
          <cell r="N297">
            <v>0</v>
          </cell>
        </row>
        <row r="298">
          <cell r="A298" t="str">
            <v>WTTIRE/RIM</v>
          </cell>
          <cell r="B298" t="str">
            <v>TIRE(S) &amp; RIM(S) - LARGE</v>
          </cell>
          <cell r="C298">
            <v>0</v>
          </cell>
          <cell r="D298">
            <v>0</v>
          </cell>
          <cell r="E298">
            <v>0</v>
          </cell>
          <cell r="F298">
            <v>0</v>
          </cell>
          <cell r="G298">
            <v>0</v>
          </cell>
          <cell r="H298">
            <v>28.14</v>
          </cell>
          <cell r="I298">
            <v>0</v>
          </cell>
          <cell r="J298">
            <v>0</v>
          </cell>
          <cell r="K298">
            <v>0</v>
          </cell>
          <cell r="L298">
            <v>0</v>
          </cell>
          <cell r="M298">
            <v>0</v>
          </cell>
          <cell r="N298">
            <v>0</v>
          </cell>
        </row>
        <row r="299">
          <cell r="A299" t="str">
            <v>YDOC</v>
          </cell>
          <cell r="B299" t="str">
            <v>YARD DEBRIS ON CALL P/U</v>
          </cell>
          <cell r="C299">
            <v>2989.6799999999994</v>
          </cell>
          <cell r="D299">
            <v>4232.3899999999994</v>
          </cell>
          <cell r="E299">
            <v>9319.2099999999991</v>
          </cell>
          <cell r="F299">
            <v>24928.07</v>
          </cell>
          <cell r="G299">
            <v>21932.969999999998</v>
          </cell>
          <cell r="H299">
            <v>31939.59</v>
          </cell>
          <cell r="I299">
            <v>30013.34</v>
          </cell>
          <cell r="J299">
            <v>21245.57</v>
          </cell>
          <cell r="K299">
            <v>17253.77</v>
          </cell>
          <cell r="L299">
            <v>22527.079999999998</v>
          </cell>
          <cell r="M299">
            <v>23479.629999999997</v>
          </cell>
          <cell r="N299">
            <v>16856.03</v>
          </cell>
        </row>
        <row r="300">
          <cell r="A300" t="str">
            <v>YDPLACE</v>
          </cell>
          <cell r="B300" t="str">
            <v>YARD CART DELIVERY FEE</v>
          </cell>
          <cell r="C300">
            <v>0</v>
          </cell>
          <cell r="D300">
            <v>48.8</v>
          </cell>
          <cell r="E300">
            <v>61</v>
          </cell>
          <cell r="F300">
            <v>122.00000000000001</v>
          </cell>
          <cell r="G300">
            <v>170.8</v>
          </cell>
          <cell r="H300">
            <v>207.32</v>
          </cell>
          <cell r="I300">
            <v>48.8</v>
          </cell>
          <cell r="J300">
            <v>134.13</v>
          </cell>
          <cell r="K300">
            <v>97.600000000000009</v>
          </cell>
          <cell r="L300">
            <v>36.599999999999994</v>
          </cell>
          <cell r="M300">
            <v>109.80000000000001</v>
          </cell>
          <cell r="N300">
            <v>36.599999999999994</v>
          </cell>
        </row>
        <row r="301">
          <cell r="A301" t="str">
            <v>YDRESTART</v>
          </cell>
          <cell r="B301" t="str">
            <v>YARD DEBRIS RESTART FEE</v>
          </cell>
          <cell r="C301">
            <v>0</v>
          </cell>
          <cell r="D301">
            <v>8.89</v>
          </cell>
          <cell r="E301">
            <v>8.89</v>
          </cell>
          <cell r="F301">
            <v>71.12</v>
          </cell>
          <cell r="G301">
            <v>80.010000000000005</v>
          </cell>
          <cell r="H301">
            <v>71.010000000000005</v>
          </cell>
          <cell r="I301">
            <v>35.56</v>
          </cell>
          <cell r="J301">
            <v>26.660000000000004</v>
          </cell>
          <cell r="K301">
            <v>44.45</v>
          </cell>
          <cell r="L301">
            <v>8.89</v>
          </cell>
          <cell r="M301">
            <v>8.89</v>
          </cell>
          <cell r="N301">
            <v>8.89</v>
          </cell>
        </row>
        <row r="302">
          <cell r="A302" t="str">
            <v>YDX</v>
          </cell>
          <cell r="B302" t="str">
            <v>EXTRA YARD DEBRIS</v>
          </cell>
          <cell r="C302">
            <v>274.58000000000004</v>
          </cell>
          <cell r="D302">
            <v>643.5</v>
          </cell>
          <cell r="E302">
            <v>992.44</v>
          </cell>
          <cell r="F302">
            <v>3217.5</v>
          </cell>
          <cell r="G302">
            <v>2022.02</v>
          </cell>
          <cell r="H302">
            <v>2611.1799999999998</v>
          </cell>
          <cell r="I302">
            <v>3003</v>
          </cell>
          <cell r="J302">
            <v>2024.88</v>
          </cell>
          <cell r="K302">
            <v>1501.4999999999998</v>
          </cell>
          <cell r="L302">
            <v>2357.4500000000003</v>
          </cell>
          <cell r="M302">
            <v>4661.8000000000011</v>
          </cell>
          <cell r="N302">
            <v>2319.46</v>
          </cell>
        </row>
        <row r="303">
          <cell r="A303" t="str">
            <v>RREXHEL</v>
          </cell>
          <cell r="B303" t="str">
            <v>EXTRA CANS OR BAGS-HELICO</v>
          </cell>
          <cell r="C303">
            <v>0</v>
          </cell>
          <cell r="D303">
            <v>0</v>
          </cell>
          <cell r="E303">
            <v>3.75</v>
          </cell>
          <cell r="F303">
            <v>0</v>
          </cell>
          <cell r="G303">
            <v>0</v>
          </cell>
          <cell r="H303">
            <v>0</v>
          </cell>
          <cell r="I303">
            <v>0</v>
          </cell>
          <cell r="J303">
            <v>0</v>
          </cell>
          <cell r="K303">
            <v>0</v>
          </cell>
          <cell r="L303">
            <v>0</v>
          </cell>
          <cell r="M303">
            <v>0</v>
          </cell>
          <cell r="N303">
            <v>0</v>
          </cell>
        </row>
        <row r="304">
          <cell r="A304" t="str">
            <v>WBDRYER</v>
          </cell>
          <cell r="B304" t="str">
            <v>CLOTHES DRYER</v>
          </cell>
          <cell r="C304">
            <v>0</v>
          </cell>
          <cell r="D304">
            <v>11.5</v>
          </cell>
          <cell r="E304">
            <v>11.5</v>
          </cell>
          <cell r="F304">
            <v>17.25</v>
          </cell>
          <cell r="G304">
            <v>5.75</v>
          </cell>
          <cell r="H304">
            <v>28.75</v>
          </cell>
          <cell r="I304">
            <v>17.25</v>
          </cell>
          <cell r="J304">
            <v>23</v>
          </cell>
          <cell r="K304">
            <v>17.25</v>
          </cell>
          <cell r="L304">
            <v>17.25</v>
          </cell>
          <cell r="M304">
            <v>17.25</v>
          </cell>
          <cell r="N304">
            <v>0</v>
          </cell>
        </row>
        <row r="305">
          <cell r="A305" t="str">
            <v>WBSTOVE</v>
          </cell>
          <cell r="B305" t="str">
            <v>STOVE/RANGE</v>
          </cell>
          <cell r="C305">
            <v>5.75</v>
          </cell>
          <cell r="D305">
            <v>5.75</v>
          </cell>
          <cell r="E305">
            <v>28.75</v>
          </cell>
          <cell r="F305">
            <v>17.25</v>
          </cell>
          <cell r="G305">
            <v>5.75</v>
          </cell>
          <cell r="H305">
            <v>17.25</v>
          </cell>
          <cell r="I305">
            <v>17.25</v>
          </cell>
          <cell r="J305">
            <v>11.5</v>
          </cell>
          <cell r="K305">
            <v>11.5</v>
          </cell>
          <cell r="L305">
            <v>17.25</v>
          </cell>
          <cell r="M305">
            <v>5.75</v>
          </cell>
          <cell r="N305">
            <v>17.25</v>
          </cell>
        </row>
        <row r="306">
          <cell r="A306" t="str">
            <v>ROLL OFF</v>
          </cell>
          <cell r="C306">
            <v>292167.25999999995</v>
          </cell>
          <cell r="D306">
            <v>280608.93000000023</v>
          </cell>
          <cell r="E306">
            <v>305332.93999999983</v>
          </cell>
          <cell r="F306">
            <v>272355.08999999997</v>
          </cell>
          <cell r="G306">
            <v>294043.10000000003</v>
          </cell>
          <cell r="H306">
            <v>367097.39</v>
          </cell>
          <cell r="I306">
            <v>376594.87000000005</v>
          </cell>
          <cell r="J306">
            <v>367943.27499999997</v>
          </cell>
          <cell r="K306">
            <v>367037.27499999997</v>
          </cell>
          <cell r="L306">
            <v>386749.10000000015</v>
          </cell>
          <cell r="M306">
            <v>346588.51000000018</v>
          </cell>
          <cell r="N306">
            <v>334380.71999999997</v>
          </cell>
        </row>
        <row r="307">
          <cell r="A307" t="str">
            <v>CACOMPRNT</v>
          </cell>
          <cell r="B307" t="str">
            <v>COMPACTOR RENTAL</v>
          </cell>
          <cell r="C307">
            <v>2177.25</v>
          </cell>
          <cell r="D307">
            <v>2177.25</v>
          </cell>
          <cell r="E307">
            <v>2177.25</v>
          </cell>
          <cell r="F307">
            <v>2177.25</v>
          </cell>
          <cell r="G307">
            <v>2177.25</v>
          </cell>
          <cell r="H307">
            <v>2177.25</v>
          </cell>
          <cell r="I307">
            <v>2177.25</v>
          </cell>
          <cell r="J307">
            <v>2177.25</v>
          </cell>
          <cell r="K307">
            <v>2177.25</v>
          </cell>
          <cell r="L307">
            <v>2177.25</v>
          </cell>
          <cell r="M307">
            <v>2177.25</v>
          </cell>
          <cell r="N307">
            <v>2177.25</v>
          </cell>
        </row>
        <row r="308">
          <cell r="A308" t="str">
            <v>CADEM40</v>
          </cell>
          <cell r="B308" t="str">
            <v>40YD DROPBOX RENTAL</v>
          </cell>
          <cell r="C308">
            <v>0</v>
          </cell>
          <cell r="D308">
            <v>0</v>
          </cell>
          <cell r="E308">
            <v>0</v>
          </cell>
          <cell r="F308">
            <v>0</v>
          </cell>
          <cell r="G308">
            <v>0</v>
          </cell>
          <cell r="H308">
            <v>40.369999999999997</v>
          </cell>
          <cell r="I308">
            <v>0</v>
          </cell>
          <cell r="J308">
            <v>0</v>
          </cell>
          <cell r="K308">
            <v>0</v>
          </cell>
          <cell r="L308">
            <v>0</v>
          </cell>
          <cell r="M308">
            <v>0</v>
          </cell>
          <cell r="N308">
            <v>0</v>
          </cell>
        </row>
        <row r="309">
          <cell r="A309" t="str">
            <v>CAHAUL</v>
          </cell>
          <cell r="B309" t="str">
            <v>DROPBOX HAUL FEE-CAMAS</v>
          </cell>
          <cell r="C309">
            <v>0</v>
          </cell>
          <cell r="D309">
            <v>0</v>
          </cell>
          <cell r="E309">
            <v>440.88</v>
          </cell>
          <cell r="F309">
            <v>0</v>
          </cell>
          <cell r="G309">
            <v>0</v>
          </cell>
          <cell r="H309">
            <v>0</v>
          </cell>
          <cell r="I309">
            <v>0</v>
          </cell>
          <cell r="J309">
            <v>0</v>
          </cell>
          <cell r="K309">
            <v>0</v>
          </cell>
          <cell r="L309">
            <v>0</v>
          </cell>
          <cell r="M309">
            <v>0</v>
          </cell>
          <cell r="N309">
            <v>0</v>
          </cell>
        </row>
        <row r="310">
          <cell r="A310" t="str">
            <v>CAHAULC</v>
          </cell>
          <cell r="B310" t="str">
            <v>COMPACTOR HAUL</v>
          </cell>
          <cell r="C310">
            <v>1071</v>
          </cell>
          <cell r="D310">
            <v>1071</v>
          </cell>
          <cell r="E310">
            <v>803.25</v>
          </cell>
          <cell r="F310">
            <v>89.25</v>
          </cell>
          <cell r="G310">
            <v>89.25</v>
          </cell>
          <cell r="H310">
            <v>1249.5</v>
          </cell>
          <cell r="I310">
            <v>1338.75</v>
          </cell>
          <cell r="J310">
            <v>1160.25</v>
          </cell>
          <cell r="K310">
            <v>1160.25</v>
          </cell>
          <cell r="L310">
            <v>1160.25</v>
          </cell>
          <cell r="M310">
            <v>1160.25</v>
          </cell>
          <cell r="N310">
            <v>1160.25</v>
          </cell>
        </row>
        <row r="311">
          <cell r="A311" t="str">
            <v>CCOMP15</v>
          </cell>
          <cell r="B311" t="str">
            <v>EMPTY 15YD COMPACTOR</v>
          </cell>
          <cell r="C311">
            <v>3487.81</v>
          </cell>
          <cell r="D311">
            <v>2700.24</v>
          </cell>
          <cell r="E311">
            <v>2812.75</v>
          </cell>
          <cell r="F311">
            <v>2362.71</v>
          </cell>
          <cell r="G311">
            <v>2587.73</v>
          </cell>
          <cell r="H311">
            <v>2700.24</v>
          </cell>
          <cell r="I311">
            <v>3150.28</v>
          </cell>
          <cell r="J311">
            <v>2255.9</v>
          </cell>
          <cell r="K311">
            <v>2481.8199999999997</v>
          </cell>
          <cell r="L311">
            <v>1917.77</v>
          </cell>
          <cell r="M311">
            <v>2143.39</v>
          </cell>
          <cell r="N311">
            <v>2030.5800000000002</v>
          </cell>
        </row>
        <row r="312">
          <cell r="A312" t="str">
            <v>CCOMP20</v>
          </cell>
          <cell r="B312" t="str">
            <v>EMPTY 20YD COMPACTOR</v>
          </cell>
          <cell r="C312">
            <v>6075.54</v>
          </cell>
          <cell r="D312">
            <v>5963.0300000000007</v>
          </cell>
          <cell r="E312">
            <v>6075.5399999999991</v>
          </cell>
          <cell r="F312">
            <v>4950.4400000000005</v>
          </cell>
          <cell r="G312">
            <v>5175.46</v>
          </cell>
          <cell r="H312">
            <v>5963.03</v>
          </cell>
          <cell r="I312">
            <v>5512.99</v>
          </cell>
          <cell r="J312">
            <v>5300.57</v>
          </cell>
          <cell r="K312">
            <v>5753.31</v>
          </cell>
          <cell r="L312">
            <v>5189.26</v>
          </cell>
          <cell r="M312">
            <v>5414.8799999999992</v>
          </cell>
          <cell r="N312">
            <v>5753.3099999999995</v>
          </cell>
        </row>
        <row r="313">
          <cell r="A313" t="str">
            <v>CCOMP25</v>
          </cell>
          <cell r="B313" t="str">
            <v>EMPTY 25YD COMPACTOR</v>
          </cell>
          <cell r="C313">
            <v>5430.9</v>
          </cell>
          <cell r="D313">
            <v>4799.3999999999996</v>
          </cell>
          <cell r="E313">
            <v>4925.7</v>
          </cell>
          <cell r="F313">
            <v>5052</v>
          </cell>
          <cell r="G313">
            <v>4673.1000000000004</v>
          </cell>
          <cell r="H313">
            <v>5683.5</v>
          </cell>
          <cell r="I313">
            <v>5557.2</v>
          </cell>
          <cell r="J313">
            <v>5191.8999999999996</v>
          </cell>
          <cell r="K313">
            <v>5698.8</v>
          </cell>
          <cell r="L313">
            <v>5952.08</v>
          </cell>
          <cell r="M313">
            <v>5698.8</v>
          </cell>
          <cell r="N313">
            <v>5698.8</v>
          </cell>
        </row>
        <row r="314">
          <cell r="A314" t="str">
            <v>CCOMP30</v>
          </cell>
          <cell r="B314" t="str">
            <v>EMPTY 30YD COMPACTOR</v>
          </cell>
          <cell r="C314">
            <v>4546.7999999999993</v>
          </cell>
          <cell r="D314">
            <v>4420.5</v>
          </cell>
          <cell r="E314">
            <v>4925.7</v>
          </cell>
          <cell r="F314">
            <v>5557.2</v>
          </cell>
          <cell r="G314">
            <v>4546.8</v>
          </cell>
          <cell r="H314">
            <v>4546.8</v>
          </cell>
          <cell r="I314">
            <v>5304.6</v>
          </cell>
          <cell r="J314">
            <v>4558.7</v>
          </cell>
          <cell r="K314">
            <v>4179.12</v>
          </cell>
          <cell r="L314">
            <v>4432.4000000000005</v>
          </cell>
          <cell r="M314">
            <v>4305.76</v>
          </cell>
          <cell r="N314">
            <v>5065.6000000000004</v>
          </cell>
        </row>
        <row r="315">
          <cell r="A315" t="str">
            <v>CCOMP40</v>
          </cell>
          <cell r="B315" t="str">
            <v>EMPTY 40YD COMPACTOR</v>
          </cell>
          <cell r="C315">
            <v>1136.7</v>
          </cell>
          <cell r="D315">
            <v>631.5</v>
          </cell>
          <cell r="E315">
            <v>631.5</v>
          </cell>
          <cell r="F315">
            <v>252.6</v>
          </cell>
          <cell r="G315">
            <v>126.3</v>
          </cell>
          <cell r="H315">
            <v>252.6</v>
          </cell>
          <cell r="I315">
            <v>505.2</v>
          </cell>
          <cell r="J315">
            <v>379.92</v>
          </cell>
          <cell r="K315">
            <v>253.28</v>
          </cell>
          <cell r="L315">
            <v>886.48</v>
          </cell>
          <cell r="M315">
            <v>379.92</v>
          </cell>
          <cell r="N315">
            <v>379.92</v>
          </cell>
        </row>
        <row r="316">
          <cell r="A316" t="str">
            <v>CDEM15</v>
          </cell>
          <cell r="B316" t="str">
            <v>15YD DROPBOX RENTAL</v>
          </cell>
          <cell r="C316">
            <v>127.5</v>
          </cell>
          <cell r="D316">
            <v>127.5</v>
          </cell>
          <cell r="E316">
            <v>127.5</v>
          </cell>
          <cell r="F316">
            <v>144.5</v>
          </cell>
          <cell r="G316">
            <v>191.25</v>
          </cell>
          <cell r="H316">
            <v>191.25</v>
          </cell>
          <cell r="I316">
            <v>-17</v>
          </cell>
          <cell r="J316">
            <v>127.5</v>
          </cell>
          <cell r="K316">
            <v>127.5</v>
          </cell>
          <cell r="L316">
            <v>127.5</v>
          </cell>
          <cell r="M316">
            <v>127.5</v>
          </cell>
          <cell r="N316">
            <v>127.5</v>
          </cell>
        </row>
        <row r="317">
          <cell r="A317" t="str">
            <v>CDEM20</v>
          </cell>
          <cell r="B317" t="str">
            <v>20YD DROPBOX RENTAL</v>
          </cell>
          <cell r="C317">
            <v>1976.25</v>
          </cell>
          <cell r="D317">
            <v>1976.25</v>
          </cell>
          <cell r="E317">
            <v>2056.98</v>
          </cell>
          <cell r="F317">
            <v>2171.7399999999998</v>
          </cell>
          <cell r="G317">
            <v>2150.48</v>
          </cell>
          <cell r="H317">
            <v>2088.87</v>
          </cell>
          <cell r="I317">
            <v>2103.75</v>
          </cell>
          <cell r="J317">
            <v>2093.25</v>
          </cell>
          <cell r="K317">
            <v>2167.5</v>
          </cell>
          <cell r="L317">
            <v>2163.2399999999998</v>
          </cell>
          <cell r="M317">
            <v>2103.75</v>
          </cell>
          <cell r="N317">
            <v>2199.35</v>
          </cell>
        </row>
        <row r="318">
          <cell r="A318" t="str">
            <v>CDEM30</v>
          </cell>
          <cell r="B318" t="str">
            <v>30YD DROPBOX RENTAL</v>
          </cell>
          <cell r="C318">
            <v>1942.25</v>
          </cell>
          <cell r="D318">
            <v>1978.38</v>
          </cell>
          <cell r="E318">
            <v>2052.7399999999998</v>
          </cell>
          <cell r="F318">
            <v>2059.12</v>
          </cell>
          <cell r="G318">
            <v>2054.8599999999997</v>
          </cell>
          <cell r="H318">
            <v>2040</v>
          </cell>
          <cell r="I318">
            <v>1976.25</v>
          </cell>
          <cell r="J318">
            <v>2044.25</v>
          </cell>
          <cell r="K318">
            <v>2040</v>
          </cell>
          <cell r="L318">
            <v>2063.37</v>
          </cell>
          <cell r="M318">
            <v>2207.87</v>
          </cell>
          <cell r="N318">
            <v>2161.12</v>
          </cell>
        </row>
        <row r="319">
          <cell r="A319" t="str">
            <v>CDEM40</v>
          </cell>
          <cell r="B319" t="str">
            <v>40YD DROPBOX RENTAL</v>
          </cell>
          <cell r="C319">
            <v>1402.5</v>
          </cell>
          <cell r="D319">
            <v>1421.63</v>
          </cell>
          <cell r="E319">
            <v>1466.25</v>
          </cell>
          <cell r="F319">
            <v>1457.75</v>
          </cell>
          <cell r="G319">
            <v>1402.5</v>
          </cell>
          <cell r="H319">
            <v>1391.87</v>
          </cell>
          <cell r="I319">
            <v>1400.37</v>
          </cell>
          <cell r="J319">
            <v>1402.5</v>
          </cell>
          <cell r="K319">
            <v>1402.5</v>
          </cell>
          <cell r="L319">
            <v>1402.5</v>
          </cell>
          <cell r="M319">
            <v>1402.5</v>
          </cell>
          <cell r="N319">
            <v>1402.5</v>
          </cell>
        </row>
        <row r="320">
          <cell r="A320" t="str">
            <v>CER15YD</v>
          </cell>
          <cell r="B320" t="str">
            <v>EMPTY &amp; RETURN 15YD</v>
          </cell>
          <cell r="C320">
            <v>220.44</v>
          </cell>
          <cell r="D320">
            <v>220.44</v>
          </cell>
          <cell r="E320">
            <v>220.44</v>
          </cell>
          <cell r="F320">
            <v>110.22</v>
          </cell>
          <cell r="G320">
            <v>110.22</v>
          </cell>
          <cell r="H320">
            <v>110.22</v>
          </cell>
          <cell r="I320">
            <v>110.22</v>
          </cell>
          <cell r="J320">
            <v>331.56</v>
          </cell>
          <cell r="K320">
            <v>221.04</v>
          </cell>
          <cell r="L320">
            <v>221.04</v>
          </cell>
          <cell r="M320">
            <v>442.08</v>
          </cell>
          <cell r="N320">
            <v>331.56</v>
          </cell>
        </row>
        <row r="321">
          <cell r="A321" t="str">
            <v>CER20YD</v>
          </cell>
          <cell r="B321" t="str">
            <v>EMPTY &amp; RETURN 20YD</v>
          </cell>
          <cell r="C321">
            <v>5180.34</v>
          </cell>
          <cell r="D321">
            <v>4959.8999999999996</v>
          </cell>
          <cell r="E321">
            <v>4849.68</v>
          </cell>
          <cell r="F321">
            <v>4519.0200000000004</v>
          </cell>
          <cell r="G321">
            <v>3747.4799999999996</v>
          </cell>
          <cell r="H321">
            <v>9919.7999999999993</v>
          </cell>
          <cell r="I321">
            <v>6062.1</v>
          </cell>
          <cell r="J321">
            <v>5415.18</v>
          </cell>
          <cell r="K321">
            <v>4752.3599999999997</v>
          </cell>
          <cell r="L321">
            <v>7846.92</v>
          </cell>
          <cell r="M321">
            <v>7846.920000000001</v>
          </cell>
          <cell r="N321">
            <v>4752.3600000000006</v>
          </cell>
        </row>
        <row r="322">
          <cell r="A322" t="str">
            <v>CER30YD</v>
          </cell>
          <cell r="B322" t="str">
            <v>EMPTY &amp; RETURN 30YD</v>
          </cell>
          <cell r="C322">
            <v>6581.1299999999992</v>
          </cell>
          <cell r="D322">
            <v>6658.4</v>
          </cell>
          <cell r="E322">
            <v>7232.4</v>
          </cell>
          <cell r="F322">
            <v>4936.3999999999996</v>
          </cell>
          <cell r="G322">
            <v>4821.5999999999995</v>
          </cell>
          <cell r="H322">
            <v>7347.2</v>
          </cell>
          <cell r="I322">
            <v>8150.8</v>
          </cell>
          <cell r="J322">
            <v>8515.9699999999993</v>
          </cell>
          <cell r="K322">
            <v>6331.0499999999993</v>
          </cell>
          <cell r="L322">
            <v>7367.0399999999991</v>
          </cell>
          <cell r="M322">
            <v>7021.71</v>
          </cell>
          <cell r="N322">
            <v>7021.71</v>
          </cell>
        </row>
        <row r="323">
          <cell r="A323" t="str">
            <v>CER40YD</v>
          </cell>
          <cell r="B323" t="str">
            <v>EMPTY &amp; RETURN 40YD</v>
          </cell>
          <cell r="C323">
            <v>4592</v>
          </cell>
          <cell r="D323">
            <v>4477.2</v>
          </cell>
          <cell r="E323">
            <v>5280.8</v>
          </cell>
          <cell r="F323">
            <v>4018</v>
          </cell>
          <cell r="G323">
            <v>4018</v>
          </cell>
          <cell r="H323">
            <v>5166</v>
          </cell>
          <cell r="I323">
            <v>5051.2000000000007</v>
          </cell>
          <cell r="J323">
            <v>4718.2700000000004</v>
          </cell>
          <cell r="K323">
            <v>5410.17</v>
          </cell>
          <cell r="L323">
            <v>6100.83</v>
          </cell>
          <cell r="M323">
            <v>4259.07</v>
          </cell>
          <cell r="N323">
            <v>5640.39</v>
          </cell>
        </row>
        <row r="324">
          <cell r="A324" t="str">
            <v>CLIDCHG</v>
          </cell>
          <cell r="B324" t="str">
            <v>LID CHARGE - DROPBOX</v>
          </cell>
          <cell r="C324">
            <v>1045.29</v>
          </cell>
          <cell r="D324">
            <v>1034.95</v>
          </cell>
          <cell r="E324">
            <v>1029.2</v>
          </cell>
          <cell r="F324">
            <v>1036.1000000000001</v>
          </cell>
          <cell r="G324">
            <v>986.68999999999994</v>
          </cell>
          <cell r="H324">
            <v>929.28</v>
          </cell>
          <cell r="I324">
            <v>1109.5999999999999</v>
          </cell>
          <cell r="J324">
            <v>1039.93</v>
          </cell>
          <cell r="K324">
            <v>1071.05</v>
          </cell>
          <cell r="L324">
            <v>1057.22</v>
          </cell>
          <cell r="M324">
            <v>1165.47</v>
          </cell>
          <cell r="N324">
            <v>1142.45</v>
          </cell>
        </row>
        <row r="325">
          <cell r="A325" t="str">
            <v>CPLACE</v>
          </cell>
          <cell r="B325" t="str">
            <v>DROPBOX DELIVERY FEE</v>
          </cell>
          <cell r="C325">
            <v>5193.1000000000004</v>
          </cell>
          <cell r="D325">
            <v>5045.6200000000008</v>
          </cell>
          <cell r="E325">
            <v>7157.74</v>
          </cell>
          <cell r="F325">
            <v>8448.48</v>
          </cell>
          <cell r="G325">
            <v>9387.2000000000007</v>
          </cell>
          <cell r="H325">
            <v>10443.26</v>
          </cell>
          <cell r="I325">
            <v>12086.019999999999</v>
          </cell>
          <cell r="J325">
            <v>12528.229999999998</v>
          </cell>
          <cell r="K325">
            <v>10765.73</v>
          </cell>
          <cell r="L325">
            <v>10589.4</v>
          </cell>
          <cell r="M325">
            <v>7530.2400000000007</v>
          </cell>
          <cell r="N325">
            <v>5530.02</v>
          </cell>
        </row>
        <row r="326">
          <cell r="A326" t="str">
            <v>CRV20YD</v>
          </cell>
          <cell r="B326" t="str">
            <v>REMOVE 20YD</v>
          </cell>
          <cell r="C326">
            <v>110.22</v>
          </cell>
          <cell r="D326">
            <v>110.22</v>
          </cell>
          <cell r="E326">
            <v>0</v>
          </cell>
          <cell r="F326">
            <v>0</v>
          </cell>
          <cell r="G326">
            <v>0</v>
          </cell>
          <cell r="H326">
            <v>110.22</v>
          </cell>
          <cell r="I326">
            <v>0</v>
          </cell>
          <cell r="J326">
            <v>0</v>
          </cell>
          <cell r="K326">
            <v>0</v>
          </cell>
          <cell r="L326">
            <v>221.04</v>
          </cell>
          <cell r="M326">
            <v>0</v>
          </cell>
          <cell r="N326">
            <v>0</v>
          </cell>
        </row>
        <row r="327">
          <cell r="A327" t="str">
            <v>CRV30YD</v>
          </cell>
          <cell r="B327" t="str">
            <v>REMOVE 30YD</v>
          </cell>
          <cell r="C327">
            <v>0</v>
          </cell>
          <cell r="D327">
            <v>0</v>
          </cell>
          <cell r="E327">
            <v>229.6</v>
          </cell>
          <cell r="F327">
            <v>0</v>
          </cell>
          <cell r="G327">
            <v>0</v>
          </cell>
          <cell r="H327">
            <v>344.4</v>
          </cell>
          <cell r="I327">
            <v>0</v>
          </cell>
          <cell r="J327">
            <v>0</v>
          </cell>
          <cell r="K327">
            <v>115.11</v>
          </cell>
          <cell r="L327">
            <v>-115.11</v>
          </cell>
          <cell r="M327">
            <v>0</v>
          </cell>
          <cell r="N327">
            <v>115.11</v>
          </cell>
        </row>
        <row r="328">
          <cell r="A328" t="str">
            <v>CTDEM15</v>
          </cell>
          <cell r="B328" t="str">
            <v>15YD TEMP DROPBOX RENT</v>
          </cell>
          <cell r="C328">
            <v>63.75</v>
          </cell>
          <cell r="D328">
            <v>63.75</v>
          </cell>
          <cell r="E328">
            <v>74.38</v>
          </cell>
          <cell r="F328">
            <v>95.62</v>
          </cell>
          <cell r="G328">
            <v>118.97999999999999</v>
          </cell>
          <cell r="H328">
            <v>218.87</v>
          </cell>
          <cell r="I328">
            <v>206.12</v>
          </cell>
          <cell r="J328">
            <v>329.34000000000003</v>
          </cell>
          <cell r="K328">
            <v>153.01000000000002</v>
          </cell>
          <cell r="L328">
            <v>250.71999999999997</v>
          </cell>
          <cell r="M328">
            <v>112.59</v>
          </cell>
          <cell r="N328">
            <v>2.12</v>
          </cell>
        </row>
        <row r="329">
          <cell r="A329" t="str">
            <v>CTDEM20</v>
          </cell>
          <cell r="B329" t="str">
            <v>20YD TEMP DROPBOX RENT</v>
          </cell>
          <cell r="C329">
            <v>4520.1400000000003</v>
          </cell>
          <cell r="D329">
            <v>4611.3500000000004</v>
          </cell>
          <cell r="E329">
            <v>4719.5499999999993</v>
          </cell>
          <cell r="F329">
            <v>4232.7299999999996</v>
          </cell>
          <cell r="G329">
            <v>5055.7999999999993</v>
          </cell>
          <cell r="H329">
            <v>4902.93</v>
          </cell>
          <cell r="I329">
            <v>5473.59</v>
          </cell>
          <cell r="J329">
            <v>6181.66</v>
          </cell>
          <cell r="K329">
            <v>6680.4900000000007</v>
          </cell>
          <cell r="L329">
            <v>5854.4400000000005</v>
          </cell>
          <cell r="M329">
            <v>5613.3099999999995</v>
          </cell>
          <cell r="N329">
            <v>4911.5499999999993</v>
          </cell>
        </row>
        <row r="330">
          <cell r="A330" t="str">
            <v>CTDEM30</v>
          </cell>
          <cell r="B330" t="str">
            <v>30YD TEMP DROPBOX RENT</v>
          </cell>
          <cell r="C330">
            <v>3338.58</v>
          </cell>
          <cell r="D330">
            <v>3340.5099999999998</v>
          </cell>
          <cell r="E330">
            <v>4351.6899999999996</v>
          </cell>
          <cell r="F330">
            <v>4328.66</v>
          </cell>
          <cell r="G330">
            <v>5813.71</v>
          </cell>
          <cell r="H330">
            <v>5310.7</v>
          </cell>
          <cell r="I330">
            <v>6113.44</v>
          </cell>
          <cell r="J330">
            <v>6511.35</v>
          </cell>
          <cell r="K330">
            <v>7212.11</v>
          </cell>
          <cell r="L330">
            <v>6923.95</v>
          </cell>
          <cell r="M330">
            <v>6179.23</v>
          </cell>
          <cell r="N330">
            <v>5534.75</v>
          </cell>
        </row>
        <row r="331">
          <cell r="A331" t="str">
            <v>CTDEM40</v>
          </cell>
          <cell r="B331" t="str">
            <v>40YD TEMP DROPBOX RENT</v>
          </cell>
          <cell r="C331">
            <v>4033.34</v>
          </cell>
          <cell r="D331">
            <v>3908.14</v>
          </cell>
          <cell r="E331">
            <v>3627.35</v>
          </cell>
          <cell r="F331">
            <v>3440.17</v>
          </cell>
          <cell r="G331">
            <v>3410.51</v>
          </cell>
          <cell r="H331">
            <v>3491.19</v>
          </cell>
          <cell r="I331">
            <v>3580.4100000000003</v>
          </cell>
          <cell r="J331">
            <v>4390.1949999999997</v>
          </cell>
          <cell r="K331">
            <v>4258.5149999999994</v>
          </cell>
          <cell r="L331">
            <v>4162.6200000000008</v>
          </cell>
          <cell r="M331">
            <v>4288.0600000000004</v>
          </cell>
          <cell r="N331">
            <v>3658.84</v>
          </cell>
        </row>
        <row r="332">
          <cell r="A332" t="str">
            <v>CTER15YD</v>
          </cell>
          <cell r="B332" t="str">
            <v>EMPTY &amp; RETURN TEMP 15YD</v>
          </cell>
          <cell r="C332">
            <v>0</v>
          </cell>
          <cell r="D332">
            <v>0</v>
          </cell>
          <cell r="E332">
            <v>110.22</v>
          </cell>
          <cell r="F332">
            <v>0</v>
          </cell>
          <cell r="G332">
            <v>110.22</v>
          </cell>
          <cell r="H332">
            <v>110.22</v>
          </cell>
          <cell r="I332">
            <v>551.1</v>
          </cell>
          <cell r="J332">
            <v>552.6</v>
          </cell>
          <cell r="K332">
            <v>331.56</v>
          </cell>
          <cell r="L332">
            <v>0</v>
          </cell>
          <cell r="M332">
            <v>110.52</v>
          </cell>
          <cell r="N332">
            <v>110.52</v>
          </cell>
        </row>
        <row r="333">
          <cell r="A333" t="str">
            <v>CTER20YD</v>
          </cell>
          <cell r="B333" t="str">
            <v>EMPTY &amp; RETURN TEMP 20YD</v>
          </cell>
          <cell r="C333">
            <v>4519.0200000000004</v>
          </cell>
          <cell r="D333">
            <v>4629.24</v>
          </cell>
          <cell r="E333">
            <v>3857.7</v>
          </cell>
          <cell r="F333">
            <v>4298.58</v>
          </cell>
          <cell r="G333">
            <v>3857.7</v>
          </cell>
          <cell r="H333">
            <v>4959.8999999999996</v>
          </cell>
          <cell r="I333">
            <v>4298.5800000000008</v>
          </cell>
          <cell r="J333">
            <v>4641.54</v>
          </cell>
          <cell r="K333">
            <v>5804.59</v>
          </cell>
          <cell r="L333">
            <v>4420.8</v>
          </cell>
          <cell r="M333">
            <v>3094.56</v>
          </cell>
          <cell r="N333">
            <v>4089.24</v>
          </cell>
        </row>
        <row r="334">
          <cell r="A334" t="str">
            <v>CTER30YD</v>
          </cell>
          <cell r="B334" t="str">
            <v>EMPTY &amp; RETURN TEMP 30YD</v>
          </cell>
          <cell r="C334">
            <v>3903.2000000000003</v>
          </cell>
          <cell r="D334">
            <v>3558.7999999999997</v>
          </cell>
          <cell r="E334">
            <v>4362.3999999999996</v>
          </cell>
          <cell r="F334">
            <v>2984.8</v>
          </cell>
          <cell r="G334">
            <v>4592</v>
          </cell>
          <cell r="H334">
            <v>5625.2</v>
          </cell>
          <cell r="I334">
            <v>6084.4</v>
          </cell>
          <cell r="J334">
            <v>7595.4000000000005</v>
          </cell>
          <cell r="K334">
            <v>5870.61</v>
          </cell>
          <cell r="L334">
            <v>8518.14</v>
          </cell>
          <cell r="M334">
            <v>6676.38</v>
          </cell>
          <cell r="N334">
            <v>6331.05</v>
          </cell>
        </row>
        <row r="335">
          <cell r="A335" t="str">
            <v>CTER40YD</v>
          </cell>
          <cell r="B335" t="str">
            <v>EMPTY &amp; RETURN TEMP 40YD</v>
          </cell>
          <cell r="C335">
            <v>7232.4</v>
          </cell>
          <cell r="D335">
            <v>6543.6</v>
          </cell>
          <cell r="E335">
            <v>6658.4</v>
          </cell>
          <cell r="F335">
            <v>5395.6</v>
          </cell>
          <cell r="G335">
            <v>6773.2</v>
          </cell>
          <cell r="H335">
            <v>9298.7999999999993</v>
          </cell>
          <cell r="I335">
            <v>9883.130000000001</v>
          </cell>
          <cell r="J335">
            <v>10589.190000000002</v>
          </cell>
          <cell r="K335">
            <v>12201.66</v>
          </cell>
          <cell r="L335">
            <v>12201.66</v>
          </cell>
          <cell r="M335">
            <v>11971.44</v>
          </cell>
          <cell r="N335">
            <v>9323.9100000000017</v>
          </cell>
        </row>
        <row r="336">
          <cell r="A336" t="str">
            <v>CTLIDCHG</v>
          </cell>
          <cell r="B336" t="str">
            <v>TEMP DROPBOX-LID CHARGE</v>
          </cell>
          <cell r="C336">
            <v>736.3</v>
          </cell>
          <cell r="D336">
            <v>846.12</v>
          </cell>
          <cell r="E336">
            <v>836.21</v>
          </cell>
          <cell r="F336">
            <v>783.39</v>
          </cell>
          <cell r="G336">
            <v>827.01</v>
          </cell>
          <cell r="H336">
            <v>875.31</v>
          </cell>
          <cell r="I336">
            <v>804.06000000000006</v>
          </cell>
          <cell r="J336">
            <v>765.81999999999994</v>
          </cell>
          <cell r="K336">
            <v>693.44999999999993</v>
          </cell>
          <cell r="L336">
            <v>634.54999999999995</v>
          </cell>
          <cell r="M336">
            <v>562</v>
          </cell>
          <cell r="N336">
            <v>571.21999999999991</v>
          </cell>
        </row>
        <row r="337">
          <cell r="A337" t="str">
            <v>CTRV15YD</v>
          </cell>
          <cell r="B337" t="str">
            <v>REMOVE TEMP 15YD</v>
          </cell>
          <cell r="C337">
            <v>0</v>
          </cell>
          <cell r="D337">
            <v>0</v>
          </cell>
          <cell r="E337">
            <v>110.22</v>
          </cell>
          <cell r="F337">
            <v>220.44</v>
          </cell>
          <cell r="G337">
            <v>220.44</v>
          </cell>
          <cell r="H337">
            <v>330.65999999999997</v>
          </cell>
          <cell r="I337">
            <v>220.44</v>
          </cell>
          <cell r="J337">
            <v>331.56</v>
          </cell>
          <cell r="K337">
            <v>442.08</v>
          </cell>
          <cell r="L337">
            <v>552.6</v>
          </cell>
          <cell r="M337">
            <v>221.04</v>
          </cell>
          <cell r="N337">
            <v>110.52</v>
          </cell>
        </row>
        <row r="338">
          <cell r="A338" t="str">
            <v>CTRV20YD</v>
          </cell>
          <cell r="B338" t="str">
            <v>REMOVE TEMP 20YD</v>
          </cell>
          <cell r="C338">
            <v>3306.6</v>
          </cell>
          <cell r="D338">
            <v>2865.72</v>
          </cell>
          <cell r="E338">
            <v>5511</v>
          </cell>
          <cell r="F338">
            <v>5621.2199999999993</v>
          </cell>
          <cell r="G338">
            <v>6613.2</v>
          </cell>
          <cell r="H338">
            <v>7605.18</v>
          </cell>
          <cell r="I338">
            <v>9809.5800000000017</v>
          </cell>
          <cell r="J338">
            <v>9612.84</v>
          </cell>
          <cell r="K338">
            <v>10278.359999999999</v>
          </cell>
          <cell r="L338">
            <v>11273.04</v>
          </cell>
          <cell r="M338">
            <v>7515.3600000000006</v>
          </cell>
          <cell r="N338">
            <v>5304.96</v>
          </cell>
        </row>
        <row r="339">
          <cell r="A339" t="str">
            <v>CTRV30YD</v>
          </cell>
          <cell r="B339" t="str">
            <v>REMOVE TEMP 30YD</v>
          </cell>
          <cell r="C339">
            <v>2764.71</v>
          </cell>
          <cell r="D339">
            <v>2984.8</v>
          </cell>
          <cell r="E339">
            <v>4477.2</v>
          </cell>
          <cell r="F339">
            <v>5395.6</v>
          </cell>
          <cell r="G339">
            <v>4993.7999999999993</v>
          </cell>
          <cell r="H339">
            <v>6314</v>
          </cell>
          <cell r="I339">
            <v>7576.7999999999993</v>
          </cell>
          <cell r="J339">
            <v>5984.4800000000005</v>
          </cell>
          <cell r="K339">
            <v>5985.72</v>
          </cell>
          <cell r="L339">
            <v>6637.2400000000007</v>
          </cell>
          <cell r="M339">
            <v>5064.8399999999992</v>
          </cell>
          <cell r="N339">
            <v>5295.0599999999995</v>
          </cell>
        </row>
        <row r="340">
          <cell r="A340" t="str">
            <v>CTRV40YD</v>
          </cell>
          <cell r="B340" t="str">
            <v>REMOVE TEMP 40YD</v>
          </cell>
          <cell r="C340">
            <v>2640.4</v>
          </cell>
          <cell r="D340">
            <v>3788.3999999999996</v>
          </cell>
          <cell r="E340">
            <v>3099.6000000000004</v>
          </cell>
          <cell r="F340">
            <v>3558.8</v>
          </cell>
          <cell r="G340">
            <v>4132.7999999999993</v>
          </cell>
          <cell r="H340">
            <v>3673.6000000000004</v>
          </cell>
          <cell r="I340">
            <v>4592</v>
          </cell>
          <cell r="J340">
            <v>5409.24</v>
          </cell>
          <cell r="K340">
            <v>3338.19</v>
          </cell>
          <cell r="L340">
            <v>4374.18</v>
          </cell>
          <cell r="M340">
            <v>4604.3999999999996</v>
          </cell>
          <cell r="N340">
            <v>2187.0899999999997</v>
          </cell>
        </row>
        <row r="341">
          <cell r="A341" t="str">
            <v>DBTRIP</v>
          </cell>
          <cell r="B341" t="str">
            <v>TRIP CHARGE - ROLLOFF</v>
          </cell>
          <cell r="C341">
            <v>1516.24</v>
          </cell>
          <cell r="D341">
            <v>1723</v>
          </cell>
          <cell r="E341">
            <v>2384.58</v>
          </cell>
          <cell r="F341">
            <v>2067.6</v>
          </cell>
          <cell r="G341">
            <v>2067.6000000000004</v>
          </cell>
          <cell r="H341">
            <v>2550.04</v>
          </cell>
          <cell r="I341">
            <v>3701.18</v>
          </cell>
          <cell r="J341">
            <v>2626.1800000000003</v>
          </cell>
          <cell r="K341">
            <v>2971.7300000000005</v>
          </cell>
          <cell r="L341">
            <v>2892.34</v>
          </cell>
          <cell r="M341">
            <v>2329.1799999999998</v>
          </cell>
          <cell r="N341">
            <v>2833.5099999999998</v>
          </cell>
        </row>
        <row r="342">
          <cell r="A342" t="str">
            <v>DISP</v>
          </cell>
          <cell r="B342" t="str">
            <v>DISPOSAL CHARGE-SW</v>
          </cell>
          <cell r="C342">
            <v>163588.79999999999</v>
          </cell>
          <cell r="D342">
            <v>157925.88</v>
          </cell>
          <cell r="E342">
            <v>168109.75</v>
          </cell>
          <cell r="F342">
            <v>150062.81</v>
          </cell>
          <cell r="G342">
            <v>161472.04999999999</v>
          </cell>
          <cell r="H342">
            <v>197461.12</v>
          </cell>
          <cell r="I342">
            <v>202704.74</v>
          </cell>
          <cell r="J342">
            <v>199140.43</v>
          </cell>
          <cell r="K342">
            <v>205787.36999999997</v>
          </cell>
          <cell r="L342">
            <v>214462.06</v>
          </cell>
          <cell r="M342">
            <v>201034.49000000002</v>
          </cell>
          <cell r="N342">
            <v>195573.43999999997</v>
          </cell>
        </row>
        <row r="343">
          <cell r="A343" t="str">
            <v>DRDEM20</v>
          </cell>
          <cell r="B343" t="str">
            <v>20YD RECYCLING DB RENTAL</v>
          </cell>
          <cell r="C343">
            <v>0</v>
          </cell>
          <cell r="D343">
            <v>0</v>
          </cell>
          <cell r="E343">
            <v>0</v>
          </cell>
          <cell r="F343">
            <v>331.57</v>
          </cell>
          <cell r="G343">
            <v>0</v>
          </cell>
          <cell r="H343">
            <v>0</v>
          </cell>
          <cell r="I343">
            <v>0</v>
          </cell>
          <cell r="J343">
            <v>0</v>
          </cell>
          <cell r="K343">
            <v>0</v>
          </cell>
          <cell r="L343">
            <v>0</v>
          </cell>
          <cell r="M343">
            <v>0</v>
          </cell>
          <cell r="N343">
            <v>0</v>
          </cell>
        </row>
        <row r="344">
          <cell r="A344" t="str">
            <v>DRDEM40</v>
          </cell>
          <cell r="B344" t="str">
            <v>40YD RECYCLING DB RENTAL</v>
          </cell>
          <cell r="C344">
            <v>64.09</v>
          </cell>
          <cell r="D344">
            <v>64.09</v>
          </cell>
          <cell r="E344">
            <v>136.17000000000002</v>
          </cell>
          <cell r="F344">
            <v>-7.9899999999999949</v>
          </cell>
          <cell r="G344">
            <v>64.09</v>
          </cell>
          <cell r="H344">
            <v>64.09</v>
          </cell>
          <cell r="I344">
            <v>64.09</v>
          </cell>
          <cell r="J344">
            <v>64.09</v>
          </cell>
          <cell r="K344">
            <v>64.09</v>
          </cell>
          <cell r="L344">
            <v>64.09</v>
          </cell>
          <cell r="M344">
            <v>64.09</v>
          </cell>
          <cell r="N344">
            <v>64.09</v>
          </cell>
        </row>
        <row r="345">
          <cell r="A345" t="str">
            <v>DRHAUL15</v>
          </cell>
          <cell r="B345" t="str">
            <v>RECYCLING HAUL 15YD BOX</v>
          </cell>
          <cell r="C345">
            <v>542.07000000000005</v>
          </cell>
          <cell r="D345">
            <v>903.45</v>
          </cell>
          <cell r="E345">
            <v>903.45</v>
          </cell>
          <cell r="F345">
            <v>722.76</v>
          </cell>
          <cell r="G345">
            <v>2710.35</v>
          </cell>
          <cell r="H345">
            <v>3433.11</v>
          </cell>
          <cell r="I345">
            <v>3613.7999999999997</v>
          </cell>
          <cell r="J345">
            <v>2348.9700000000003</v>
          </cell>
          <cell r="K345">
            <v>1084.1400000000001</v>
          </cell>
          <cell r="L345">
            <v>1445.52</v>
          </cell>
          <cell r="M345">
            <v>903.45</v>
          </cell>
          <cell r="N345">
            <v>2506.9</v>
          </cell>
        </row>
        <row r="346">
          <cell r="A346" t="str">
            <v>DRHAUL20</v>
          </cell>
          <cell r="B346" t="str">
            <v>RECYCLING HAUL 20YD BOX</v>
          </cell>
          <cell r="C346">
            <v>1852.2</v>
          </cell>
          <cell r="D346">
            <v>2168.2799999999997</v>
          </cell>
          <cell r="E346">
            <v>3827.1600000000003</v>
          </cell>
          <cell r="F346">
            <v>1974.96</v>
          </cell>
          <cell r="G346">
            <v>3297.7200000000003</v>
          </cell>
          <cell r="H346">
            <v>2504.4</v>
          </cell>
          <cell r="I346">
            <v>3117.03</v>
          </cell>
          <cell r="J346">
            <v>2697.72</v>
          </cell>
          <cell r="K346">
            <v>1852.2</v>
          </cell>
          <cell r="L346">
            <v>1781.6399999999999</v>
          </cell>
          <cell r="M346">
            <v>1974.96</v>
          </cell>
          <cell r="N346">
            <v>1781.6399999999999</v>
          </cell>
        </row>
        <row r="347">
          <cell r="A347" t="str">
            <v>DRHAUL30</v>
          </cell>
          <cell r="B347" t="str">
            <v>RECYCLING HAUL 30YD BOX</v>
          </cell>
          <cell r="C347">
            <v>3548.9700000000003</v>
          </cell>
          <cell r="D347">
            <v>2529.6600000000003</v>
          </cell>
          <cell r="E347">
            <v>4368.28</v>
          </cell>
          <cell r="F347">
            <v>4387.59</v>
          </cell>
          <cell r="G347">
            <v>3245.52</v>
          </cell>
          <cell r="H347">
            <v>3548.97</v>
          </cell>
          <cell r="I347">
            <v>2948.97</v>
          </cell>
          <cell r="J347">
            <v>4633.1099999999997</v>
          </cell>
          <cell r="K347">
            <v>3548.9700000000003</v>
          </cell>
          <cell r="L347">
            <v>3310.35</v>
          </cell>
          <cell r="M347">
            <v>2226.21</v>
          </cell>
          <cell r="N347">
            <v>2045.52</v>
          </cell>
        </row>
        <row r="348">
          <cell r="A348" t="str">
            <v>DRHAUL40</v>
          </cell>
          <cell r="B348" t="str">
            <v>RECYCLING HAUL 40YD BOX</v>
          </cell>
          <cell r="C348">
            <v>5408.38</v>
          </cell>
          <cell r="D348">
            <v>5296.45</v>
          </cell>
          <cell r="E348">
            <v>4376.96</v>
          </cell>
          <cell r="F348">
            <v>4558.8599999999997</v>
          </cell>
          <cell r="G348">
            <v>5634.7000000000007</v>
          </cell>
          <cell r="H348">
            <v>7992.86</v>
          </cell>
          <cell r="I348">
            <v>9196.08</v>
          </cell>
          <cell r="J348">
            <v>4149.3599999999997</v>
          </cell>
          <cell r="K348">
            <v>4562.87</v>
          </cell>
          <cell r="L348">
            <v>5565.5</v>
          </cell>
          <cell r="M348">
            <v>3042.9</v>
          </cell>
          <cell r="N348">
            <v>4548.16</v>
          </cell>
        </row>
        <row r="349">
          <cell r="A349" t="str">
            <v>DRMIX</v>
          </cell>
          <cell r="B349" t="str">
            <v>CO-MINGLE RECY DISP</v>
          </cell>
          <cell r="C349">
            <v>77.22</v>
          </cell>
          <cell r="D349">
            <v>864.27</v>
          </cell>
          <cell r="E349">
            <v>1448.75</v>
          </cell>
          <cell r="F349">
            <v>-461.04</v>
          </cell>
          <cell r="G349">
            <v>197.39999999999998</v>
          </cell>
          <cell r="H349">
            <v>1218.6400000000001</v>
          </cell>
          <cell r="I349">
            <v>710.52</v>
          </cell>
          <cell r="J349">
            <v>1140.04</v>
          </cell>
          <cell r="K349">
            <v>1411.46</v>
          </cell>
          <cell r="L349">
            <v>90.09</v>
          </cell>
          <cell r="M349">
            <v>140.25</v>
          </cell>
          <cell r="N349">
            <v>127.77</v>
          </cell>
        </row>
        <row r="350">
          <cell r="A350" t="str">
            <v>DWSAN30</v>
          </cell>
          <cell r="B350" t="str">
            <v>WASH &amp; SANITIZE DB 30YD</v>
          </cell>
          <cell r="C350">
            <v>0</v>
          </cell>
          <cell r="D350">
            <v>0</v>
          </cell>
          <cell r="E350">
            <v>0</v>
          </cell>
          <cell r="F350">
            <v>0</v>
          </cell>
          <cell r="G350">
            <v>0</v>
          </cell>
          <cell r="H350">
            <v>0</v>
          </cell>
          <cell r="I350">
            <v>0</v>
          </cell>
          <cell r="J350">
            <v>0</v>
          </cell>
          <cell r="K350">
            <v>0</v>
          </cell>
          <cell r="L350">
            <v>0</v>
          </cell>
          <cell r="M350">
            <v>0</v>
          </cell>
          <cell r="N350">
            <v>0</v>
          </cell>
        </row>
        <row r="351">
          <cell r="A351" t="str">
            <v>FEE</v>
          </cell>
          <cell r="B351" t="str">
            <v>TRANSACTION FEE</v>
          </cell>
          <cell r="C351">
            <v>5300</v>
          </cell>
          <cell r="D351">
            <v>5160</v>
          </cell>
          <cell r="E351">
            <v>5770</v>
          </cell>
          <cell r="F351">
            <v>5180</v>
          </cell>
          <cell r="G351">
            <v>5310</v>
          </cell>
          <cell r="H351">
            <v>6730</v>
          </cell>
          <cell r="I351">
            <v>7380</v>
          </cell>
          <cell r="J351">
            <v>7084.9</v>
          </cell>
          <cell r="K351">
            <v>6885.1</v>
          </cell>
          <cell r="L351">
            <v>7540</v>
          </cell>
          <cell r="M351">
            <v>6350</v>
          </cell>
          <cell r="N351">
            <v>6010</v>
          </cell>
        </row>
        <row r="352">
          <cell r="A352" t="str">
            <v>HAULWD/YD</v>
          </cell>
          <cell r="B352" t="str">
            <v>HAUL FEE WOOD-YD DEBRIS</v>
          </cell>
          <cell r="C352">
            <v>180.69</v>
          </cell>
          <cell r="D352">
            <v>542.06999999999994</v>
          </cell>
          <cell r="E352">
            <v>180.69</v>
          </cell>
          <cell r="F352">
            <v>180.69</v>
          </cell>
          <cell r="G352">
            <v>-180.69</v>
          </cell>
          <cell r="H352">
            <v>0</v>
          </cell>
          <cell r="I352">
            <v>0</v>
          </cell>
          <cell r="J352">
            <v>180.69</v>
          </cell>
          <cell r="K352">
            <v>0</v>
          </cell>
          <cell r="L352">
            <v>0</v>
          </cell>
          <cell r="M352">
            <v>0</v>
          </cell>
          <cell r="N352">
            <v>180.69</v>
          </cell>
        </row>
        <row r="353">
          <cell r="A353" t="str">
            <v>MILE</v>
          </cell>
          <cell r="B353" t="str">
            <v>MILEAGE CHARGE-BEYOND 10</v>
          </cell>
          <cell r="C353">
            <v>949.36</v>
          </cell>
          <cell r="D353">
            <v>1109.7499999999998</v>
          </cell>
          <cell r="E353">
            <v>1607.47</v>
          </cell>
          <cell r="F353">
            <v>1362.52</v>
          </cell>
          <cell r="G353">
            <v>1165.6400000000001</v>
          </cell>
          <cell r="H353">
            <v>1821.37</v>
          </cell>
          <cell r="I353">
            <v>2203.63</v>
          </cell>
          <cell r="J353">
            <v>2297.6</v>
          </cell>
          <cell r="K353">
            <v>2360.6800000000003</v>
          </cell>
          <cell r="L353">
            <v>2281.64</v>
          </cell>
          <cell r="M353">
            <v>1365.9</v>
          </cell>
          <cell r="N353">
            <v>1464.1000000000001</v>
          </cell>
        </row>
        <row r="354">
          <cell r="A354" t="str">
            <v>PTON</v>
          </cell>
          <cell r="B354" t="str">
            <v>RECYCLING DISPOSAL</v>
          </cell>
          <cell r="C354">
            <v>2917.05</v>
          </cell>
          <cell r="D354">
            <v>169.83</v>
          </cell>
          <cell r="E354">
            <v>1566.14</v>
          </cell>
          <cell r="F354">
            <v>1280.58</v>
          </cell>
          <cell r="G354">
            <v>1162.76</v>
          </cell>
          <cell r="H354">
            <v>1007.66</v>
          </cell>
          <cell r="I354">
            <v>1358.06</v>
          </cell>
          <cell r="J354">
            <v>1630.33</v>
          </cell>
          <cell r="K354">
            <v>598.24</v>
          </cell>
          <cell r="L354">
            <v>706.61</v>
          </cell>
          <cell r="M354">
            <v>549.85</v>
          </cell>
          <cell r="N354">
            <v>500.42</v>
          </cell>
        </row>
        <row r="355">
          <cell r="A355" t="str">
            <v>PTRAN</v>
          </cell>
          <cell r="B355" t="str">
            <v>RECY/FW TRANSACTION FEE</v>
          </cell>
          <cell r="C355">
            <v>0</v>
          </cell>
          <cell r="D355">
            <v>10</v>
          </cell>
          <cell r="E355">
            <v>0</v>
          </cell>
          <cell r="F355">
            <v>0</v>
          </cell>
          <cell r="G355">
            <v>0</v>
          </cell>
          <cell r="H355">
            <v>0</v>
          </cell>
          <cell r="I355">
            <v>0</v>
          </cell>
          <cell r="J355">
            <v>0</v>
          </cell>
          <cell r="K355">
            <v>0</v>
          </cell>
          <cell r="L355">
            <v>0</v>
          </cell>
          <cell r="M355">
            <v>0</v>
          </cell>
          <cell r="N355">
            <v>0</v>
          </cell>
        </row>
        <row r="356">
          <cell r="A356" t="str">
            <v>RER20YD</v>
          </cell>
          <cell r="B356" t="str">
            <v>EMPTY &amp; RETURN 20YD</v>
          </cell>
          <cell r="C356">
            <v>0</v>
          </cell>
          <cell r="D356">
            <v>0</v>
          </cell>
          <cell r="E356">
            <v>0</v>
          </cell>
          <cell r="F356">
            <v>220.44</v>
          </cell>
          <cell r="G356">
            <v>0</v>
          </cell>
          <cell r="H356">
            <v>0</v>
          </cell>
          <cell r="I356">
            <v>0</v>
          </cell>
          <cell r="J356">
            <v>0</v>
          </cell>
          <cell r="K356">
            <v>0</v>
          </cell>
          <cell r="L356">
            <v>0</v>
          </cell>
          <cell r="M356">
            <v>0</v>
          </cell>
          <cell r="N356">
            <v>0</v>
          </cell>
        </row>
        <row r="357">
          <cell r="A357" t="str">
            <v>RER30YD</v>
          </cell>
          <cell r="B357" t="str">
            <v>EMPTY &amp; RETURN 30YD</v>
          </cell>
          <cell r="C357">
            <v>0</v>
          </cell>
          <cell r="D357">
            <v>114.8</v>
          </cell>
          <cell r="E357">
            <v>0</v>
          </cell>
          <cell r="F357">
            <v>0</v>
          </cell>
          <cell r="G357">
            <v>0</v>
          </cell>
          <cell r="H357">
            <v>0</v>
          </cell>
          <cell r="I357">
            <v>0</v>
          </cell>
          <cell r="J357">
            <v>0</v>
          </cell>
          <cell r="K357">
            <v>0</v>
          </cell>
          <cell r="L357">
            <v>0</v>
          </cell>
          <cell r="M357">
            <v>0</v>
          </cell>
          <cell r="N357">
            <v>0</v>
          </cell>
        </row>
        <row r="358">
          <cell r="A358" t="str">
            <v>RPLACE</v>
          </cell>
          <cell r="B358" t="str">
            <v>DROPBOX DELIVERY FEE</v>
          </cell>
          <cell r="C358">
            <v>0</v>
          </cell>
          <cell r="D358">
            <v>0</v>
          </cell>
          <cell r="E358">
            <v>58.67</v>
          </cell>
          <cell r="F358">
            <v>0</v>
          </cell>
          <cell r="G358">
            <v>58.67</v>
          </cell>
          <cell r="H358">
            <v>0</v>
          </cell>
          <cell r="I358">
            <v>0</v>
          </cell>
          <cell r="J358">
            <v>0</v>
          </cell>
          <cell r="K358">
            <v>0</v>
          </cell>
          <cell r="L358">
            <v>0</v>
          </cell>
          <cell r="M358">
            <v>0</v>
          </cell>
          <cell r="N358">
            <v>0</v>
          </cell>
        </row>
        <row r="359">
          <cell r="A359" t="str">
            <v>RRV40YD</v>
          </cell>
          <cell r="B359" t="str">
            <v>REMOVE 40YD</v>
          </cell>
          <cell r="C359">
            <v>0</v>
          </cell>
          <cell r="D359">
            <v>0</v>
          </cell>
          <cell r="E359">
            <v>114.8</v>
          </cell>
          <cell r="F359">
            <v>0</v>
          </cell>
          <cell r="G359">
            <v>0</v>
          </cell>
          <cell r="H359">
            <v>0</v>
          </cell>
          <cell r="I359">
            <v>0</v>
          </cell>
          <cell r="J359">
            <v>0</v>
          </cell>
          <cell r="K359">
            <v>0</v>
          </cell>
          <cell r="L359">
            <v>0</v>
          </cell>
          <cell r="M359">
            <v>0</v>
          </cell>
          <cell r="N359">
            <v>0</v>
          </cell>
        </row>
        <row r="360">
          <cell r="A360" t="str">
            <v>SPDISCO</v>
          </cell>
          <cell r="B360" t="str">
            <v>COMPACTOR DISCONNECT FEE</v>
          </cell>
          <cell r="C360">
            <v>1462.8000000000002</v>
          </cell>
          <cell r="D360">
            <v>1334</v>
          </cell>
          <cell r="E360">
            <v>1370.8</v>
          </cell>
          <cell r="F360">
            <v>1269.6000000000001</v>
          </cell>
          <cell r="G360">
            <v>1214.3999999999999</v>
          </cell>
          <cell r="H360">
            <v>1370.8</v>
          </cell>
          <cell r="I360">
            <v>1426</v>
          </cell>
          <cell r="J360">
            <v>1272.2</v>
          </cell>
          <cell r="K360">
            <v>1309.24</v>
          </cell>
          <cell r="L360">
            <v>1281.58</v>
          </cell>
          <cell r="M360">
            <v>1281.5800000000002</v>
          </cell>
          <cell r="N360">
            <v>1336.8999999999999</v>
          </cell>
        </row>
        <row r="361">
          <cell r="A361" t="str">
            <v>TARP</v>
          </cell>
          <cell r="B361" t="str">
            <v>TARP FEE</v>
          </cell>
          <cell r="C361">
            <v>2605.7400000000002</v>
          </cell>
          <cell r="D361">
            <v>2643.78</v>
          </cell>
          <cell r="E361">
            <v>2948.1000000000004</v>
          </cell>
          <cell r="F361">
            <v>2889.61</v>
          </cell>
          <cell r="G361">
            <v>3138.3</v>
          </cell>
          <cell r="H361">
            <v>4308.0300000000007</v>
          </cell>
          <cell r="I361">
            <v>4355.58</v>
          </cell>
          <cell r="J361">
            <v>4378.1399999999994</v>
          </cell>
          <cell r="K361">
            <v>4275.7300000000005</v>
          </cell>
          <cell r="L361">
            <v>4922.6399999999994</v>
          </cell>
          <cell r="M361">
            <v>4159.4400000000005</v>
          </cell>
          <cell r="N361">
            <v>3510.7200000000003</v>
          </cell>
        </row>
        <row r="362">
          <cell r="A362" t="str">
            <v>VDEM20</v>
          </cell>
          <cell r="B362" t="str">
            <v>20YD DROPBOX RENTAL</v>
          </cell>
          <cell r="C362">
            <v>14.88</v>
          </cell>
          <cell r="D362">
            <v>0</v>
          </cell>
          <cell r="E362">
            <v>0</v>
          </cell>
          <cell r="F362">
            <v>0</v>
          </cell>
          <cell r="G362">
            <v>0</v>
          </cell>
          <cell r="H362">
            <v>0</v>
          </cell>
          <cell r="I362">
            <v>0</v>
          </cell>
          <cell r="J362">
            <v>0</v>
          </cell>
          <cell r="K362">
            <v>0</v>
          </cell>
          <cell r="L362">
            <v>21.87</v>
          </cell>
          <cell r="M362">
            <v>0</v>
          </cell>
          <cell r="N362">
            <v>0</v>
          </cell>
        </row>
        <row r="363">
          <cell r="A363" t="str">
            <v>VDEM30</v>
          </cell>
          <cell r="B363" t="str">
            <v>30YD DROPBOX RENTAL</v>
          </cell>
          <cell r="C363">
            <v>0</v>
          </cell>
          <cell r="D363">
            <v>0</v>
          </cell>
          <cell r="E363">
            <v>0</v>
          </cell>
          <cell r="F363">
            <v>0</v>
          </cell>
          <cell r="G363">
            <v>43.18</v>
          </cell>
          <cell r="H363">
            <v>6.37</v>
          </cell>
          <cell r="I363">
            <v>0</v>
          </cell>
          <cell r="J363">
            <v>0</v>
          </cell>
          <cell r="K363">
            <v>0</v>
          </cell>
          <cell r="L363">
            <v>0</v>
          </cell>
          <cell r="M363">
            <v>0</v>
          </cell>
          <cell r="N363">
            <v>0</v>
          </cell>
        </row>
        <row r="364">
          <cell r="A364" t="str">
            <v>VDEM40</v>
          </cell>
          <cell r="B364" t="str">
            <v>40YD DROPBOX RENTAL</v>
          </cell>
          <cell r="C364">
            <v>0</v>
          </cell>
          <cell r="D364">
            <v>0</v>
          </cell>
          <cell r="E364">
            <v>0</v>
          </cell>
          <cell r="F364">
            <v>36.11</v>
          </cell>
          <cell r="G364">
            <v>10.62</v>
          </cell>
          <cell r="H364">
            <v>0</v>
          </cell>
          <cell r="I364">
            <v>0</v>
          </cell>
          <cell r="J364">
            <v>0</v>
          </cell>
          <cell r="K364">
            <v>0</v>
          </cell>
          <cell r="L364">
            <v>0</v>
          </cell>
          <cell r="M364">
            <v>0</v>
          </cell>
          <cell r="N364">
            <v>0</v>
          </cell>
        </row>
        <row r="365">
          <cell r="A365" t="str">
            <v>VDTIME</v>
          </cell>
          <cell r="B365" t="str">
            <v>TIME CHARGE - DROPBOX</v>
          </cell>
          <cell r="C365">
            <v>317.85000000000002</v>
          </cell>
          <cell r="D365">
            <v>146.69999999999999</v>
          </cell>
          <cell r="E365">
            <v>342.29999999999995</v>
          </cell>
          <cell r="F365">
            <v>48.9</v>
          </cell>
          <cell r="G365">
            <v>48.9</v>
          </cell>
          <cell r="H365">
            <v>0</v>
          </cell>
          <cell r="I365">
            <v>122.25</v>
          </cell>
          <cell r="J365">
            <v>366.75</v>
          </cell>
          <cell r="K365">
            <v>146.69999999999999</v>
          </cell>
          <cell r="L365">
            <v>172.78</v>
          </cell>
          <cell r="M365">
            <v>171.15</v>
          </cell>
          <cell r="N365">
            <v>293.39999999999998</v>
          </cell>
        </row>
        <row r="366">
          <cell r="A366" t="str">
            <v>VHAUL20</v>
          </cell>
          <cell r="B366" t="str">
            <v>HAUL FEE 20YD DROPBOX</v>
          </cell>
          <cell r="C366">
            <v>0</v>
          </cell>
          <cell r="D366">
            <v>0</v>
          </cell>
          <cell r="E366">
            <v>110.22</v>
          </cell>
          <cell r="F366">
            <v>0</v>
          </cell>
          <cell r="G366">
            <v>0</v>
          </cell>
          <cell r="H366">
            <v>110.22</v>
          </cell>
          <cell r="I366">
            <v>220.44</v>
          </cell>
          <cell r="J366">
            <v>0.29999999999999716</v>
          </cell>
          <cell r="K366">
            <v>0</v>
          </cell>
          <cell r="L366">
            <v>0</v>
          </cell>
          <cell r="M366">
            <v>0</v>
          </cell>
          <cell r="N366">
            <v>0</v>
          </cell>
        </row>
        <row r="367">
          <cell r="A367" t="str">
            <v>VHAUL20C</v>
          </cell>
          <cell r="B367" t="str">
            <v>COMPACTOR HAUL 20YD</v>
          </cell>
          <cell r="C367">
            <v>0</v>
          </cell>
          <cell r="D367">
            <v>0</v>
          </cell>
          <cell r="E367">
            <v>225.02</v>
          </cell>
          <cell r="F367">
            <v>0</v>
          </cell>
          <cell r="G367">
            <v>0</v>
          </cell>
          <cell r="H367">
            <v>0</v>
          </cell>
          <cell r="I367">
            <v>112.51</v>
          </cell>
          <cell r="J367">
            <v>0</v>
          </cell>
          <cell r="K367">
            <v>0</v>
          </cell>
          <cell r="L367">
            <v>112.81</v>
          </cell>
          <cell r="M367">
            <v>0</v>
          </cell>
          <cell r="N367">
            <v>0</v>
          </cell>
        </row>
        <row r="368">
          <cell r="A368" t="str">
            <v>VHAUL25C</v>
          </cell>
          <cell r="B368" t="str">
            <v>COMPACTOR HAUL 25YD</v>
          </cell>
          <cell r="C368">
            <v>0</v>
          </cell>
          <cell r="D368">
            <v>0</v>
          </cell>
          <cell r="E368">
            <v>126.3</v>
          </cell>
          <cell r="F368">
            <v>0</v>
          </cell>
          <cell r="G368">
            <v>0</v>
          </cell>
          <cell r="H368">
            <v>0</v>
          </cell>
          <cell r="I368">
            <v>0</v>
          </cell>
          <cell r="J368">
            <v>0</v>
          </cell>
          <cell r="K368">
            <v>0</v>
          </cell>
          <cell r="L368">
            <v>0</v>
          </cell>
          <cell r="M368">
            <v>0</v>
          </cell>
          <cell r="N368">
            <v>0</v>
          </cell>
        </row>
        <row r="369">
          <cell r="A369" t="str">
            <v>VHAUL30C</v>
          </cell>
          <cell r="B369" t="str">
            <v>COMPACTOR HAUL 30YD</v>
          </cell>
          <cell r="C369">
            <v>0</v>
          </cell>
          <cell r="D369">
            <v>0</v>
          </cell>
          <cell r="E369">
            <v>0</v>
          </cell>
          <cell r="F369">
            <v>0</v>
          </cell>
          <cell r="G369">
            <v>0</v>
          </cell>
          <cell r="H369">
            <v>0</v>
          </cell>
          <cell r="I369">
            <v>126.3</v>
          </cell>
          <cell r="J369">
            <v>0</v>
          </cell>
          <cell r="K369">
            <v>0</v>
          </cell>
          <cell r="L369">
            <v>0</v>
          </cell>
          <cell r="M369">
            <v>0</v>
          </cell>
          <cell r="N369">
            <v>0</v>
          </cell>
        </row>
        <row r="370">
          <cell r="A370" t="str">
            <v>VHAUL40</v>
          </cell>
          <cell r="B370" t="str">
            <v>HAUL FEE 40YD DROPBOX</v>
          </cell>
          <cell r="C370">
            <v>0</v>
          </cell>
          <cell r="D370">
            <v>0</v>
          </cell>
          <cell r="E370">
            <v>229.6</v>
          </cell>
          <cell r="F370">
            <v>229.6</v>
          </cell>
          <cell r="G370">
            <v>114.8</v>
          </cell>
          <cell r="H370">
            <v>0</v>
          </cell>
          <cell r="I370">
            <v>0</v>
          </cell>
          <cell r="J370">
            <v>0</v>
          </cell>
          <cell r="K370">
            <v>0</v>
          </cell>
          <cell r="L370">
            <v>0</v>
          </cell>
          <cell r="M370">
            <v>0</v>
          </cell>
          <cell r="N370">
            <v>230.22</v>
          </cell>
        </row>
        <row r="371">
          <cell r="A371" t="str">
            <v>VHAUL40C</v>
          </cell>
          <cell r="B371" t="str">
            <v>COMPACTOR HAUL 40YD</v>
          </cell>
          <cell r="C371">
            <v>0</v>
          </cell>
          <cell r="D371">
            <v>0</v>
          </cell>
          <cell r="E371">
            <v>0</v>
          </cell>
          <cell r="F371">
            <v>0</v>
          </cell>
          <cell r="G371">
            <v>0</v>
          </cell>
          <cell r="H371">
            <v>0</v>
          </cell>
          <cell r="I371">
            <v>126.3</v>
          </cell>
          <cell r="J371">
            <v>0</v>
          </cell>
          <cell r="K371">
            <v>0</v>
          </cell>
          <cell r="L371">
            <v>0</v>
          </cell>
          <cell r="M371">
            <v>0</v>
          </cell>
          <cell r="N371">
            <v>0</v>
          </cell>
        </row>
        <row r="372">
          <cell r="A372" t="str">
            <v>VPLACE</v>
          </cell>
          <cell r="B372" t="str">
            <v>DROPBOX DELIVERY FEE</v>
          </cell>
          <cell r="C372">
            <v>0</v>
          </cell>
          <cell r="D372">
            <v>58.67</v>
          </cell>
          <cell r="E372">
            <v>58.67</v>
          </cell>
          <cell r="F372">
            <v>0</v>
          </cell>
          <cell r="G372">
            <v>0</v>
          </cell>
          <cell r="H372">
            <v>0</v>
          </cell>
          <cell r="I372">
            <v>58.67</v>
          </cell>
          <cell r="J372">
            <v>58.83</v>
          </cell>
          <cell r="K372">
            <v>0</v>
          </cell>
          <cell r="L372">
            <v>0</v>
          </cell>
          <cell r="M372">
            <v>0</v>
          </cell>
          <cell r="N372">
            <v>0</v>
          </cell>
        </row>
        <row r="373">
          <cell r="A373" t="str">
            <v>WAHAUL20</v>
          </cell>
          <cell r="B373" t="str">
            <v>WASHOUGAL HAUL FEE 20YD</v>
          </cell>
          <cell r="C373">
            <v>0</v>
          </cell>
          <cell r="D373">
            <v>0</v>
          </cell>
          <cell r="E373">
            <v>110.22</v>
          </cell>
          <cell r="F373">
            <v>0</v>
          </cell>
          <cell r="G373">
            <v>0</v>
          </cell>
          <cell r="H373">
            <v>0</v>
          </cell>
          <cell r="I373">
            <v>0</v>
          </cell>
          <cell r="J373">
            <v>0</v>
          </cell>
          <cell r="K373">
            <v>0</v>
          </cell>
          <cell r="L373">
            <v>0</v>
          </cell>
          <cell r="M373">
            <v>0</v>
          </cell>
          <cell r="N373">
            <v>0</v>
          </cell>
        </row>
        <row r="374">
          <cell r="A374" t="str">
            <v>WAHAUL30</v>
          </cell>
          <cell r="B374" t="str">
            <v>WASHOUGAL HAUL FEE 30YD</v>
          </cell>
          <cell r="C374">
            <v>0</v>
          </cell>
          <cell r="D374">
            <v>0</v>
          </cell>
          <cell r="E374">
            <v>0</v>
          </cell>
          <cell r="F374">
            <v>0</v>
          </cell>
          <cell r="G374">
            <v>0</v>
          </cell>
          <cell r="H374">
            <v>0</v>
          </cell>
          <cell r="I374">
            <v>0</v>
          </cell>
          <cell r="J374">
            <v>115.11</v>
          </cell>
          <cell r="K374">
            <v>0</v>
          </cell>
          <cell r="L374">
            <v>0</v>
          </cell>
          <cell r="M374">
            <v>0</v>
          </cell>
          <cell r="N374">
            <v>0</v>
          </cell>
        </row>
        <row r="375">
          <cell r="A375" t="str">
            <v>XPLACE</v>
          </cell>
          <cell r="B375" t="str">
            <v>PT 1-8YD CONT DELIVERY</v>
          </cell>
          <cell r="C375">
            <v>0</v>
          </cell>
          <cell r="D375">
            <v>0</v>
          </cell>
          <cell r="E375">
            <v>0</v>
          </cell>
          <cell r="F375">
            <v>56.6</v>
          </cell>
          <cell r="G375">
            <v>56.6</v>
          </cell>
          <cell r="H375">
            <v>113.2</v>
          </cell>
          <cell r="I375">
            <v>0</v>
          </cell>
          <cell r="J375">
            <v>0</v>
          </cell>
          <cell r="K375">
            <v>56.75</v>
          </cell>
          <cell r="L375">
            <v>0</v>
          </cell>
          <cell r="M375">
            <v>0</v>
          </cell>
          <cell r="N375">
            <v>0</v>
          </cell>
        </row>
        <row r="376">
          <cell r="A376" t="str">
            <v>DWSAN20</v>
          </cell>
          <cell r="B376" t="str">
            <v>WASH &amp; SANITIZE DB 20YD</v>
          </cell>
          <cell r="C376">
            <v>0</v>
          </cell>
          <cell r="D376">
            <v>0</v>
          </cell>
          <cell r="E376">
            <v>162.02000000000001</v>
          </cell>
          <cell r="F376">
            <v>136.02000000000001</v>
          </cell>
          <cell r="G376">
            <v>0</v>
          </cell>
          <cell r="H376">
            <v>162.02000000000001</v>
          </cell>
          <cell r="I376">
            <v>0</v>
          </cell>
          <cell r="J376">
            <v>298.33000000000004</v>
          </cell>
          <cell r="K376">
            <v>0</v>
          </cell>
          <cell r="L376">
            <v>-136.31</v>
          </cell>
          <cell r="M376">
            <v>0</v>
          </cell>
          <cell r="N376">
            <v>0</v>
          </cell>
        </row>
        <row r="377">
          <cell r="A377" t="str">
            <v>WAMISC</v>
          </cell>
          <cell r="B377" t="str">
            <v>ROLL-OFF HOURLY RATE</v>
          </cell>
          <cell r="C377">
            <v>443.63</v>
          </cell>
          <cell r="D377">
            <v>0</v>
          </cell>
          <cell r="E377">
            <v>146.25</v>
          </cell>
          <cell r="F377">
            <v>0</v>
          </cell>
          <cell r="G377">
            <v>0</v>
          </cell>
          <cell r="H377">
            <v>0</v>
          </cell>
          <cell r="I377">
            <v>243.75</v>
          </cell>
          <cell r="J377">
            <v>0</v>
          </cell>
          <cell r="K377">
            <v>146.63999999999999</v>
          </cell>
          <cell r="L377">
            <v>146.63999999999999</v>
          </cell>
          <cell r="M377">
            <v>112.42</v>
          </cell>
          <cell r="N377">
            <v>488.8</v>
          </cell>
        </row>
        <row r="378">
          <cell r="A378" t="str">
            <v>VERDB</v>
          </cell>
          <cell r="B378" t="str">
            <v>EMPTY &amp; RETURN 1-8YD CONT</v>
          </cell>
          <cell r="C378">
            <v>106.33</v>
          </cell>
          <cell r="D378">
            <v>106.33</v>
          </cell>
          <cell r="E378">
            <v>0</v>
          </cell>
          <cell r="F378">
            <v>106.33</v>
          </cell>
          <cell r="G378">
            <v>0</v>
          </cell>
          <cell r="H378">
            <v>425.32</v>
          </cell>
          <cell r="I378">
            <v>1063.3</v>
          </cell>
          <cell r="J378">
            <v>106.62</v>
          </cell>
          <cell r="K378">
            <v>106.62</v>
          </cell>
          <cell r="L378">
            <v>106.62</v>
          </cell>
          <cell r="M378">
            <v>-106.62</v>
          </cell>
          <cell r="N378">
            <v>0</v>
          </cell>
        </row>
        <row r="379">
          <cell r="A379" t="str">
            <v>DWSAN40</v>
          </cell>
          <cell r="B379" t="str">
            <v>WASH &amp; SANITIZE DB 40YD</v>
          </cell>
          <cell r="C379">
            <v>240.02</v>
          </cell>
          <cell r="D379">
            <v>0</v>
          </cell>
          <cell r="E379">
            <v>0</v>
          </cell>
          <cell r="F379">
            <v>0</v>
          </cell>
          <cell r="G379">
            <v>0</v>
          </cell>
          <cell r="H379">
            <v>0</v>
          </cell>
          <cell r="I379">
            <v>0</v>
          </cell>
          <cell r="J379">
            <v>0</v>
          </cell>
          <cell r="K379">
            <v>0</v>
          </cell>
          <cell r="L379">
            <v>0</v>
          </cell>
          <cell r="M379">
            <v>0</v>
          </cell>
          <cell r="N379">
            <v>0</v>
          </cell>
        </row>
        <row r="380">
          <cell r="A380" t="str">
            <v>VRVDB</v>
          </cell>
          <cell r="B380" t="str">
            <v>REMOVE 1-8YD CONT</v>
          </cell>
          <cell r="C380">
            <v>0</v>
          </cell>
          <cell r="D380">
            <v>0</v>
          </cell>
          <cell r="E380">
            <v>56.6</v>
          </cell>
          <cell r="F380">
            <v>0</v>
          </cell>
          <cell r="G380">
            <v>0</v>
          </cell>
          <cell r="H380">
            <v>0</v>
          </cell>
          <cell r="I380">
            <v>226.4</v>
          </cell>
          <cell r="J380">
            <v>56.75</v>
          </cell>
          <cell r="K380">
            <v>0</v>
          </cell>
          <cell r="L380">
            <v>0</v>
          </cell>
          <cell r="M380">
            <v>0</v>
          </cell>
          <cell r="N380">
            <v>0</v>
          </cell>
        </row>
        <row r="381">
          <cell r="A381" t="str">
            <v>CRV40YD</v>
          </cell>
          <cell r="B381" t="str">
            <v>REMOVE 40YD</v>
          </cell>
          <cell r="C381">
            <v>0</v>
          </cell>
          <cell r="D381">
            <v>0</v>
          </cell>
          <cell r="E381">
            <v>0</v>
          </cell>
          <cell r="F381">
            <v>114.8</v>
          </cell>
          <cell r="G381">
            <v>0</v>
          </cell>
          <cell r="H381">
            <v>114.8</v>
          </cell>
          <cell r="I381">
            <v>0</v>
          </cell>
          <cell r="J381">
            <v>0</v>
          </cell>
          <cell r="K381">
            <v>0</v>
          </cell>
          <cell r="L381">
            <v>0</v>
          </cell>
          <cell r="M381">
            <v>0</v>
          </cell>
          <cell r="N381">
            <v>0</v>
          </cell>
        </row>
        <row r="382">
          <cell r="A382" t="str">
            <v>OCC</v>
          </cell>
          <cell r="B382" t="str">
            <v>CARDBOARD RECY DISP</v>
          </cell>
          <cell r="C382">
            <v>0</v>
          </cell>
          <cell r="D382">
            <v>0</v>
          </cell>
          <cell r="E382">
            <v>0</v>
          </cell>
          <cell r="F382">
            <v>0</v>
          </cell>
          <cell r="G382">
            <v>0</v>
          </cell>
          <cell r="H382">
            <v>0</v>
          </cell>
          <cell r="I382">
            <v>0</v>
          </cell>
          <cell r="J382">
            <v>0</v>
          </cell>
          <cell r="K382">
            <v>0</v>
          </cell>
          <cell r="L382">
            <v>-692.45</v>
          </cell>
          <cell r="M382">
            <v>-727.1</v>
          </cell>
          <cell r="N382">
            <v>-737.55</v>
          </cell>
        </row>
        <row r="383">
          <cell r="A383" t="str">
            <v>LINER-RO</v>
          </cell>
          <cell r="B383" t="str">
            <v>DROPBOX LINER CHARGE</v>
          </cell>
          <cell r="C383">
            <v>200</v>
          </cell>
          <cell r="D383">
            <v>100</v>
          </cell>
          <cell r="E383">
            <v>150</v>
          </cell>
          <cell r="F383">
            <v>200</v>
          </cell>
          <cell r="G383">
            <v>150</v>
          </cell>
          <cell r="H383">
            <v>1850</v>
          </cell>
          <cell r="I383">
            <v>200</v>
          </cell>
          <cell r="J383">
            <v>200</v>
          </cell>
          <cell r="K383">
            <v>300</v>
          </cell>
          <cell r="L383">
            <v>850</v>
          </cell>
          <cell r="M383">
            <v>1750</v>
          </cell>
          <cell r="N383">
            <v>250</v>
          </cell>
        </row>
        <row r="384">
          <cell r="A384" t="str">
            <v>PHAZ</v>
          </cell>
          <cell r="B384" t="str">
            <v>HAZARDOUS WASTE FEE</v>
          </cell>
          <cell r="C384">
            <v>1594.26</v>
          </cell>
          <cell r="D384">
            <v>0</v>
          </cell>
          <cell r="E384">
            <v>0</v>
          </cell>
          <cell r="F384">
            <v>341.01</v>
          </cell>
          <cell r="G384">
            <v>163.22</v>
          </cell>
          <cell r="H384">
            <v>163.22</v>
          </cell>
          <cell r="I384">
            <v>0</v>
          </cell>
          <cell r="J384">
            <v>0</v>
          </cell>
          <cell r="K384">
            <v>163.22</v>
          </cell>
          <cell r="L384">
            <v>656</v>
          </cell>
          <cell r="M384">
            <v>669.92000000000007</v>
          </cell>
          <cell r="N384">
            <v>1019.81</v>
          </cell>
        </row>
        <row r="385">
          <cell r="A385" t="str">
            <v>DRDEMO</v>
          </cell>
          <cell r="B385" t="str">
            <v>CONST-DEMO RECY DISPOSAL</v>
          </cell>
          <cell r="C385">
            <v>2163.86</v>
          </cell>
          <cell r="D385">
            <v>2489.6400000000003</v>
          </cell>
          <cell r="E385">
            <v>1319.08</v>
          </cell>
          <cell r="F385">
            <v>1340.68</v>
          </cell>
          <cell r="G385">
            <v>1210.22</v>
          </cell>
          <cell r="H385">
            <v>1391.1499999999999</v>
          </cell>
          <cell r="I385">
            <v>2108.33</v>
          </cell>
          <cell r="J385">
            <v>1422.8600000000001</v>
          </cell>
          <cell r="K385">
            <v>1366.6299999999999</v>
          </cell>
          <cell r="L385">
            <v>2800.31</v>
          </cell>
          <cell r="M385">
            <v>841.89</v>
          </cell>
          <cell r="N385">
            <v>2141.5</v>
          </cell>
        </row>
        <row r="386">
          <cell r="A386" t="str">
            <v>DRCONCRETE</v>
          </cell>
          <cell r="B386" t="str">
            <v>CONCRETE-MASONRY RECY DIS</v>
          </cell>
          <cell r="C386">
            <v>200</v>
          </cell>
          <cell r="D386">
            <v>465.45</v>
          </cell>
          <cell r="E386">
            <v>250</v>
          </cell>
          <cell r="F386">
            <v>420</v>
          </cell>
          <cell r="G386">
            <v>931</v>
          </cell>
          <cell r="H386">
            <v>1550.7</v>
          </cell>
          <cell r="I386">
            <v>1621.3</v>
          </cell>
          <cell r="J386">
            <v>781</v>
          </cell>
          <cell r="K386">
            <v>336.7</v>
          </cell>
          <cell r="L386">
            <v>682</v>
          </cell>
          <cell r="M386">
            <v>507</v>
          </cell>
          <cell r="N386">
            <v>840.1</v>
          </cell>
        </row>
        <row r="387">
          <cell r="A387" t="str">
            <v>DRWOOD</v>
          </cell>
          <cell r="B387" t="str">
            <v>WOOD RECY DISPOSAL</v>
          </cell>
          <cell r="C387">
            <v>3383.65</v>
          </cell>
          <cell r="D387">
            <v>4045.4</v>
          </cell>
          <cell r="E387">
            <v>3525.11</v>
          </cell>
          <cell r="F387">
            <v>1218.5999999999999</v>
          </cell>
          <cell r="G387">
            <v>2562.9</v>
          </cell>
          <cell r="H387">
            <v>3132.94</v>
          </cell>
          <cell r="I387">
            <v>2591.4</v>
          </cell>
          <cell r="J387">
            <v>3363.3999999999996</v>
          </cell>
          <cell r="K387">
            <v>2842.9500000000003</v>
          </cell>
          <cell r="L387">
            <v>2567.75</v>
          </cell>
          <cell r="M387">
            <v>1095.2</v>
          </cell>
          <cell r="N387">
            <v>1827.85</v>
          </cell>
        </row>
        <row r="388">
          <cell r="A388" t="str">
            <v>YDDISP</v>
          </cell>
          <cell r="B388" t="str">
            <v>YARD DEBRIS DISPOSAL</v>
          </cell>
          <cell r="C388">
            <v>530</v>
          </cell>
          <cell r="D388">
            <v>534.28</v>
          </cell>
          <cell r="E388">
            <v>688.68000000000006</v>
          </cell>
          <cell r="F388">
            <v>1958.38</v>
          </cell>
          <cell r="G388">
            <v>2800.96</v>
          </cell>
          <cell r="H388">
            <v>4395.08</v>
          </cell>
          <cell r="I388">
            <v>675.55</v>
          </cell>
          <cell r="J388">
            <v>1537.4699999999998</v>
          </cell>
          <cell r="K388">
            <v>2612.14</v>
          </cell>
          <cell r="L388">
            <v>3142.67</v>
          </cell>
          <cell r="M388">
            <v>1814.01</v>
          </cell>
          <cell r="N388">
            <v>1849.49</v>
          </cell>
        </row>
        <row r="389">
          <cell r="A389" t="str">
            <v>DBACC</v>
          </cell>
          <cell r="B389" t="str">
            <v>DB ACCESS CHARGE PER PICK</v>
          </cell>
          <cell r="C389">
            <v>12.32</v>
          </cell>
          <cell r="D389">
            <v>10.78</v>
          </cell>
          <cell r="E389">
            <v>20.02</v>
          </cell>
          <cell r="F389">
            <v>10.78</v>
          </cell>
          <cell r="G389">
            <v>12.32</v>
          </cell>
          <cell r="H389">
            <v>16.940000000000001</v>
          </cell>
          <cell r="I389">
            <v>18.48</v>
          </cell>
          <cell r="J389">
            <v>15.4</v>
          </cell>
          <cell r="K389">
            <v>16.940000000000001</v>
          </cell>
          <cell r="L389">
            <v>18.48</v>
          </cell>
          <cell r="M389">
            <v>13.86</v>
          </cell>
          <cell r="N389">
            <v>16.940000000000001</v>
          </cell>
        </row>
        <row r="390">
          <cell r="A390" t="str">
            <v>DRROOF</v>
          </cell>
          <cell r="B390" t="str">
            <v>ROOFING RECY DISPOSAL</v>
          </cell>
          <cell r="C390">
            <v>0</v>
          </cell>
          <cell r="D390">
            <v>0</v>
          </cell>
          <cell r="E390">
            <v>0</v>
          </cell>
          <cell r="F390">
            <v>0</v>
          </cell>
          <cell r="G390">
            <v>0</v>
          </cell>
          <cell r="H390">
            <v>705.32</v>
          </cell>
          <cell r="I390">
            <v>341.11</v>
          </cell>
          <cell r="J390">
            <v>1005.6200000000001</v>
          </cell>
          <cell r="K390">
            <v>-77</v>
          </cell>
          <cell r="L390">
            <v>340.34</v>
          </cell>
          <cell r="M390">
            <v>0</v>
          </cell>
          <cell r="N390">
            <v>0</v>
          </cell>
        </row>
        <row r="391">
          <cell r="A391" t="str">
            <v>PF8YRENT</v>
          </cell>
          <cell r="B391" t="str">
            <v>8YD PICKLE FORK RENT</v>
          </cell>
          <cell r="C391">
            <v>184.5</v>
          </cell>
          <cell r="D391">
            <v>184.5</v>
          </cell>
          <cell r="E391">
            <v>184.5</v>
          </cell>
          <cell r="F391">
            <v>184.5</v>
          </cell>
          <cell r="G391">
            <v>184.5</v>
          </cell>
          <cell r="H391">
            <v>135.30000000000001</v>
          </cell>
          <cell r="I391">
            <v>108.63</v>
          </cell>
          <cell r="J391">
            <v>0</v>
          </cell>
          <cell r="K391">
            <v>0</v>
          </cell>
          <cell r="L391">
            <v>0</v>
          </cell>
          <cell r="M391">
            <v>0</v>
          </cell>
          <cell r="N391">
            <v>0</v>
          </cell>
        </row>
        <row r="392">
          <cell r="A392" t="str">
            <v>DRHMIX30</v>
          </cell>
          <cell r="B392" t="str">
            <v>RECY HAUL 30YD MIX-OCC</v>
          </cell>
          <cell r="C392">
            <v>0</v>
          </cell>
          <cell r="D392">
            <v>0</v>
          </cell>
          <cell r="E392">
            <v>0</v>
          </cell>
          <cell r="F392">
            <v>0</v>
          </cell>
          <cell r="G392">
            <v>0</v>
          </cell>
          <cell r="H392">
            <v>0</v>
          </cell>
          <cell r="I392">
            <v>0</v>
          </cell>
          <cell r="J392">
            <v>0</v>
          </cell>
          <cell r="K392">
            <v>0</v>
          </cell>
          <cell r="L392">
            <v>0</v>
          </cell>
          <cell r="M392">
            <v>180.69</v>
          </cell>
          <cell r="N392">
            <v>0</v>
          </cell>
        </row>
        <row r="393">
          <cell r="A393" t="str">
            <v>PF2YRENT</v>
          </cell>
          <cell r="B393" t="str">
            <v>2YD PICKLE FORK RENT</v>
          </cell>
          <cell r="C393">
            <v>61.5</v>
          </cell>
          <cell r="D393">
            <v>61.5</v>
          </cell>
          <cell r="E393">
            <v>10.25</v>
          </cell>
          <cell r="F393">
            <v>8.19</v>
          </cell>
          <cell r="G393">
            <v>61.5</v>
          </cell>
          <cell r="H393">
            <v>61.5</v>
          </cell>
          <cell r="I393">
            <v>49.2</v>
          </cell>
          <cell r="J393">
            <v>0</v>
          </cell>
          <cell r="K393">
            <v>24.6</v>
          </cell>
          <cell r="L393">
            <v>61.5</v>
          </cell>
          <cell r="M393">
            <v>61.5</v>
          </cell>
          <cell r="N393">
            <v>45.09</v>
          </cell>
        </row>
        <row r="394">
          <cell r="A394" t="str">
            <v>CASPEC</v>
          </cell>
          <cell r="B394" t="str">
            <v>SPECIAL DISP FEE</v>
          </cell>
          <cell r="C394">
            <v>3249.79</v>
          </cell>
          <cell r="D394">
            <v>2932.53</v>
          </cell>
          <cell r="E394">
            <v>2058.91</v>
          </cell>
          <cell r="F394">
            <v>130.04</v>
          </cell>
          <cell r="G394">
            <v>210.96</v>
          </cell>
          <cell r="H394">
            <v>3249.8</v>
          </cell>
          <cell r="I394">
            <v>2911.19</v>
          </cell>
          <cell r="J394">
            <v>2767.08</v>
          </cell>
          <cell r="K394">
            <v>2862.88</v>
          </cell>
          <cell r="L394">
            <v>2928.11</v>
          </cell>
          <cell r="M394">
            <v>2988.9</v>
          </cell>
          <cell r="N394">
            <v>3186.97</v>
          </cell>
        </row>
        <row r="395">
          <cell r="A395" t="str">
            <v>DBPTRIP</v>
          </cell>
          <cell r="B395" t="str">
            <v>DB TRIP CHARGE - PORTLAND</v>
          </cell>
          <cell r="C395">
            <v>95.6</v>
          </cell>
          <cell r="D395">
            <v>0</v>
          </cell>
          <cell r="E395">
            <v>95.6</v>
          </cell>
          <cell r="F395">
            <v>95.6</v>
          </cell>
          <cell r="G395">
            <v>0</v>
          </cell>
          <cell r="H395">
            <v>0</v>
          </cell>
          <cell r="I395">
            <v>0</v>
          </cell>
          <cell r="J395">
            <v>0</v>
          </cell>
          <cell r="K395">
            <v>0</v>
          </cell>
          <cell r="L395">
            <v>0</v>
          </cell>
          <cell r="M395">
            <v>95.6</v>
          </cell>
          <cell r="N395">
            <v>0</v>
          </cell>
        </row>
        <row r="396">
          <cell r="A396" t="str">
            <v>CRV15YD</v>
          </cell>
          <cell r="B396" t="str">
            <v>REMOVE 15YD</v>
          </cell>
          <cell r="C396">
            <v>0</v>
          </cell>
          <cell r="D396">
            <v>0</v>
          </cell>
          <cell r="E396">
            <v>0</v>
          </cell>
          <cell r="F396">
            <v>0</v>
          </cell>
          <cell r="G396">
            <v>110.22</v>
          </cell>
          <cell r="H396">
            <v>0</v>
          </cell>
          <cell r="I396">
            <v>0</v>
          </cell>
          <cell r="J396">
            <v>0</v>
          </cell>
          <cell r="K396">
            <v>0</v>
          </cell>
          <cell r="L396">
            <v>0</v>
          </cell>
          <cell r="M396">
            <v>115.11</v>
          </cell>
          <cell r="N396">
            <v>-4.59</v>
          </cell>
        </row>
        <row r="397">
          <cell r="A397" t="str">
            <v>PF3YRENT</v>
          </cell>
          <cell r="B397" t="str">
            <v>3YD PICKLE FORK RENT</v>
          </cell>
          <cell r="C397">
            <v>0</v>
          </cell>
          <cell r="D397">
            <v>0</v>
          </cell>
          <cell r="E397">
            <v>0</v>
          </cell>
          <cell r="F397">
            <v>0</v>
          </cell>
          <cell r="G397">
            <v>47.15</v>
          </cell>
          <cell r="H397">
            <v>90.2</v>
          </cell>
          <cell r="I397">
            <v>116.85</v>
          </cell>
          <cell r="J397">
            <v>67.650000000000006</v>
          </cell>
          <cell r="K397">
            <v>61.5</v>
          </cell>
          <cell r="L397">
            <v>61.5</v>
          </cell>
          <cell r="M397">
            <v>61.5</v>
          </cell>
          <cell r="N397">
            <v>61.5</v>
          </cell>
        </row>
        <row r="398">
          <cell r="A398" t="str">
            <v>PF2ER</v>
          </cell>
          <cell r="B398" t="str">
            <v>EMPTY &amp; RETURN 2YD CONT</v>
          </cell>
          <cell r="C398">
            <v>0</v>
          </cell>
          <cell r="D398">
            <v>0</v>
          </cell>
          <cell r="E398">
            <v>0</v>
          </cell>
          <cell r="F398">
            <v>0</v>
          </cell>
          <cell r="G398">
            <v>0</v>
          </cell>
          <cell r="H398">
            <v>0</v>
          </cell>
          <cell r="I398">
            <v>0</v>
          </cell>
          <cell r="J398">
            <v>0</v>
          </cell>
          <cell r="K398">
            <v>0</v>
          </cell>
          <cell r="L398">
            <v>0</v>
          </cell>
          <cell r="M398">
            <v>120.09</v>
          </cell>
          <cell r="N398">
            <v>0</v>
          </cell>
        </row>
        <row r="399">
          <cell r="A399" t="str">
            <v>PF2FP</v>
          </cell>
          <cell r="B399" t="str">
            <v>REMOVE 2YD CONT</v>
          </cell>
          <cell r="C399">
            <v>0</v>
          </cell>
          <cell r="D399">
            <v>0</v>
          </cell>
          <cell r="E399">
            <v>0</v>
          </cell>
          <cell r="F399">
            <v>0</v>
          </cell>
          <cell r="G399">
            <v>0</v>
          </cell>
          <cell r="H399">
            <v>0</v>
          </cell>
          <cell r="I399">
            <v>0</v>
          </cell>
          <cell r="J399">
            <v>0</v>
          </cell>
          <cell r="K399">
            <v>0</v>
          </cell>
          <cell r="L399">
            <v>0</v>
          </cell>
          <cell r="M399">
            <v>0</v>
          </cell>
          <cell r="N399">
            <v>140.44</v>
          </cell>
        </row>
        <row r="400">
          <cell r="A400" t="str">
            <v>PF3ER</v>
          </cell>
          <cell r="B400" t="str">
            <v>EMPTY &amp; RETURN 3YD CONT</v>
          </cell>
          <cell r="C400">
            <v>0</v>
          </cell>
          <cell r="D400">
            <v>0</v>
          </cell>
          <cell r="E400">
            <v>0</v>
          </cell>
          <cell r="F400">
            <v>0</v>
          </cell>
          <cell r="G400">
            <v>0</v>
          </cell>
          <cell r="H400">
            <v>0</v>
          </cell>
          <cell r="I400">
            <v>0</v>
          </cell>
          <cell r="J400">
            <v>0</v>
          </cell>
          <cell r="K400">
            <v>0</v>
          </cell>
          <cell r="L400">
            <v>0</v>
          </cell>
          <cell r="M400">
            <v>0</v>
          </cell>
          <cell r="N400">
            <v>126.28</v>
          </cell>
        </row>
        <row r="401">
          <cell r="A401" t="str">
            <v>SURC</v>
          </cell>
          <cell r="C401">
            <v>23622.25</v>
          </cell>
          <cell r="D401">
            <v>23527.68</v>
          </cell>
          <cell r="E401">
            <v>23256.030000000002</v>
          </cell>
          <cell r="F401">
            <v>21374.399999999998</v>
          </cell>
          <cell r="G401">
            <v>22019.8</v>
          </cell>
          <cell r="H401">
            <v>23385.600000000002</v>
          </cell>
          <cell r="I401">
            <v>22393.099999999995</v>
          </cell>
          <cell r="J401">
            <v>22232.059999999994</v>
          </cell>
          <cell r="K401">
            <v>22696.539999999997</v>
          </cell>
          <cell r="L401">
            <v>22679.46</v>
          </cell>
          <cell r="M401">
            <v>22853.179999999997</v>
          </cell>
          <cell r="N401">
            <v>11879.52</v>
          </cell>
        </row>
        <row r="402">
          <cell r="A402" t="str">
            <v>COMMODITY</v>
          </cell>
          <cell r="B402" t="str">
            <v>COMMODITY SURCHARGE</v>
          </cell>
          <cell r="C402">
            <v>23622.25</v>
          </cell>
          <cell r="D402">
            <v>23527.68</v>
          </cell>
          <cell r="E402">
            <v>23256.030000000002</v>
          </cell>
          <cell r="F402">
            <v>21374.399999999998</v>
          </cell>
          <cell r="G402">
            <v>22019.8</v>
          </cell>
          <cell r="H402">
            <v>23385.600000000002</v>
          </cell>
          <cell r="I402">
            <v>22393.099999999995</v>
          </cell>
          <cell r="J402">
            <v>22232.059999999994</v>
          </cell>
          <cell r="K402">
            <v>22696.539999999997</v>
          </cell>
          <cell r="L402">
            <v>22679.46</v>
          </cell>
          <cell r="M402">
            <v>22853.179999999997</v>
          </cell>
          <cell r="N402">
            <v>11879.52</v>
          </cell>
        </row>
        <row r="403">
          <cell r="A403" t="str">
            <v>MULTIFAMILY</v>
          </cell>
          <cell r="C403">
            <v>43747.199999999997</v>
          </cell>
          <cell r="D403">
            <v>43733.7</v>
          </cell>
          <cell r="E403">
            <v>43743.9</v>
          </cell>
          <cell r="F403">
            <v>43747.605000000003</v>
          </cell>
          <cell r="G403">
            <v>43683.224999999999</v>
          </cell>
          <cell r="H403">
            <v>43739.37000000001</v>
          </cell>
          <cell r="I403">
            <v>43805.89</v>
          </cell>
          <cell r="J403">
            <v>43758.87</v>
          </cell>
          <cell r="K403">
            <v>43748.35</v>
          </cell>
          <cell r="L403">
            <v>44068.67</v>
          </cell>
          <cell r="M403">
            <v>44413.369999999995</v>
          </cell>
          <cell r="N403">
            <v>44404</v>
          </cell>
        </row>
        <row r="404">
          <cell r="A404" t="str">
            <v>CMFREC</v>
          </cell>
          <cell r="B404" t="str">
            <v>MULTI-FAMILY RECYCLE</v>
          </cell>
          <cell r="C404">
            <v>36872.639999999999</v>
          </cell>
          <cell r="D404">
            <v>36862.079999999994</v>
          </cell>
          <cell r="E404">
            <v>36872.639999999999</v>
          </cell>
          <cell r="F404">
            <v>36876.18</v>
          </cell>
          <cell r="G404">
            <v>36815.879999999997</v>
          </cell>
          <cell r="H404">
            <v>36869.100000000006</v>
          </cell>
          <cell r="I404">
            <v>36919.94</v>
          </cell>
          <cell r="J404">
            <v>36885</v>
          </cell>
          <cell r="K404">
            <v>36876.14</v>
          </cell>
          <cell r="L404">
            <v>37146.46</v>
          </cell>
          <cell r="M404">
            <v>37426.28</v>
          </cell>
          <cell r="N404">
            <v>37426.32</v>
          </cell>
        </row>
        <row r="405">
          <cell r="A405" t="str">
            <v>RPSMMF</v>
          </cell>
          <cell r="B405" t="str">
            <v>RECYCLE PROCESS SURCHARGE</v>
          </cell>
          <cell r="C405">
            <v>6874.56</v>
          </cell>
          <cell r="D405">
            <v>6871.62</v>
          </cell>
          <cell r="E405">
            <v>6871.26</v>
          </cell>
          <cell r="F405">
            <v>6871.4250000000002</v>
          </cell>
          <cell r="G405">
            <v>6867.3450000000003</v>
          </cell>
          <cell r="H405">
            <v>6870.27</v>
          </cell>
          <cell r="I405">
            <v>6885.9500000000007</v>
          </cell>
          <cell r="J405">
            <v>6873.87</v>
          </cell>
          <cell r="K405">
            <v>6872.21</v>
          </cell>
          <cell r="L405">
            <v>6922.21</v>
          </cell>
          <cell r="M405">
            <v>6987.09</v>
          </cell>
          <cell r="N405">
            <v>6977.68</v>
          </cell>
        </row>
        <row r="406">
          <cell r="A406" t="str">
            <v>Grand Total</v>
          </cell>
          <cell r="C406">
            <v>2756329.0750000007</v>
          </cell>
          <cell r="D406">
            <v>2765057.0950000002</v>
          </cell>
          <cell r="E406">
            <v>2770445.1950000003</v>
          </cell>
          <cell r="F406">
            <v>2780533.8049999997</v>
          </cell>
          <cell r="G406">
            <v>2769326.0849999986</v>
          </cell>
          <cell r="H406">
            <v>2971707.1450000005</v>
          </cell>
          <cell r="I406">
            <v>2976254.4550000005</v>
          </cell>
          <cell r="J406">
            <v>2980397.5900000008</v>
          </cell>
          <cell r="K406">
            <v>2923964.7100000028</v>
          </cell>
          <cell r="L406">
            <v>3006870.7900000005</v>
          </cell>
          <cell r="M406">
            <v>2955049.444999997</v>
          </cell>
          <cell r="N406">
            <v>2980350.1700000004</v>
          </cell>
        </row>
      </sheetData>
      <sheetData sheetId="13">
        <row r="235">
          <cell r="S235">
            <v>1563384.0199999998</v>
          </cell>
        </row>
      </sheetData>
      <sheetData sheetId="14"/>
      <sheetData sheetId="15">
        <row r="318">
          <cell r="S318">
            <v>2208808.4899999998</v>
          </cell>
        </row>
      </sheetData>
      <sheetData sheetId="16"/>
      <sheetData sheetId="17">
        <row r="548">
          <cell r="S548">
            <v>42302655.159999996</v>
          </cell>
        </row>
      </sheetData>
      <sheetData sheetId="18"/>
      <sheetData sheetId="19">
        <row r="315">
          <cell r="S315">
            <v>3303524.71</v>
          </cell>
        </row>
      </sheetData>
      <sheetData sheetId="20"/>
      <sheetData sheetId="21">
        <row r="104">
          <cell r="S104">
            <v>29226.6</v>
          </cell>
        </row>
      </sheetData>
      <sheetData sheetId="22"/>
      <sheetData sheetId="23">
        <row r="42">
          <cell r="Q42">
            <v>577136.97</v>
          </cell>
        </row>
      </sheetData>
      <sheetData sheetId="24"/>
      <sheetData sheetId="25"/>
      <sheetData sheetId="2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_IS"/>
      <sheetName val="Vancouver Consolidated IS"/>
      <sheetName val="Ratios"/>
      <sheetName val="Restating Adj's"/>
      <sheetName val="Pro-forma Adj's"/>
      <sheetName val="LG Regulated - AUDIT CHNGS"/>
      <sheetName val="Proposed Rates"/>
      <sheetName val="Price Out"/>
      <sheetName val="Cust Counts"/>
      <sheetName val="Payroll Summary"/>
      <sheetName val="Payroll Detail"/>
      <sheetName val="Total Depreciation Summary"/>
      <sheetName val="Disposal"/>
      <sheetName val="Shop Exp"/>
      <sheetName val="Fuel"/>
      <sheetName val="DivCon-DVP Alloc Out"/>
      <sheetName val="43001"/>
      <sheetName val="60225"/>
      <sheetName val="70195"/>
      <sheetName val="70225"/>
      <sheetName val="WCI P&amp;L"/>
      <sheetName val="WCI BS"/>
      <sheetName val="Region OH Calc"/>
      <sheetName val="Corp OH"/>
      <sheetName val="9.30.17 BS"/>
      <sheetName val="9.30.16 BS"/>
      <sheetName val="References"/>
    </sheetNames>
    <sheetDataSet>
      <sheetData sheetId="0" refreshError="1"/>
      <sheetData sheetId="1">
        <row r="1">
          <cell r="A1" t="str">
            <v>Waste Connections of Washington, G-253</v>
          </cell>
        </row>
      </sheetData>
      <sheetData sheetId="2" refreshError="1"/>
      <sheetData sheetId="3" refreshError="1"/>
      <sheetData sheetId="4" refreshError="1"/>
      <sheetData sheetId="5">
        <row r="6">
          <cell r="E6">
            <v>20586707.078697309</v>
          </cell>
        </row>
      </sheetData>
      <sheetData sheetId="6"/>
      <sheetData sheetId="7" refreshError="1"/>
      <sheetData sheetId="8" refreshError="1">
        <row r="5">
          <cell r="B5">
            <v>64740.327497774051</v>
          </cell>
          <cell r="J5">
            <v>50017.163092335206</v>
          </cell>
        </row>
        <row r="6">
          <cell r="J6">
            <v>120620.55633921595</v>
          </cell>
        </row>
        <row r="7">
          <cell r="J7">
            <v>49213.518762420346</v>
          </cell>
        </row>
        <row r="8">
          <cell r="B8">
            <v>4063.1633009423308</v>
          </cell>
          <cell r="J8">
            <v>4294.0040278979095</v>
          </cell>
        </row>
        <row r="10">
          <cell r="J10">
            <v>1469</v>
          </cell>
        </row>
        <row r="11">
          <cell r="J11">
            <v>4100.5559543211157</v>
          </cell>
        </row>
        <row r="12">
          <cell r="B12">
            <v>306</v>
          </cell>
          <cell r="J12">
            <v>377</v>
          </cell>
        </row>
        <row r="13">
          <cell r="J13">
            <v>170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Study Summary"/>
      <sheetName val="Week 1 Time"/>
      <sheetName val="All"/>
      <sheetName val="7-10-17"/>
      <sheetName val="7-11-17"/>
      <sheetName val="7-12-17"/>
      <sheetName val="7-13-17"/>
      <sheetName val="7-14-17"/>
      <sheetName val="7-15-17"/>
      <sheetName val="FLG Routes1"/>
      <sheetName val="RO Routes"/>
      <sheetName val="Non Tablet RO Routes"/>
    </sheetNames>
    <sheetDataSet>
      <sheetData sheetId="0"/>
      <sheetData sheetId="1">
        <row r="765">
          <cell r="H765">
            <v>1434.7666690000001</v>
          </cell>
        </row>
        <row r="767">
          <cell r="H767">
            <v>130.18225600491525</v>
          </cell>
          <cell r="I767">
            <v>235.73441099508474</v>
          </cell>
        </row>
        <row r="769">
          <cell r="H769">
            <v>383.4637810089248</v>
          </cell>
          <cell r="I769">
            <v>517.7862189910752</v>
          </cell>
        </row>
        <row r="771">
          <cell r="I771">
            <v>545.53333399999997</v>
          </cell>
        </row>
        <row r="773">
          <cell r="I773">
            <v>217.48333399999999</v>
          </cell>
        </row>
        <row r="775">
          <cell r="I775">
            <v>1313.9000039999999</v>
          </cell>
        </row>
        <row r="777">
          <cell r="I777">
            <v>466.18333100000001</v>
          </cell>
        </row>
        <row r="779">
          <cell r="I779">
            <v>19.25</v>
          </cell>
        </row>
        <row r="781">
          <cell r="I781">
            <v>54.6</v>
          </cell>
        </row>
        <row r="783">
          <cell r="I783">
            <v>102.35000100000001</v>
          </cell>
        </row>
        <row r="785">
          <cell r="H785">
            <v>10.561263252065565</v>
          </cell>
          <cell r="I785">
            <v>247.10540574793438</v>
          </cell>
        </row>
        <row r="787">
          <cell r="I787">
            <v>90.883333999999991</v>
          </cell>
        </row>
        <row r="789">
          <cell r="H789">
            <v>84.537800516261541</v>
          </cell>
          <cell r="I789">
            <v>150.67886648373843</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kasha Leffler" refreshedDate="44344.495478935183" createdVersion="6" refreshedVersion="6" minRefreshableVersion="3" recordCount="492">
  <cacheSource type="worksheet">
    <worksheetSource ref="B19:AQ511" sheet="COVID EXPENSES"/>
  </cacheSource>
  <cacheFields count="42">
    <cacheField name="Full Account" numFmtId="0">
      <sharedItems containsBlank="1" count="36">
        <s v="57147-2010-000-19"/>
        <s v="70210-2010-000-19"/>
        <s v="70065-2010-000-19"/>
        <s v="50065-2010-000-19"/>
        <s v="70185-2010-000-19"/>
        <s v="50036-2010-000-19"/>
        <s v="50036-2010-100-19"/>
        <s v="50036-2010-200-19"/>
        <s v="50036-2010-210-19"/>
        <s v="50036-2010-300-19"/>
        <s v="52036-2010-000-19"/>
        <s v="55036-2010-000-19"/>
        <s v="56036-2010-000-19"/>
        <s v="70036-2010-000-19"/>
        <s v="50020-2010-000-19"/>
        <s v="70020-2010-000-19"/>
        <s v="50086-2010-000-19"/>
        <s v="50090-2010-000-19"/>
        <s v="52086-2010-000-19"/>
        <s v="70165-2010-000-19"/>
        <s v="57125-2010-000-19"/>
        <s v="52090-2010-000-19"/>
        <s v="55120-2010-000-19"/>
        <s v="56125-2010-000-19"/>
        <s v="70086-2010-000-19"/>
        <s v="70095-2010-000-19"/>
        <s v="70190-2010-000-19"/>
        <s v="52200-2010-000-19"/>
        <s v="55020-2010-000-19"/>
        <s v="70105-2010-000-19"/>
        <s v="52020-2010-000-19"/>
        <s v="50050-2010-000-19"/>
        <s v="52050-2010-000-19"/>
        <s v="55050-2010-000-19"/>
        <s v="70050-2010-000-19"/>
        <m/>
      </sharedItems>
    </cacheField>
    <cacheField name="Date" numFmtId="14">
      <sharedItems containsNonDate="0" containsDate="1" containsString="0" containsBlank="1" minDate="2020-03-25T00:00:00" maxDate="2021-03-01T00:00:00"/>
    </cacheField>
    <cacheField name="Amount USD" numFmtId="40">
      <sharedItems containsString="0" containsBlank="1" containsNumber="1" minValue="-15190.1" maxValue="72800" count="355">
        <n v="990"/>
        <n v="335"/>
        <n v="300"/>
        <n v="600"/>
        <n v="367.95"/>
        <n v="320"/>
        <n v="167.5"/>
        <n v="1632.64"/>
        <n v="1600.64"/>
        <n v="554"/>
        <n v="56.59"/>
        <n v="1090.06"/>
        <n v="1158.3599999999999"/>
        <n v="7682.12"/>
        <n v="1799.9"/>
        <n v="595.16999999999996"/>
        <n v="1743.7"/>
        <n v="910.65"/>
        <n v="875"/>
        <n v="3633.38"/>
        <n v="4560.4399999999996"/>
        <n v="542.96"/>
        <n v="369"/>
        <n v="350"/>
        <n v="1558.84"/>
        <n v="1200"/>
        <n v="1760"/>
        <n v="-4560.4399999999996"/>
        <n v="-542.96"/>
        <n v="-369"/>
        <n v="-350"/>
        <n v="-1558.84"/>
        <n v="2231.14"/>
        <n v="2097.4699999999998"/>
        <n v="15640.81"/>
        <n v="3321.62"/>
        <n v="1103.53"/>
        <n v="408.16"/>
        <n v="3569.95"/>
        <n v="1950.22"/>
        <n v="1750"/>
        <n v="7181.22"/>
        <n v="-408.16"/>
        <n v="-1600.64"/>
        <n v="-1632.64"/>
        <n v="-554"/>
        <n v="-167.5"/>
        <n v="1633.44"/>
        <n v="1000.4"/>
        <n v="2280.0700000000002"/>
        <n v="2141.38"/>
        <n v="15680.99"/>
        <n v="3546.07"/>
        <n v="1216.3"/>
        <n v="3545.28"/>
        <n v="1863.31"/>
        <n v="7100.97"/>
        <n v="598.82000000000005"/>
        <n v="52.92"/>
        <n v="38.520000000000003"/>
        <n v="764.64"/>
        <n v="89.7"/>
        <n v="174.3"/>
        <n v="4.34"/>
        <n v="440"/>
        <n v="14041.03"/>
        <n v="34.67"/>
        <n v="9805.6"/>
        <n v="1991.67"/>
        <n v="-14041.03"/>
        <n v="2243.77"/>
        <n v="200"/>
        <n v="700"/>
        <n v="78.86"/>
        <n v="261.25"/>
        <n v="20.77"/>
        <n v="-598.82000000000005"/>
        <n v="-261.25"/>
        <n v="932.24"/>
        <n v="1680"/>
        <n v="1500"/>
        <n v="542"/>
        <n v="-440"/>
        <n v="-9805.6"/>
        <n v="-1991.67"/>
        <n v="-2243.77"/>
        <n v="-200"/>
        <n v="-700"/>
        <n v="-78.86"/>
        <n v="-20.77"/>
        <n v="138.72"/>
        <n v="2142.56"/>
        <n v="1956.48"/>
        <n v="14806.97"/>
        <n v="3541.87"/>
        <n v="1217.95"/>
        <n v="3495.1"/>
        <n v="1869.82"/>
        <n v="7224.1"/>
        <n v="145"/>
        <n v="114.57"/>
        <n v="112.39"/>
        <n v="698.16"/>
        <n v="-38.520000000000003"/>
        <n v="8.41"/>
        <n v="10.82"/>
        <n v="3.23"/>
        <n v="65.03"/>
        <n v="23.83"/>
        <n v="334.66"/>
        <n v="151.83000000000001"/>
        <n v="125.79"/>
        <n v="47.74"/>
        <n v="45.47"/>
        <n v="37.659999999999997"/>
        <n v="389.47"/>
        <n v="177.16"/>
        <n v="348.9"/>
        <n v="37.1"/>
        <n v="77.72"/>
        <n v="130.04"/>
        <n v="84.28"/>
        <n v="201.88"/>
        <n v="731.7"/>
        <n v="511.42"/>
        <n v="104.68"/>
        <n v="117.03"/>
        <n v="1063.54"/>
        <n v="465.04"/>
        <n v="150"/>
        <n v="234.08"/>
        <n v="280.32"/>
        <n v="1924"/>
        <n v="2321.6799999999998"/>
        <n v="1969.56"/>
        <n v="15190.1"/>
        <n v="3514.73"/>
        <n v="1141.51"/>
        <n v="3550.97"/>
        <n v="1875.54"/>
        <n v="6933.9"/>
        <n v="1100"/>
        <n v="34"/>
        <n v="27.32"/>
        <n v="698.07"/>
        <n v="331.34"/>
        <n v="28.57"/>
        <n v="-698.07"/>
        <n v="-331.34"/>
        <n v="-28.57"/>
        <n v="259.08"/>
        <n v="-1100"/>
        <n v="-259.08"/>
        <n v="-138.72"/>
        <n v="-2142.56"/>
        <n v="-1956.48"/>
        <n v="-14806.97"/>
        <n v="-3541.87"/>
        <n v="-1217.95"/>
        <n v="-3495.1"/>
        <n v="-1869.82"/>
        <n v="-1750"/>
        <n v="-7224.1"/>
        <n v="-1924"/>
        <n v="-1000.4"/>
        <n v="-2321.6799999999998"/>
        <n v="-1969.56"/>
        <n v="-15190.1"/>
        <n v="-3514.73"/>
        <n v="-1141.51"/>
        <n v="-3550.97"/>
        <n v="-1875.54"/>
        <n v="-6933.9"/>
        <n v="46.71"/>
        <n v="-46.71"/>
        <n v="353.76"/>
        <n v="1324"/>
        <n v="775"/>
        <n v="730.16"/>
        <n v="501.03"/>
        <n v="74.680000000000007"/>
        <n v="118.99"/>
        <n v="698.18"/>
        <n v="329.32"/>
        <n v="84.23"/>
        <n v="1190.23"/>
        <n v="33.43"/>
        <n v="2684.55"/>
        <n v="100"/>
        <n v="-501.03"/>
        <n v="-125.79"/>
        <n v="-1063.54"/>
        <n v="2075"/>
        <n v="-84.23"/>
        <n v="-1190.23"/>
        <n v="1084"/>
        <n v="285.88"/>
        <n v="885.63"/>
        <n v="-1084"/>
        <n v="-285.88"/>
        <n v="127.67"/>
        <n v="2177.9299999999998"/>
        <n v="40"/>
        <n v="1062.31"/>
        <n v="925"/>
        <n v="313.73"/>
        <n v="16.37"/>
        <n v="1100.75"/>
        <n v="-16.37"/>
        <n v="-1100.75"/>
        <n v="1840"/>
        <n v="56.15"/>
        <n v="51.98"/>
        <n v="908.4"/>
        <n v="819.2"/>
        <n v="819.52"/>
        <n v="900"/>
        <n v="204.8"/>
        <n v="181.68"/>
        <n v="-181.68"/>
        <n v="693.76"/>
        <n v="384"/>
        <n v="749.92"/>
        <n v="625"/>
        <n v="25"/>
        <n v="409.75"/>
        <n v="3340"/>
        <n v="-409.75"/>
        <n v="-3340"/>
        <n v="-600"/>
        <n v="-625"/>
        <n v="17.760000000000002"/>
        <n v="53.24"/>
        <n v="30.31"/>
        <n v="238.86"/>
        <n v="72.03"/>
        <n v="321.76"/>
        <n v="204.88"/>
        <n v="426.56"/>
        <n v="1533.44"/>
        <n v="384.96"/>
        <n v="-1500"/>
        <n v="-1840"/>
        <n v="914.66"/>
        <n v="76.319999999999993"/>
        <n v="179.85"/>
        <n v="268.38"/>
        <n v="425.76"/>
        <n v="409.76"/>
        <n v="550"/>
        <n v="1024.4000000000001"/>
        <n v="160.88"/>
        <n v="2729.12"/>
        <n v="4482.6400000000003"/>
        <n v="3378.48"/>
        <n v="1706.24"/>
        <n v="725"/>
        <n v="868"/>
        <n v="545.6"/>
        <n v="4513.6000000000004"/>
        <n v="992"/>
        <n v="396.8"/>
        <n v="203"/>
        <n v="127.6"/>
        <n v="1055.5999999999999"/>
        <n v="232"/>
        <n v="92.8"/>
        <n v="1016.8"/>
        <n v="237.8"/>
        <n v="496"/>
        <n v="116"/>
        <n v="2008.8"/>
        <n v="469.8"/>
        <n v="14000"/>
        <n v="8800"/>
        <n v="72800"/>
        <n v="16000"/>
        <n v="6400"/>
        <n v="16400"/>
        <n v="8000"/>
        <n v="32400"/>
        <n v="48.98"/>
        <n v="20.51"/>
        <n v="12.87"/>
        <n v="161.58000000000001"/>
        <n v="106.47"/>
        <n v="40.25"/>
        <n v="23.4"/>
        <n v="19.600000000000001"/>
        <n v="9.36"/>
        <n v="13.68"/>
        <n v="23.99"/>
        <n v="55.51"/>
        <n v="3.9"/>
        <n v="39.200000000000003"/>
        <n v="11.71"/>
        <n v="4.8"/>
        <n v="150.91999999999999"/>
        <n v="47.41"/>
        <n v="-1024.4000000000001"/>
        <n v="-160.88"/>
        <n v="-2729.12"/>
        <n v="-204.88"/>
        <n v="34.630000000000003"/>
        <n v="732.06"/>
        <n v="1843.92"/>
        <n v="4754.72"/>
        <n v="506.24"/>
        <n v="850"/>
        <n v="3004.37"/>
        <n v="761.6"/>
        <n v="2272.96"/>
        <n v="638.64"/>
        <n v="363.36"/>
        <n v="787.52"/>
        <n v="1534"/>
        <n v="184.39"/>
        <n v="-2272.96"/>
        <n v="-638.64"/>
        <n v="-363.36"/>
        <n v="-819.52"/>
        <n v="-787.52"/>
        <n v="-1534"/>
        <n v="-184.39"/>
        <n v="406.85"/>
        <n v="483.63"/>
        <n v="174.03"/>
        <n v="2636.32"/>
        <n v="851.52"/>
        <n v="545.04"/>
        <n v="1230.1600000000001"/>
        <n v="1434.16"/>
        <n v="1859.92"/>
        <n v="4929.2"/>
        <n v="1754.32"/>
        <n v="1334.84"/>
        <n v="1229.28"/>
        <n v="5992.08"/>
        <n v="2516.16"/>
        <n v="2128.8000000000002"/>
        <n v="2326.3200000000002"/>
        <n v="910"/>
        <n v="1600"/>
        <n v="170.4"/>
        <n v="-910"/>
        <n v="269.85000000000002"/>
        <n v="180"/>
        <n v="2273.12"/>
        <n v="5300.56"/>
        <n v="614.64"/>
        <n v="2029.6"/>
        <n v="365.83"/>
        <n v="595.44000000000005"/>
        <n v="1126.1600000000001"/>
        <m/>
      </sharedItems>
    </cacheField>
    <cacheField name="Amount CAD" numFmtId="40">
      <sharedItems containsString="0" containsBlank="1" containsNumber="1" containsInteger="1" minValue="0" maxValue="0"/>
    </cacheField>
    <cacheField name="Nat Currency" numFmtId="40">
      <sharedItems containsBlank="1"/>
    </cacheField>
    <cacheField name="Journal Control Num" numFmtId="0">
      <sharedItems containsBlank="1"/>
    </cacheField>
    <cacheField name="Psted*" numFmtId="0">
      <sharedItems containsBlank="1"/>
    </cacheField>
    <cacheField name="Journal Description" numFmtId="0">
      <sharedItems containsBlank="1"/>
    </cacheField>
    <cacheField name="User" numFmtId="0">
      <sharedItems containsBlank="1"/>
    </cacheField>
    <cacheField name="R/Type" numFmtId="0">
      <sharedItems containsBlank="1"/>
    </cacheField>
    <cacheField name="Vendor Code" numFmtId="0">
      <sharedItems containsBlank="1"/>
    </cacheField>
    <cacheField name="One Time Vendor" numFmtId="0">
      <sharedItems containsBlank="1"/>
    </cacheField>
    <cacheField name="Further Description" numFmtId="0">
      <sharedItems containsBlank="1" count="139">
        <s v="ENVIRONMENT CONTROL OF GREATER VANCOUVER"/>
        <s v="METRO FIRST AID &amp; SAFETY"/>
        <s v="B1:2020-06:ND Wages"/>
        <s v="B1:2020-07:ER Wages"/>
        <s v="UPS 1Z200YY80191847857~TRAVIS ROBERTSON"/>
        <s v="B1:2020-07:CV19 Bonus"/>
        <s v="DIV14: 3/2020 - COVID19 Bonus Accrual fo"/>
        <s v="B1:2020-08:CV19 Bonus"/>
        <s v="B1:2020-08:ER Wages"/>
        <s v="B1:2020-09:ER Wages"/>
        <s v="B1:2020-09:CV19 Bonus"/>
        <s v="SP   CLARIFII~KEN ELDRED"/>
        <s v="ULINE   SHIP SUPPLIES~KEVIN MIRACLE"/>
        <s v="AMZN MKTP US BK7ES1GK3~MICHELLE CANTIELL"/>
        <s v="RITZ SAFETY PORTLAND~KAYLA MONDY"/>
        <s v="SANDY RIVER MARKETING~KEN ELDRED"/>
        <s v="DOLLAR TREE~MARY BANNISTER"/>
        <s v="DIV8: WIFI Reimbursement accrual"/>
        <s v="DIV9: Supplemental Bonus Accrual - B1"/>
        <s v="Justin Hite -Gloves for COVID19 drivers"/>
        <s v="DIV12: Supplemental Bonus Accrual B1 cor"/>
        <s v="DIV14: Supplemental Bonus Accrual for Sa"/>
        <s v="CLASSIC INDUSTRIAL SUPPLI~MICHELE MCDONO"/>
        <s v="SQ  KAT'S NATURALS INC.~KEN ELDRED"/>
        <s v="FRED-MEYER #0236~MARY BANNISTER"/>
        <s v="PO 01293: Clarifii: PCard: hand sanitize"/>
        <s v="PO 01434: Kat's Naturals: PCard: hand sa"/>
        <s v="SANDY RIVER MARKETING INC"/>
        <s v="CINTAS CORPORATION NO 2"/>
        <s v="B1:2020-10:ER Wages"/>
        <s v="B1:2020-10:CV19 Bonus"/>
        <s v="AMZN MKTP US M73YV21P1~MICHELLE CANTIELL"/>
        <s v="WALMART.COM~MEAGAN MARKS"/>
        <s v="RITZ SAFETY PORTLAND~MEAGAN MARKS"/>
        <s v="AMZN MKTP US~MICHELLE CANTIELLO"/>
        <s v="FRED-MEYER #0236~MEAGAN MARKS"/>
        <s v="WM SUPERCENTER #5461~MEAGAN MARKS"/>
        <s v="HARBOR FREIGHT TOOLS 255~MEAGAN MARKS"/>
        <s v="RITZ SAFETY PORTLAND~KEN ELDRED"/>
        <s v="AMZN MKTP US M78PS2JD1~MICHELLE CANTIELL"/>
        <s v="RODDA PAINT- FOURTH PLAIN~KEN ELDRED"/>
        <s v="BRADY WORLDWIDE INC.~MEAGAN MARKS"/>
        <s v="BRADY WORLDWIDE INC.~KEN ELDRED"/>
        <s v="THE HOME DEPOT #4718~MARY BANNISTER"/>
        <s v="SETON IDENTIFICATION PRD~KEN ELDRED"/>
        <s v="SAFETYSIGN.COM~KEN ELDRED"/>
        <s v="J THAYER COMPANY~MICHELE MCDONOUGH"/>
        <s v="SP   1620 WORKWEAR INC~MICHELE MCDONOUGH"/>
        <s v="IHEALTH LABS INC~MICHELE MCDONOUGH"/>
        <s v="4IMPRINT~KEN ELDRED"/>
        <s v="MAIN EVENT SPORTS GRILL~CYNDI HOLLOWAY"/>
        <s v="CUSTOMINK LLC~CYNDI HOLLOWAY"/>
        <s v="B1:2020-11:ER Wages"/>
        <s v="B1:2020-12:ER Wages"/>
        <s v="B1:2020-11:CV19 Bonus"/>
        <s v="B1:2020-11:Expense Reimbursement"/>
        <s v="Ellen Ives -Microsoft Office Specialist"/>
        <s v="Danielle Womble -Fabric &amp; bands to make"/>
        <s v="FASTSIGNS~MICHELE MCDONOUGH"/>
        <s v="FRED-MEYER #0236~MICHELE MCDONOUGH"/>
        <s v="PO 01685: Norcal Logos: PCard: Face mask"/>
        <s v="PO 01699: METRO FIRST AID &amp; SAFETY: ACH"/>
        <s v="AMAZON.COM M78I87K90 AMZN~MICHELLE CANTI"/>
        <s v="B1:2020-12:Expense Reimbursement"/>
        <s v="B1:2020-13:ER Wages"/>
        <s v="B1:2020-13:Expense Reimbursement"/>
        <s v="B1:2020-14:ER Wages"/>
        <s v="AMZN MKTP US MS1BM9T11~MICHELLE CANTIELL"/>
        <s v="WALMART.COM AV~MEAGAN MARKS"/>
        <s v="SETON IDENTIFICATION PRD~MARY BANNISTER"/>
        <s v="STARKS VACUUMS~KEN ELDRED"/>
        <s v="INSTANT IMPRINTS~KEN ELDRED"/>
        <s v="PAYPAL  MAINDISTINC~CYNDI HOLLOWAY"/>
        <s v="Reclass Expense out of sub19"/>
        <s v="WIFI Reimbursements coded to 00"/>
        <s v="PO 02048: STARKS VACUUMS: PCard: masks"/>
        <s v="PO 02018: Instant Imprints : PCard: Hero"/>
        <s v="IN  BALLYHOO COMPANIES LL~KEN ELDRED"/>
        <s v="Michael Wesson -COVID test"/>
        <s v="B1:2020-14:Expense Reimbursement"/>
        <s v="B1:2020-15:ER Wages"/>
        <s v="B1:2020-15:Expense Reimbursement"/>
        <s v="PO 02316: Classic Industrial Supplies: P"/>
        <s v="CLASSIC INDUSTRIAL SUPPLI~MEAGAN MARKS"/>
        <s v="STARKS VACUUMS~MARY BANNISTER"/>
        <s v="NOR-CAL LOGOS-SACRAM~MICHELE MCDONOUGH"/>
        <s v="B1:2020-16:Expense Reimbursement"/>
        <s v="B1:2020-17:ER Wages"/>
        <s v="B1:2020-17:Expense Reimbursement"/>
        <s v="B1:2020-18:ER Wages"/>
        <s v="B1:2020-18:Expense Reimbursement"/>
        <s v="B1:2020-19:ER Wages"/>
        <s v="B1:2020-19:Expense Reimbursement"/>
        <s v="B1:2020-20:ER Wages"/>
        <s v="B1:2020-20:Expense Reimbursement"/>
        <s v="Darcie Bird -Covid Test Co-Pay Reimburse"/>
        <s v="Accrue deep cleaning - Sep"/>
        <s v="DIV4: WIFI reimbursement reclass"/>
        <s v="WAL-MART #5461~MEAGAN MARKS"/>
        <s v="QUILL CORPORATION~MICHELE MCDONOUGH"/>
        <s v="B1:2020-21:ER Wages"/>
        <s v="B1:2020-21:Expense Reimbursement"/>
        <s v="B1:2020-22:ER Wages"/>
        <s v="B1:2020-22:Expense Reimbursement"/>
        <s v="PO 03326: ENVIRONMENT CONTROL OF GREATER"/>
        <s v="PO 03327: ENVIRONMENT CONTROL OF GREATER"/>
        <s v="ULINE   SHIP SUPPLIES~MEAGAN MARKS"/>
        <s v="B1:2020-23:ER Wages"/>
        <s v="B1:2020-23:Expense Reimbursement"/>
        <s v="B1:2020-25:ER Wages"/>
        <s v="B1:2020-24:ER Wages"/>
        <s v="B1:2020-24:Expense Reimbursement"/>
        <s v="B1:OASDI_ThankYou"/>
        <s v="B1:Medicare_ThankYou"/>
        <s v="B1: ThankYou Bonus"/>
        <s v="B1:SUI_ThankYou"/>
        <s v="B1:Washington Paid Family &amp; Medical Leav"/>
        <s v="B1:FUI_ThankYou"/>
        <s v="ULINE   SHIP SUPPLIES~KEN ELDRED"/>
        <s v="B1:2020-25:Expense Reimbursement"/>
        <s v="B1:2020-26:ER Wages"/>
        <s v="B1:2020-26:Expense Reimbursement"/>
        <s v="B1:2021-1:ER Wages"/>
        <s v="COSTCO WHSE #0772~MEAGAN MARKS"/>
        <s v="AMZN MKTP US Z09CV4DI3~MICHELLE CANTIELL"/>
        <s v="B1:2021-01:ER Wages"/>
        <s v="B1:2021-01:Expense Reimbursement"/>
        <s v="B1:2021-02:ER Wages"/>
        <s v="B1:2021-02:Expense Reimbursement"/>
        <s v="B1:2021-03:ER Wages"/>
        <s v="B1:2021-03:Expense Reimbursement"/>
        <s v="PERFORMANCE OCCUPATIONAL~MEAGAN MARKS"/>
        <s v="CLASSIC INDUSTRIAL SUPPLIES INC"/>
        <s v="Jason Hudson -Wine for HR to thank them"/>
        <s v="B1:2021-04:ER Wages"/>
        <s v="B1:2021-04:Expense Reimbursement"/>
        <s v="B1:2021-05:ER Wages"/>
        <s v="B1:2021-05:Expense Reimbursement"/>
        <m/>
      </sharedItems>
    </cacheField>
    <cacheField name="Date Doc" numFmtId="0">
      <sharedItems containsNonDate="0" containsDate="1" containsString="0" containsBlank="1" minDate="2020-03-06T00:00:00" maxDate="2021-02-18T00:00:00"/>
    </cacheField>
    <cacheField name="Doc Desc" numFmtId="0">
      <sharedItems containsBlank="1"/>
    </cacheField>
    <cacheField name="Doc Ctrl Num" numFmtId="0">
      <sharedItems containsBlank="1" containsMixedTypes="1" containsNumber="1" containsInteger="1" minValue="15048" maxValue="1901299428"/>
    </cacheField>
    <cacheField name="Po Ctrl Num" numFmtId="0">
      <sharedItems containsBlank="1"/>
    </cacheField>
    <cacheField name="Vendor Order Num" numFmtId="0">
      <sharedItems containsNonDate="0" containsString="0" containsBlank="1"/>
    </cacheField>
    <cacheField name="Ticket Num" numFmtId="0">
      <sharedItems containsNonDate="0" containsString="0" containsBlank="1"/>
    </cacheField>
    <cacheField name="Document 2" numFmtId="0">
      <sharedItems containsBlank="1"/>
    </cacheField>
    <cacheField name="Document 1" numFmtId="0">
      <sharedItems containsBlank="1"/>
    </cacheField>
    <cacheField name="Class Code" numFmtId="0">
      <sharedItems containsString="0" containsBlank="1" containsNumber="1" containsInteger="1" minValue="2010" maxValue="2010"/>
    </cacheField>
    <cacheField name="Date Entered" numFmtId="0">
      <sharedItems containsNonDate="0" containsDate="1" containsString="0" containsBlank="1" minDate="2020-03-18T00:00:00" maxDate="2021-03-05T00:00:00"/>
    </cacheField>
    <cacheField name="Date Posted" numFmtId="0">
      <sharedItems containsNonDate="0" containsDate="1" containsString="0" containsBlank="1" minDate="2020-03-19T00:00:00" maxDate="2021-03-05T00:00:00"/>
    </cacheField>
    <cacheField name="Amt Net" numFmtId="0">
      <sharedItems containsString="0" containsBlank="1" containsNumber="1" minValue="145" maxValue="1840"/>
    </cacheField>
    <cacheField name="Date Due" numFmtId="0">
      <sharedItems containsNonDate="0" containsDate="1" containsString="0" containsBlank="1" minDate="2020-04-10T00:00:00" maxDate="2021-04-10T00:00:00"/>
    </cacheField>
    <cacheField name="Database" numFmtId="0">
      <sharedItems containsBlank="1"/>
    </cacheField>
    <cacheField name="Reversing Flag" numFmtId="0">
      <sharedItems containsString="0" containsBlank="1" containsNumber="1" containsInteger="1" minValue="0" maxValue="1"/>
    </cacheField>
    <cacheField name="Hold Flag" numFmtId="0">
      <sharedItems containsString="0" containsBlank="1" containsNumber="1" containsInteger="1" minValue="0" maxValue="0"/>
    </cacheField>
    <cacheField name="Recurring Flag" numFmtId="0">
      <sharedItems containsString="0" containsBlank="1" containsNumber="1" containsInteger="1" minValue="0" maxValue="0"/>
    </cacheField>
    <cacheField name="Repeating Flag" numFmtId="0">
      <sharedItems containsString="0" containsBlank="1" containsNumber="1" containsInteger="1" minValue="0" maxValue="0"/>
    </cacheField>
    <cacheField name="Type Flag" numFmtId="0">
      <sharedItems containsString="0" containsBlank="1" containsNumber="1" containsInteger="1" minValue="0" maxValue="5"/>
    </cacheField>
    <cacheField name="Posted Flag" numFmtId="0">
      <sharedItems containsString="0" containsBlank="1" containsNumber="1" containsInteger="1" minValue="1" maxValue="1"/>
    </cacheField>
    <cacheField name="Seg1" numFmtId="0">
      <sharedItems containsString="0" containsBlank="1" containsNumber="1" containsInteger="1" minValue="50020" maxValue="70210"/>
    </cacheField>
    <cacheField name="Seg2" numFmtId="0">
      <sharedItems containsString="0" containsBlank="1" containsNumber="1" containsInteger="1" minValue="2010" maxValue="2010"/>
    </cacheField>
    <cacheField name="Seg3" numFmtId="0">
      <sharedItems containsString="0" containsBlank="1" containsNumber="1" containsInteger="1" minValue="0" maxValue="300"/>
    </cacheField>
    <cacheField name="Seg4" numFmtId="0">
      <sharedItems containsString="0" containsBlank="1" containsNumber="1" containsInteger="1" minValue="19" maxValue="19"/>
    </cacheField>
    <cacheField name="Staged_RefCode" numFmtId="0">
      <sharedItems containsNonDate="0" containsString="0" containsBlank="1"/>
    </cacheField>
    <cacheField name="Staged_DocRef" numFmtId="0">
      <sharedItems containsNonDate="0" containsString="0" containsBlank="1"/>
    </cacheField>
    <cacheField name="Staged Year Month" numFmtId="0">
      <sharedItems containsNonDate="0" containsString="0" containsBlank="1"/>
    </cacheField>
    <cacheField name="Staged District" numFmtId="0">
      <sharedItems containsNonDate="0" containsString="0" containsBlank="1"/>
    </cacheField>
    <cacheField name="VO Numb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2">
  <r>
    <x v="0"/>
    <d v="2020-03-25T00:00:00"/>
    <x v="0"/>
    <n v="0"/>
    <s v="USD"/>
    <s v="JRNLWA00406414"/>
    <s v="P"/>
    <s v="From Voucher Posting."/>
    <s v="JudyA"/>
    <s v="0/JE IC"/>
    <s v="VUS000019610"/>
    <m/>
    <x v="0"/>
    <d v="2020-03-17T00:00:00"/>
    <s v="Deep clean for COVID at 99th Street"/>
    <s v="889-206"/>
    <s v="PO-2010-20-01077"/>
    <m/>
    <m/>
    <s v="VO05360872"/>
    <s v="JRNL00967721"/>
    <n v="2010"/>
    <d v="2020-03-25T00:00:00"/>
    <d v="2020-03-25T00:00:00"/>
    <n v="990"/>
    <d v="2020-05-21T00:00:00"/>
    <s v="wci_wa"/>
    <n v="0"/>
    <n v="0"/>
    <n v="0"/>
    <n v="0"/>
    <n v="0"/>
    <n v="1"/>
    <n v="57147"/>
    <n v="2010"/>
    <n v="0"/>
    <n v="19"/>
    <m/>
    <m/>
    <m/>
    <m/>
    <s v="VO05360872"/>
  </r>
  <r>
    <x v="0"/>
    <d v="2020-03-25T00:00:00"/>
    <x v="1"/>
    <n v="0"/>
    <s v="USD"/>
    <s v="JRNLWA00406414"/>
    <s v="P"/>
    <s v="From Voucher Posting."/>
    <s v="JudyA"/>
    <s v="0/JE IC"/>
    <s v="VUS000019610"/>
    <m/>
    <x v="0"/>
    <d v="2020-03-10T00:00:00"/>
    <s v="Deep cleaning for COVID at 94th"/>
    <s v="864-206"/>
    <s v="PO-2010-20-01076"/>
    <m/>
    <m/>
    <s v="VO05360873"/>
    <s v="JRNL00967721"/>
    <n v="2010"/>
    <d v="2020-03-25T00:00:00"/>
    <d v="2020-03-25T00:00:00"/>
    <n v="335"/>
    <d v="2020-05-14T00:00:00"/>
    <s v="wci_wa"/>
    <n v="0"/>
    <n v="0"/>
    <n v="0"/>
    <n v="0"/>
    <n v="0"/>
    <n v="1"/>
    <n v="57147"/>
    <n v="2010"/>
    <n v="0"/>
    <n v="19"/>
    <m/>
    <m/>
    <m/>
    <m/>
    <s v="VO05360873"/>
  </r>
  <r>
    <x v="0"/>
    <d v="2020-03-25T00:00:00"/>
    <x v="2"/>
    <n v="0"/>
    <s v="USD"/>
    <s v="JRNLWA00406414"/>
    <s v="P"/>
    <s v="From Voucher Posting."/>
    <s v="JudyA"/>
    <s v="0/JE IC"/>
    <s v="VUS000019610"/>
    <m/>
    <x v="0"/>
    <d v="2020-03-14T00:00:00"/>
    <s v="Deep cleaning for COVID at 94th"/>
    <s v="878-206"/>
    <s v="PO-2010-20-01076"/>
    <m/>
    <m/>
    <s v="VO05360874"/>
    <s v="JRNL00967721"/>
    <n v="2010"/>
    <d v="2020-03-25T00:00:00"/>
    <d v="2020-03-25T00:00:00"/>
    <n v="300"/>
    <d v="2020-05-18T00:00:00"/>
    <s v="wci_wa"/>
    <n v="0"/>
    <n v="0"/>
    <n v="0"/>
    <n v="0"/>
    <n v="0"/>
    <n v="1"/>
    <n v="57147"/>
    <n v="2010"/>
    <n v="0"/>
    <n v="19"/>
    <m/>
    <m/>
    <m/>
    <m/>
    <s v="VO05360874"/>
  </r>
  <r>
    <x v="0"/>
    <d v="2020-03-25T00:00:00"/>
    <x v="3"/>
    <n v="0"/>
    <s v="USD"/>
    <s v="JRNLWA00406414"/>
    <s v="P"/>
    <s v="From Voucher Posting."/>
    <s v="JudyA"/>
    <s v="0/JE IC"/>
    <s v="VUS000019610"/>
    <m/>
    <x v="0"/>
    <d v="2020-03-19T00:00:00"/>
    <s v="Deep cleaning for COVID at 94th"/>
    <s v="895-206"/>
    <s v="PO-2010-20-01076"/>
    <m/>
    <m/>
    <s v="VO05360875"/>
    <s v="JRNL00967721"/>
    <n v="2010"/>
    <d v="2020-03-25T00:00:00"/>
    <d v="2020-03-25T00:00:00"/>
    <n v="600"/>
    <d v="2020-05-23T00:00:00"/>
    <s v="wci_wa"/>
    <n v="0"/>
    <n v="0"/>
    <n v="0"/>
    <n v="0"/>
    <n v="0"/>
    <n v="1"/>
    <n v="57147"/>
    <n v="2010"/>
    <n v="0"/>
    <n v="19"/>
    <m/>
    <m/>
    <m/>
    <m/>
    <s v="VO05360875"/>
  </r>
  <r>
    <x v="1"/>
    <d v="2020-03-25T00:00:00"/>
    <x v="4"/>
    <n v="0"/>
    <s v="USD"/>
    <s v="JRNLWA00406414"/>
    <s v="P"/>
    <s v="From Voucher Posting."/>
    <s v="JudyA"/>
    <s v="0/JE IC"/>
    <s v="VUS000015476"/>
    <m/>
    <x v="1"/>
    <d v="2020-03-06T00:00:00"/>
    <s v="Super Sani-Cloth Germicidal"/>
    <n v="15048"/>
    <s v="PO-2010-20-00978"/>
    <m/>
    <m/>
    <s v="VO05360876"/>
    <s v="JRNL00967721"/>
    <n v="2010"/>
    <d v="2020-03-25T00:00:00"/>
    <d v="2020-03-25T00:00:00"/>
    <n v="367.95"/>
    <d v="2020-04-10T00:00:00"/>
    <s v="wci_wa"/>
    <n v="0"/>
    <n v="0"/>
    <n v="0"/>
    <n v="0"/>
    <n v="0"/>
    <n v="1"/>
    <n v="70210"/>
    <n v="2010"/>
    <n v="0"/>
    <n v="19"/>
    <m/>
    <m/>
    <m/>
    <m/>
    <s v="VO05360876"/>
  </r>
  <r>
    <x v="0"/>
    <d v="2020-03-27T00:00:00"/>
    <x v="5"/>
    <n v="0"/>
    <s v="USD"/>
    <s v="JRNLWA00406447"/>
    <s v="P"/>
    <s v="From Voucher Posting."/>
    <s v="JudyA"/>
    <s v="0/JE IC"/>
    <s v="VUS000019610"/>
    <m/>
    <x v="0"/>
    <d v="2020-03-10T00:00:00"/>
    <s v="Deep clean for COVID at 99th Street"/>
    <s v="862-206"/>
    <s v="PO-2010-20-01077"/>
    <m/>
    <m/>
    <s v="VO05363492"/>
    <s v="JRNL00967822"/>
    <n v="2010"/>
    <d v="2020-03-27T00:00:00"/>
    <d v="2020-03-27T00:00:00"/>
    <n v="320"/>
    <d v="2020-05-14T00:00:00"/>
    <s v="wci_wa"/>
    <n v="0"/>
    <n v="0"/>
    <n v="0"/>
    <n v="0"/>
    <n v="0"/>
    <n v="1"/>
    <n v="57147"/>
    <n v="2010"/>
    <n v="0"/>
    <n v="19"/>
    <m/>
    <m/>
    <m/>
    <m/>
    <s v="VO05363492"/>
  </r>
  <r>
    <x v="2"/>
    <d v="2020-03-31T00:00:00"/>
    <x v="6"/>
    <n v="0"/>
    <s v="USD"/>
    <s v="JRNLWA00406350"/>
    <s v="P"/>
    <s v="B1 3/4/20 to 3/17/20"/>
    <s v="LaurenTi"/>
    <s v="0/JE IC"/>
    <m/>
    <m/>
    <x v="2"/>
    <m/>
    <m/>
    <m/>
    <m/>
    <m/>
    <m/>
    <s v="JRNL00967485"/>
    <s v="JRNL00967485"/>
    <m/>
    <d v="2020-03-18T00:00:00"/>
    <d v="2020-03-19T00:00:00"/>
    <m/>
    <m/>
    <s v="wci_wa"/>
    <n v="0"/>
    <n v="0"/>
    <n v="0"/>
    <n v="0"/>
    <n v="0"/>
    <n v="1"/>
    <n v="70065"/>
    <n v="2010"/>
    <n v="0"/>
    <n v="19"/>
    <m/>
    <m/>
    <m/>
    <m/>
    <s v=""/>
  </r>
  <r>
    <x v="3"/>
    <d v="2020-03-31T00:00:00"/>
    <x v="7"/>
    <n v="0"/>
    <s v="USD"/>
    <s v="JRNLWA00406578"/>
    <s v="P"/>
    <s v="B1 3/18/20 - 3/31/20"/>
    <s v="LaurenTi"/>
    <s v="0/JE IC"/>
    <m/>
    <m/>
    <x v="3"/>
    <m/>
    <m/>
    <m/>
    <m/>
    <m/>
    <m/>
    <s v="JRNL00968153"/>
    <s v="JRNL00968153"/>
    <m/>
    <d v="2020-04-01T00:00:00"/>
    <d v="2020-04-01T00:00:00"/>
    <m/>
    <m/>
    <s v="wci_wa"/>
    <n v="0"/>
    <n v="0"/>
    <n v="0"/>
    <n v="0"/>
    <n v="0"/>
    <n v="1"/>
    <n v="50065"/>
    <n v="2010"/>
    <n v="0"/>
    <n v="19"/>
    <m/>
    <m/>
    <m/>
    <m/>
    <s v=""/>
  </r>
  <r>
    <x v="3"/>
    <d v="2020-03-31T00:00:00"/>
    <x v="8"/>
    <n v="0"/>
    <s v="USD"/>
    <s v="JRNLWA00406578"/>
    <s v="P"/>
    <s v="B1 3/18/20 - 3/31/20"/>
    <s v="LaurenTi"/>
    <s v="0/JE IC"/>
    <m/>
    <m/>
    <x v="3"/>
    <m/>
    <m/>
    <m/>
    <m/>
    <m/>
    <m/>
    <s v="JRNL00968153"/>
    <s v="JRNL00968153"/>
    <m/>
    <d v="2020-04-01T00:00:00"/>
    <d v="2020-04-01T00:00:00"/>
    <m/>
    <m/>
    <s v="wci_wa"/>
    <n v="0"/>
    <n v="0"/>
    <n v="0"/>
    <n v="0"/>
    <n v="0"/>
    <n v="1"/>
    <n v="50065"/>
    <n v="2010"/>
    <n v="0"/>
    <n v="19"/>
    <m/>
    <m/>
    <m/>
    <m/>
    <s v=""/>
  </r>
  <r>
    <x v="2"/>
    <d v="2020-03-31T00:00:00"/>
    <x v="9"/>
    <n v="0"/>
    <s v="USD"/>
    <s v="JRNLWA00406578"/>
    <s v="P"/>
    <s v="B1 3/18/20 - 3/31/20"/>
    <s v="LaurenTi"/>
    <s v="0/JE IC"/>
    <m/>
    <m/>
    <x v="3"/>
    <m/>
    <m/>
    <m/>
    <m/>
    <m/>
    <m/>
    <s v="JRNL00968153"/>
    <s v="JRNL00968153"/>
    <m/>
    <d v="2020-04-01T00:00:00"/>
    <d v="2020-04-01T00:00:00"/>
    <m/>
    <m/>
    <s v="wci_wa"/>
    <n v="0"/>
    <n v="0"/>
    <n v="0"/>
    <n v="0"/>
    <n v="0"/>
    <n v="1"/>
    <n v="70065"/>
    <n v="2010"/>
    <n v="0"/>
    <n v="19"/>
    <m/>
    <m/>
    <m/>
    <m/>
    <s v=""/>
  </r>
  <r>
    <x v="4"/>
    <d v="2020-03-31T00:00:00"/>
    <x v="10"/>
    <n v="0"/>
    <s v="USD"/>
    <s v="JRNLWA00406648"/>
    <s v="P"/>
    <s v="Pcard Activity - March"/>
    <s v="HeatherWe"/>
    <s v="0/JE IC"/>
    <m/>
    <m/>
    <x v="4"/>
    <m/>
    <m/>
    <m/>
    <m/>
    <m/>
    <m/>
    <s v="JRNL00968345"/>
    <s v="JRNL00968345"/>
    <m/>
    <d v="2020-04-02T00:00:00"/>
    <d v="2020-04-02T00:00:00"/>
    <m/>
    <m/>
    <s v="wci_wa"/>
    <n v="0"/>
    <n v="0"/>
    <n v="0"/>
    <n v="0"/>
    <n v="0"/>
    <n v="1"/>
    <n v="70185"/>
    <n v="2010"/>
    <n v="0"/>
    <n v="19"/>
    <m/>
    <m/>
    <m/>
    <m/>
    <s v=""/>
  </r>
  <r>
    <x v="5"/>
    <d v="2020-03-31T00:00:00"/>
    <x v="11"/>
    <n v="0"/>
    <s v="USD"/>
    <s v="JRNLWA00406714"/>
    <s v="P"/>
    <s v="B1 3/18-3/31 Recode COVID19"/>
    <s v="HeatherWe"/>
    <s v="0/JE IC"/>
    <m/>
    <m/>
    <x v="5"/>
    <m/>
    <m/>
    <m/>
    <m/>
    <m/>
    <m/>
    <s v="JRNL00968489"/>
    <s v="JRNL00968489"/>
    <m/>
    <d v="2020-04-02T00:00:00"/>
    <d v="2020-04-02T00:00:00"/>
    <m/>
    <m/>
    <s v="wci_wa"/>
    <n v="0"/>
    <n v="0"/>
    <n v="0"/>
    <n v="0"/>
    <n v="0"/>
    <n v="1"/>
    <n v="50036"/>
    <n v="2010"/>
    <n v="0"/>
    <n v="19"/>
    <m/>
    <m/>
    <m/>
    <m/>
    <s v=""/>
  </r>
  <r>
    <x v="6"/>
    <d v="2020-03-31T00:00:00"/>
    <x v="12"/>
    <n v="0"/>
    <s v="USD"/>
    <s v="JRNLWA00406714"/>
    <s v="P"/>
    <s v="B1 3/18-3/31 Recode COVID19"/>
    <s v="HeatherWe"/>
    <s v="0/JE IC"/>
    <m/>
    <m/>
    <x v="5"/>
    <m/>
    <m/>
    <m/>
    <m/>
    <m/>
    <m/>
    <s v="JRNL00968489"/>
    <s v="JRNL00968489"/>
    <m/>
    <d v="2020-04-02T00:00:00"/>
    <d v="2020-04-02T00:00:00"/>
    <m/>
    <m/>
    <s v="wci_wa"/>
    <n v="0"/>
    <n v="0"/>
    <n v="0"/>
    <n v="0"/>
    <n v="0"/>
    <n v="1"/>
    <n v="50036"/>
    <n v="2010"/>
    <n v="100"/>
    <n v="19"/>
    <m/>
    <m/>
    <m/>
    <m/>
    <s v=""/>
  </r>
  <r>
    <x v="7"/>
    <d v="2020-03-31T00:00:00"/>
    <x v="13"/>
    <n v="0"/>
    <s v="USD"/>
    <s v="JRNLWA00406714"/>
    <s v="P"/>
    <s v="B1 3/18-3/31 Recode COVID19"/>
    <s v="HeatherWe"/>
    <s v="0/JE IC"/>
    <m/>
    <m/>
    <x v="5"/>
    <m/>
    <m/>
    <m/>
    <m/>
    <m/>
    <m/>
    <s v="JRNL00968489"/>
    <s v="JRNL00968489"/>
    <m/>
    <d v="2020-04-02T00:00:00"/>
    <d v="2020-04-02T00:00:00"/>
    <m/>
    <m/>
    <s v="wci_wa"/>
    <n v="0"/>
    <n v="0"/>
    <n v="0"/>
    <n v="0"/>
    <n v="0"/>
    <n v="1"/>
    <n v="50036"/>
    <n v="2010"/>
    <n v="200"/>
    <n v="19"/>
    <m/>
    <m/>
    <m/>
    <m/>
    <s v=""/>
  </r>
  <r>
    <x v="8"/>
    <d v="2020-03-31T00:00:00"/>
    <x v="14"/>
    <n v="0"/>
    <s v="USD"/>
    <s v="JRNLWA00406714"/>
    <s v="P"/>
    <s v="B1 3/18-3/31 Recode COVID19"/>
    <s v="HeatherWe"/>
    <s v="0/JE IC"/>
    <m/>
    <m/>
    <x v="5"/>
    <m/>
    <m/>
    <m/>
    <m/>
    <m/>
    <m/>
    <s v="JRNL00968489"/>
    <s v="JRNL00968489"/>
    <m/>
    <d v="2020-04-02T00:00:00"/>
    <d v="2020-04-02T00:00:00"/>
    <m/>
    <m/>
    <s v="wci_wa"/>
    <n v="0"/>
    <n v="0"/>
    <n v="0"/>
    <n v="0"/>
    <n v="0"/>
    <n v="1"/>
    <n v="50036"/>
    <n v="2010"/>
    <n v="210"/>
    <n v="19"/>
    <m/>
    <m/>
    <m/>
    <m/>
    <s v=""/>
  </r>
  <r>
    <x v="9"/>
    <d v="2020-03-31T00:00:00"/>
    <x v="15"/>
    <n v="0"/>
    <s v="USD"/>
    <s v="JRNLWA00406714"/>
    <s v="P"/>
    <s v="B1 3/18-3/31 Recode COVID19"/>
    <s v="HeatherWe"/>
    <s v="0/JE IC"/>
    <m/>
    <m/>
    <x v="5"/>
    <m/>
    <m/>
    <m/>
    <m/>
    <m/>
    <m/>
    <s v="JRNL00968489"/>
    <s v="JRNL00968489"/>
    <m/>
    <d v="2020-04-02T00:00:00"/>
    <d v="2020-04-02T00:00:00"/>
    <m/>
    <m/>
    <s v="wci_wa"/>
    <n v="0"/>
    <n v="0"/>
    <n v="0"/>
    <n v="0"/>
    <n v="0"/>
    <n v="1"/>
    <n v="50036"/>
    <n v="2010"/>
    <n v="300"/>
    <n v="19"/>
    <m/>
    <m/>
    <m/>
    <m/>
    <s v=""/>
  </r>
  <r>
    <x v="10"/>
    <d v="2020-03-31T00:00:00"/>
    <x v="16"/>
    <n v="0"/>
    <s v="USD"/>
    <s v="JRNLWA00406714"/>
    <s v="P"/>
    <s v="B1 3/18-3/31 Recode COVID19"/>
    <s v="HeatherWe"/>
    <s v="0/JE IC"/>
    <m/>
    <m/>
    <x v="5"/>
    <m/>
    <m/>
    <m/>
    <m/>
    <m/>
    <m/>
    <s v="JRNL00968489"/>
    <s v="JRNL00968489"/>
    <m/>
    <d v="2020-04-02T00:00:00"/>
    <d v="2020-04-02T00:00:00"/>
    <m/>
    <m/>
    <s v="wci_wa"/>
    <n v="0"/>
    <n v="0"/>
    <n v="0"/>
    <n v="0"/>
    <n v="0"/>
    <n v="1"/>
    <n v="52036"/>
    <n v="2010"/>
    <n v="0"/>
    <n v="19"/>
    <m/>
    <m/>
    <m/>
    <m/>
    <s v=""/>
  </r>
  <r>
    <x v="11"/>
    <d v="2020-03-31T00:00:00"/>
    <x v="17"/>
    <n v="0"/>
    <s v="USD"/>
    <s v="JRNLWA00406714"/>
    <s v="P"/>
    <s v="B1 3/18-3/31 Recode COVID19"/>
    <s v="HeatherWe"/>
    <s v="0/JE IC"/>
    <m/>
    <m/>
    <x v="5"/>
    <m/>
    <m/>
    <m/>
    <m/>
    <m/>
    <m/>
    <s v="JRNL00968489"/>
    <s v="JRNL00968489"/>
    <m/>
    <d v="2020-04-02T00:00:00"/>
    <d v="2020-04-02T00:00:00"/>
    <m/>
    <m/>
    <s v="wci_wa"/>
    <n v="0"/>
    <n v="0"/>
    <n v="0"/>
    <n v="0"/>
    <n v="0"/>
    <n v="1"/>
    <n v="55036"/>
    <n v="2010"/>
    <n v="0"/>
    <n v="19"/>
    <m/>
    <m/>
    <m/>
    <m/>
    <s v=""/>
  </r>
  <r>
    <x v="12"/>
    <d v="2020-03-31T00:00:00"/>
    <x v="18"/>
    <n v="0"/>
    <s v="USD"/>
    <s v="JRNLWA00406714"/>
    <s v="P"/>
    <s v="B1 3/18-3/31 Recode COVID19"/>
    <s v="HeatherWe"/>
    <s v="0/JE IC"/>
    <m/>
    <m/>
    <x v="5"/>
    <m/>
    <m/>
    <m/>
    <m/>
    <m/>
    <m/>
    <s v="JRNL00968489"/>
    <s v="JRNL00968489"/>
    <m/>
    <d v="2020-04-02T00:00:00"/>
    <d v="2020-04-02T00:00:00"/>
    <m/>
    <m/>
    <s v="wci_wa"/>
    <n v="0"/>
    <n v="0"/>
    <n v="0"/>
    <n v="0"/>
    <n v="0"/>
    <n v="1"/>
    <n v="56036"/>
    <n v="2010"/>
    <n v="0"/>
    <n v="19"/>
    <m/>
    <m/>
    <m/>
    <m/>
    <s v=""/>
  </r>
  <r>
    <x v="13"/>
    <d v="2020-03-31T00:00:00"/>
    <x v="19"/>
    <n v="0"/>
    <s v="USD"/>
    <s v="JRNLWA00406714"/>
    <s v="P"/>
    <s v="B1 3/18-3/31 Recode COVID19"/>
    <s v="HeatherWe"/>
    <s v="0/JE IC"/>
    <m/>
    <m/>
    <x v="5"/>
    <m/>
    <m/>
    <m/>
    <m/>
    <m/>
    <m/>
    <s v="JRNL00968489"/>
    <s v="JRNL00968489"/>
    <m/>
    <d v="2020-04-02T00:00:00"/>
    <d v="2020-04-02T00:00:00"/>
    <m/>
    <m/>
    <s v="wci_wa"/>
    <n v="0"/>
    <n v="0"/>
    <n v="0"/>
    <n v="0"/>
    <n v="0"/>
    <n v="1"/>
    <n v="70036"/>
    <n v="2010"/>
    <n v="0"/>
    <n v="19"/>
    <m/>
    <m/>
    <m/>
    <m/>
    <s v=""/>
  </r>
  <r>
    <x v="5"/>
    <d v="2020-03-31T00:00:00"/>
    <x v="20"/>
    <n v="0"/>
    <s v="USD"/>
    <s v="JRNLWA00407320"/>
    <s v="P"/>
    <s v="DIV14: 3/2020 - COVID19 Bonus"/>
    <s v="LaurenTi"/>
    <s v="0/JE IC"/>
    <m/>
    <m/>
    <x v="6"/>
    <m/>
    <m/>
    <m/>
    <m/>
    <m/>
    <m/>
    <s v="JRNL00969705"/>
    <s v="JRNL00969705"/>
    <m/>
    <d v="2020-04-06T00:00:00"/>
    <d v="2020-04-07T00:00:00"/>
    <m/>
    <m/>
    <s v="wci_wa"/>
    <n v="0"/>
    <n v="0"/>
    <n v="0"/>
    <n v="0"/>
    <n v="0"/>
    <n v="1"/>
    <n v="50036"/>
    <n v="2010"/>
    <n v="0"/>
    <n v="19"/>
    <m/>
    <m/>
    <m/>
    <m/>
    <s v=""/>
  </r>
  <r>
    <x v="10"/>
    <d v="2020-03-31T00:00:00"/>
    <x v="21"/>
    <n v="0"/>
    <s v="USD"/>
    <s v="JRNLWA00407320"/>
    <s v="P"/>
    <s v="DIV14: 3/2020 - COVID19 Bonus"/>
    <s v="LaurenTi"/>
    <s v="0/JE IC"/>
    <m/>
    <m/>
    <x v="6"/>
    <m/>
    <m/>
    <m/>
    <m/>
    <m/>
    <m/>
    <s v="JRNL00969705"/>
    <s v="JRNL00969705"/>
    <m/>
    <d v="2020-04-06T00:00:00"/>
    <d v="2020-04-07T00:00:00"/>
    <m/>
    <m/>
    <s v="wci_wa"/>
    <n v="0"/>
    <n v="0"/>
    <n v="0"/>
    <n v="0"/>
    <n v="0"/>
    <n v="1"/>
    <n v="52036"/>
    <n v="2010"/>
    <n v="0"/>
    <n v="19"/>
    <m/>
    <m/>
    <m/>
    <m/>
    <s v=""/>
  </r>
  <r>
    <x v="11"/>
    <d v="2020-03-31T00:00:00"/>
    <x v="22"/>
    <n v="0"/>
    <s v="USD"/>
    <s v="JRNLWA00407320"/>
    <s v="P"/>
    <s v="DIV14: 3/2020 - COVID19 Bonus"/>
    <s v="LaurenTi"/>
    <s v="0/JE IC"/>
    <m/>
    <m/>
    <x v="6"/>
    <m/>
    <m/>
    <m/>
    <m/>
    <m/>
    <m/>
    <s v="JRNL00969705"/>
    <s v="JRNL00969705"/>
    <m/>
    <d v="2020-04-06T00:00:00"/>
    <d v="2020-04-07T00:00:00"/>
    <m/>
    <m/>
    <s v="wci_wa"/>
    <n v="0"/>
    <n v="0"/>
    <n v="0"/>
    <n v="0"/>
    <n v="0"/>
    <n v="1"/>
    <n v="55036"/>
    <n v="2010"/>
    <n v="0"/>
    <n v="19"/>
    <m/>
    <m/>
    <m/>
    <m/>
    <s v=""/>
  </r>
  <r>
    <x v="12"/>
    <d v="2020-03-31T00:00:00"/>
    <x v="23"/>
    <n v="0"/>
    <s v="USD"/>
    <s v="JRNLWA00407320"/>
    <s v="P"/>
    <s v="DIV14: 3/2020 - COVID19 Bonus"/>
    <s v="LaurenTi"/>
    <s v="0/JE IC"/>
    <m/>
    <m/>
    <x v="6"/>
    <m/>
    <m/>
    <m/>
    <m/>
    <m/>
    <m/>
    <s v="JRNL00969705"/>
    <s v="JRNL00969705"/>
    <m/>
    <d v="2020-04-06T00:00:00"/>
    <d v="2020-04-07T00:00:00"/>
    <m/>
    <m/>
    <s v="wci_wa"/>
    <n v="0"/>
    <n v="0"/>
    <n v="0"/>
    <n v="0"/>
    <n v="0"/>
    <n v="1"/>
    <n v="56036"/>
    <n v="2010"/>
    <n v="0"/>
    <n v="19"/>
    <m/>
    <m/>
    <m/>
    <m/>
    <s v=""/>
  </r>
  <r>
    <x v="13"/>
    <d v="2020-03-31T00:00:00"/>
    <x v="24"/>
    <n v="0"/>
    <s v="USD"/>
    <s v="JRNLWA00407320"/>
    <s v="P"/>
    <s v="DIV14: 3/2020 - COVID19 Bonus"/>
    <s v="LaurenTi"/>
    <s v="0/JE IC"/>
    <m/>
    <m/>
    <x v="6"/>
    <m/>
    <m/>
    <m/>
    <m/>
    <m/>
    <m/>
    <s v="JRNL00969705"/>
    <s v="JRNL00969705"/>
    <m/>
    <d v="2020-04-06T00:00:00"/>
    <d v="2020-04-07T00:00:00"/>
    <m/>
    <m/>
    <s v="wci_wa"/>
    <n v="0"/>
    <n v="0"/>
    <n v="0"/>
    <n v="0"/>
    <n v="0"/>
    <n v="1"/>
    <n v="70036"/>
    <n v="2010"/>
    <n v="0"/>
    <n v="19"/>
    <m/>
    <m/>
    <m/>
    <m/>
    <s v=""/>
  </r>
  <r>
    <x v="0"/>
    <d v="2020-04-16T00:00:00"/>
    <x v="25"/>
    <n v="0"/>
    <s v="USD"/>
    <s v="JRNLWA00407956"/>
    <s v="P"/>
    <s v="From Voucher Posting."/>
    <s v="JeffS"/>
    <s v="0/JE IC"/>
    <s v="VUS000019610"/>
    <m/>
    <x v="0"/>
    <d v="2020-04-13T00:00:00"/>
    <s v="COVID-19 cleaning protocol at  94th Ave"/>
    <s v="930-206INV"/>
    <s v="PO-2010-20-01279"/>
    <m/>
    <m/>
    <s v="VO05383165"/>
    <s v="JRNL00971066"/>
    <n v="2010"/>
    <d v="2020-04-16T00:00:00"/>
    <d v="2020-04-20T00:00:00"/>
    <n v="1200"/>
    <d v="2020-06-17T00:00:00"/>
    <s v="wci_wa"/>
    <n v="0"/>
    <n v="0"/>
    <n v="0"/>
    <n v="0"/>
    <n v="0"/>
    <n v="1"/>
    <n v="57147"/>
    <n v="2010"/>
    <n v="0"/>
    <n v="19"/>
    <m/>
    <m/>
    <m/>
    <m/>
    <s v="VO05383165"/>
  </r>
  <r>
    <x v="0"/>
    <d v="2020-04-16T00:00:00"/>
    <x v="26"/>
    <n v="0"/>
    <s v="USD"/>
    <s v="JRNLWA00407956"/>
    <s v="P"/>
    <s v="From Voucher Posting."/>
    <s v="JeffS"/>
    <s v="0/JE IC"/>
    <s v="VUS000019610"/>
    <m/>
    <x v="0"/>
    <d v="2020-04-13T00:00:00"/>
    <s v="COVID-19 cleaning protocol at 99th St Pa"/>
    <s v="929-206INV"/>
    <s v="PO-2010-20-01277"/>
    <m/>
    <m/>
    <s v="VO05383167"/>
    <s v="JRNL00971066"/>
    <n v="2010"/>
    <d v="2020-04-16T00:00:00"/>
    <d v="2020-04-20T00:00:00"/>
    <n v="1760"/>
    <d v="2020-06-17T00:00:00"/>
    <s v="wci_wa"/>
    <n v="0"/>
    <n v="0"/>
    <n v="0"/>
    <n v="0"/>
    <n v="0"/>
    <n v="1"/>
    <n v="57147"/>
    <n v="2010"/>
    <n v="0"/>
    <n v="19"/>
    <m/>
    <m/>
    <m/>
    <m/>
    <s v="VO05383167"/>
  </r>
  <r>
    <x v="5"/>
    <d v="2020-04-30T00:00:00"/>
    <x v="27"/>
    <n v="0"/>
    <s v="USD"/>
    <s v="JRNLWA00407322"/>
    <s v="P"/>
    <s v="DIV14: 3/2020 - COVID19 Bonus"/>
    <s v="LaurenTi"/>
    <s v="0/JE IC"/>
    <m/>
    <m/>
    <x v="6"/>
    <m/>
    <m/>
    <m/>
    <m/>
    <m/>
    <m/>
    <s v="JRNL00969705"/>
    <s v="JRNL00969708"/>
    <m/>
    <d v="2020-04-06T00:00:00"/>
    <d v="2020-04-07T00:00:00"/>
    <m/>
    <m/>
    <s v="wci_wa"/>
    <n v="0"/>
    <n v="0"/>
    <n v="0"/>
    <n v="0"/>
    <n v="5"/>
    <n v="1"/>
    <n v="50036"/>
    <n v="2010"/>
    <n v="0"/>
    <n v="19"/>
    <m/>
    <m/>
    <m/>
    <m/>
    <s v=""/>
  </r>
  <r>
    <x v="10"/>
    <d v="2020-04-30T00:00:00"/>
    <x v="28"/>
    <n v="0"/>
    <s v="USD"/>
    <s v="JRNLWA00407322"/>
    <s v="P"/>
    <s v="DIV14: 3/2020 - COVID19 Bonus"/>
    <s v="LaurenTi"/>
    <s v="0/JE IC"/>
    <m/>
    <m/>
    <x v="6"/>
    <m/>
    <m/>
    <m/>
    <m/>
    <m/>
    <m/>
    <s v="JRNL00969705"/>
    <s v="JRNL00969708"/>
    <m/>
    <d v="2020-04-06T00:00:00"/>
    <d v="2020-04-07T00:00:00"/>
    <m/>
    <m/>
    <s v="wci_wa"/>
    <n v="0"/>
    <n v="0"/>
    <n v="0"/>
    <n v="0"/>
    <n v="5"/>
    <n v="1"/>
    <n v="52036"/>
    <n v="2010"/>
    <n v="0"/>
    <n v="19"/>
    <m/>
    <m/>
    <m/>
    <m/>
    <s v=""/>
  </r>
  <r>
    <x v="11"/>
    <d v="2020-04-30T00:00:00"/>
    <x v="29"/>
    <n v="0"/>
    <s v="USD"/>
    <s v="JRNLWA00407322"/>
    <s v="P"/>
    <s v="DIV14: 3/2020 - COVID19 Bonus"/>
    <s v="LaurenTi"/>
    <s v="0/JE IC"/>
    <m/>
    <m/>
    <x v="6"/>
    <m/>
    <m/>
    <m/>
    <m/>
    <m/>
    <m/>
    <s v="JRNL00969705"/>
    <s v="JRNL00969708"/>
    <m/>
    <d v="2020-04-06T00:00:00"/>
    <d v="2020-04-07T00:00:00"/>
    <m/>
    <m/>
    <s v="wci_wa"/>
    <n v="0"/>
    <n v="0"/>
    <n v="0"/>
    <n v="0"/>
    <n v="5"/>
    <n v="1"/>
    <n v="55036"/>
    <n v="2010"/>
    <n v="0"/>
    <n v="19"/>
    <m/>
    <m/>
    <m/>
    <m/>
    <s v=""/>
  </r>
  <r>
    <x v="12"/>
    <d v="2020-04-30T00:00:00"/>
    <x v="30"/>
    <n v="0"/>
    <s v="USD"/>
    <s v="JRNLWA00407322"/>
    <s v="P"/>
    <s v="DIV14: 3/2020 - COVID19 Bonus"/>
    <s v="LaurenTi"/>
    <s v="0/JE IC"/>
    <m/>
    <m/>
    <x v="6"/>
    <m/>
    <m/>
    <m/>
    <m/>
    <m/>
    <m/>
    <s v="JRNL00969705"/>
    <s v="JRNL00969708"/>
    <m/>
    <d v="2020-04-06T00:00:00"/>
    <d v="2020-04-07T00:00:00"/>
    <m/>
    <m/>
    <s v="wci_wa"/>
    <n v="0"/>
    <n v="0"/>
    <n v="0"/>
    <n v="0"/>
    <n v="5"/>
    <n v="1"/>
    <n v="56036"/>
    <n v="2010"/>
    <n v="0"/>
    <n v="19"/>
    <m/>
    <m/>
    <m/>
    <m/>
    <s v=""/>
  </r>
  <r>
    <x v="13"/>
    <d v="2020-04-30T00:00:00"/>
    <x v="31"/>
    <n v="0"/>
    <s v="USD"/>
    <s v="JRNLWA00407322"/>
    <s v="P"/>
    <s v="DIV14: 3/2020 - COVID19 Bonus"/>
    <s v="LaurenTi"/>
    <s v="0/JE IC"/>
    <m/>
    <m/>
    <x v="6"/>
    <m/>
    <m/>
    <m/>
    <m/>
    <m/>
    <m/>
    <s v="JRNL00969705"/>
    <s v="JRNL00969708"/>
    <m/>
    <d v="2020-04-06T00:00:00"/>
    <d v="2020-04-07T00:00:00"/>
    <m/>
    <m/>
    <s v="wci_wa"/>
    <n v="0"/>
    <n v="0"/>
    <n v="0"/>
    <n v="0"/>
    <n v="5"/>
    <n v="1"/>
    <n v="70036"/>
    <n v="2010"/>
    <n v="0"/>
    <n v="19"/>
    <m/>
    <m/>
    <m/>
    <m/>
    <s v=""/>
  </r>
  <r>
    <x v="5"/>
    <d v="2020-04-30T00:00:00"/>
    <x v="32"/>
    <n v="0"/>
    <s v="USD"/>
    <s v="JRNLWA00407950"/>
    <s v="P"/>
    <s v="B1 4/1/20-4/14/20"/>
    <s v="JacobMas"/>
    <s v="0/JE IC"/>
    <m/>
    <m/>
    <x v="7"/>
    <m/>
    <m/>
    <m/>
    <m/>
    <m/>
    <m/>
    <s v="JRNL00971034"/>
    <s v="JRNL00971034"/>
    <m/>
    <d v="2020-04-16T00:00:00"/>
    <d v="2020-04-16T00:00:00"/>
    <m/>
    <m/>
    <s v="wci_wa"/>
    <n v="0"/>
    <n v="0"/>
    <n v="0"/>
    <n v="0"/>
    <n v="0"/>
    <n v="1"/>
    <n v="50036"/>
    <n v="2010"/>
    <n v="0"/>
    <n v="19"/>
    <m/>
    <m/>
    <m/>
    <m/>
    <s v=""/>
  </r>
  <r>
    <x v="6"/>
    <d v="2020-04-30T00:00:00"/>
    <x v="33"/>
    <n v="0"/>
    <s v="USD"/>
    <s v="JRNLWA00407950"/>
    <s v="P"/>
    <s v="B1 4/1/20-4/14/20"/>
    <s v="JacobMas"/>
    <s v="0/JE IC"/>
    <m/>
    <m/>
    <x v="7"/>
    <m/>
    <m/>
    <m/>
    <m/>
    <m/>
    <m/>
    <s v="JRNL00971034"/>
    <s v="JRNL00971034"/>
    <m/>
    <d v="2020-04-16T00:00:00"/>
    <d v="2020-04-16T00:00:00"/>
    <m/>
    <m/>
    <s v="wci_wa"/>
    <n v="0"/>
    <n v="0"/>
    <n v="0"/>
    <n v="0"/>
    <n v="0"/>
    <n v="1"/>
    <n v="50036"/>
    <n v="2010"/>
    <n v="100"/>
    <n v="19"/>
    <m/>
    <m/>
    <m/>
    <m/>
    <s v=""/>
  </r>
  <r>
    <x v="7"/>
    <d v="2020-04-30T00:00:00"/>
    <x v="34"/>
    <n v="0"/>
    <s v="USD"/>
    <s v="JRNLWA00407950"/>
    <s v="P"/>
    <s v="B1 4/1/20-4/14/20"/>
    <s v="JacobMas"/>
    <s v="0/JE IC"/>
    <m/>
    <m/>
    <x v="7"/>
    <m/>
    <m/>
    <m/>
    <m/>
    <m/>
    <m/>
    <s v="JRNL00971034"/>
    <s v="JRNL00971034"/>
    <m/>
    <d v="2020-04-16T00:00:00"/>
    <d v="2020-04-16T00:00:00"/>
    <m/>
    <m/>
    <s v="wci_wa"/>
    <n v="0"/>
    <n v="0"/>
    <n v="0"/>
    <n v="0"/>
    <n v="0"/>
    <n v="1"/>
    <n v="50036"/>
    <n v="2010"/>
    <n v="200"/>
    <n v="19"/>
    <m/>
    <m/>
    <m/>
    <m/>
    <s v=""/>
  </r>
  <r>
    <x v="8"/>
    <d v="2020-04-30T00:00:00"/>
    <x v="35"/>
    <n v="0"/>
    <s v="USD"/>
    <s v="JRNLWA00407950"/>
    <s v="P"/>
    <s v="B1 4/1/20-4/14/20"/>
    <s v="JacobMas"/>
    <s v="0/JE IC"/>
    <m/>
    <m/>
    <x v="7"/>
    <m/>
    <m/>
    <m/>
    <m/>
    <m/>
    <m/>
    <s v="JRNL00971034"/>
    <s v="JRNL00971034"/>
    <m/>
    <d v="2020-04-16T00:00:00"/>
    <d v="2020-04-16T00:00:00"/>
    <m/>
    <m/>
    <s v="wci_wa"/>
    <n v="0"/>
    <n v="0"/>
    <n v="0"/>
    <n v="0"/>
    <n v="0"/>
    <n v="1"/>
    <n v="50036"/>
    <n v="2010"/>
    <n v="210"/>
    <n v="19"/>
    <m/>
    <m/>
    <m/>
    <m/>
    <s v=""/>
  </r>
  <r>
    <x v="9"/>
    <d v="2020-04-30T00:00:00"/>
    <x v="36"/>
    <n v="0"/>
    <s v="USD"/>
    <s v="JRNLWA00407950"/>
    <s v="P"/>
    <s v="B1 4/1/20-4/14/20"/>
    <s v="JacobMas"/>
    <s v="0/JE IC"/>
    <m/>
    <m/>
    <x v="7"/>
    <m/>
    <m/>
    <m/>
    <m/>
    <m/>
    <m/>
    <s v="JRNL00971034"/>
    <s v="JRNL00971034"/>
    <m/>
    <d v="2020-04-16T00:00:00"/>
    <d v="2020-04-16T00:00:00"/>
    <m/>
    <m/>
    <s v="wci_wa"/>
    <n v="0"/>
    <n v="0"/>
    <n v="0"/>
    <n v="0"/>
    <n v="0"/>
    <n v="1"/>
    <n v="50036"/>
    <n v="2010"/>
    <n v="300"/>
    <n v="19"/>
    <m/>
    <m/>
    <m/>
    <m/>
    <s v=""/>
  </r>
  <r>
    <x v="3"/>
    <d v="2020-04-30T00:00:00"/>
    <x v="37"/>
    <n v="0"/>
    <s v="USD"/>
    <s v="JRNLWA00407950"/>
    <s v="P"/>
    <s v="B1 4/1/20-4/14/20"/>
    <s v="JacobMas"/>
    <s v="0/JE IC"/>
    <m/>
    <m/>
    <x v="8"/>
    <m/>
    <m/>
    <m/>
    <m/>
    <m/>
    <m/>
    <s v="JRNL00971034"/>
    <s v="JRNL00971034"/>
    <m/>
    <d v="2020-04-16T00:00:00"/>
    <d v="2020-04-16T00:00:00"/>
    <m/>
    <m/>
    <s v="wci_wa"/>
    <n v="0"/>
    <n v="0"/>
    <n v="0"/>
    <n v="0"/>
    <n v="0"/>
    <n v="1"/>
    <n v="50065"/>
    <n v="2010"/>
    <n v="0"/>
    <n v="19"/>
    <m/>
    <m/>
    <m/>
    <m/>
    <s v=""/>
  </r>
  <r>
    <x v="10"/>
    <d v="2020-04-30T00:00:00"/>
    <x v="38"/>
    <n v="0"/>
    <s v="USD"/>
    <s v="JRNLWA00407950"/>
    <s v="P"/>
    <s v="B1 4/1/20-4/14/20"/>
    <s v="JacobMas"/>
    <s v="0/JE IC"/>
    <m/>
    <m/>
    <x v="7"/>
    <m/>
    <m/>
    <m/>
    <m/>
    <m/>
    <m/>
    <s v="JRNL00971034"/>
    <s v="JRNL00971034"/>
    <m/>
    <d v="2020-04-16T00:00:00"/>
    <d v="2020-04-16T00:00:00"/>
    <m/>
    <m/>
    <s v="wci_wa"/>
    <n v="0"/>
    <n v="0"/>
    <n v="0"/>
    <n v="0"/>
    <n v="0"/>
    <n v="1"/>
    <n v="52036"/>
    <n v="2010"/>
    <n v="0"/>
    <n v="19"/>
    <m/>
    <m/>
    <m/>
    <m/>
    <s v=""/>
  </r>
  <r>
    <x v="11"/>
    <d v="2020-04-30T00:00:00"/>
    <x v="39"/>
    <n v="0"/>
    <s v="USD"/>
    <s v="JRNLWA00407950"/>
    <s v="P"/>
    <s v="B1 4/1/20-4/14/20"/>
    <s v="JacobMas"/>
    <s v="0/JE IC"/>
    <m/>
    <m/>
    <x v="7"/>
    <m/>
    <m/>
    <m/>
    <m/>
    <m/>
    <m/>
    <s v="JRNL00971034"/>
    <s v="JRNL00971034"/>
    <m/>
    <d v="2020-04-16T00:00:00"/>
    <d v="2020-04-16T00:00:00"/>
    <m/>
    <m/>
    <s v="wci_wa"/>
    <n v="0"/>
    <n v="0"/>
    <n v="0"/>
    <n v="0"/>
    <n v="0"/>
    <n v="1"/>
    <n v="55036"/>
    <n v="2010"/>
    <n v="0"/>
    <n v="19"/>
    <m/>
    <m/>
    <m/>
    <m/>
    <s v=""/>
  </r>
  <r>
    <x v="12"/>
    <d v="2020-04-30T00:00:00"/>
    <x v="40"/>
    <n v="0"/>
    <s v="USD"/>
    <s v="JRNLWA00407950"/>
    <s v="P"/>
    <s v="B1 4/1/20-4/14/20"/>
    <s v="JacobMas"/>
    <s v="0/JE IC"/>
    <m/>
    <m/>
    <x v="7"/>
    <m/>
    <m/>
    <m/>
    <m/>
    <m/>
    <m/>
    <s v="JRNL00971034"/>
    <s v="JRNL00971034"/>
    <m/>
    <d v="2020-04-16T00:00:00"/>
    <d v="2020-04-16T00:00:00"/>
    <m/>
    <m/>
    <s v="wci_wa"/>
    <n v="0"/>
    <n v="0"/>
    <n v="0"/>
    <n v="0"/>
    <n v="0"/>
    <n v="1"/>
    <n v="56036"/>
    <n v="2010"/>
    <n v="0"/>
    <n v="19"/>
    <m/>
    <m/>
    <m/>
    <m/>
    <s v=""/>
  </r>
  <r>
    <x v="13"/>
    <d v="2020-04-30T00:00:00"/>
    <x v="41"/>
    <n v="0"/>
    <s v="USD"/>
    <s v="JRNLWA00407950"/>
    <s v="P"/>
    <s v="B1 4/1/20-4/14/20"/>
    <s v="JacobMas"/>
    <s v="0/JE IC"/>
    <m/>
    <m/>
    <x v="7"/>
    <m/>
    <m/>
    <m/>
    <m/>
    <m/>
    <m/>
    <s v="JRNL00971034"/>
    <s v="JRNL00971034"/>
    <m/>
    <d v="2020-04-16T00:00:00"/>
    <d v="2020-04-16T00:00:00"/>
    <m/>
    <m/>
    <s v="wci_wa"/>
    <n v="0"/>
    <n v="0"/>
    <n v="0"/>
    <n v="0"/>
    <n v="0"/>
    <n v="1"/>
    <n v="70036"/>
    <n v="2010"/>
    <n v="0"/>
    <n v="19"/>
    <m/>
    <m/>
    <m/>
    <m/>
    <s v=""/>
  </r>
  <r>
    <x v="14"/>
    <d v="2020-04-30T00:00:00"/>
    <x v="37"/>
    <n v="0"/>
    <s v="USD"/>
    <s v="JRNLWA00408128"/>
    <s v="P"/>
    <s v="Recode ER wages to Labor"/>
    <s v="HelenaK"/>
    <s v="0/JE IC"/>
    <m/>
    <m/>
    <x v="8"/>
    <m/>
    <m/>
    <m/>
    <m/>
    <m/>
    <m/>
    <s v="JRNL00971590"/>
    <s v="JRNL00971590"/>
    <m/>
    <d v="2020-04-30T00:00:00"/>
    <d v="2020-04-30T00:00:00"/>
    <m/>
    <m/>
    <s v="wci_wa"/>
    <n v="0"/>
    <n v="0"/>
    <n v="0"/>
    <n v="0"/>
    <n v="0"/>
    <n v="1"/>
    <n v="50020"/>
    <n v="2010"/>
    <n v="0"/>
    <n v="19"/>
    <m/>
    <m/>
    <m/>
    <m/>
    <s v=""/>
  </r>
  <r>
    <x v="14"/>
    <d v="2020-04-30T00:00:00"/>
    <x v="8"/>
    <n v="0"/>
    <s v="USD"/>
    <s v="JRNLWA00408128"/>
    <s v="P"/>
    <s v="Recode ER wages to Labor"/>
    <s v="HelenaK"/>
    <s v="0/JE IC"/>
    <m/>
    <m/>
    <x v="3"/>
    <m/>
    <m/>
    <m/>
    <m/>
    <m/>
    <m/>
    <s v="JRNL00971590"/>
    <s v="JRNL00971590"/>
    <m/>
    <d v="2020-04-30T00:00:00"/>
    <d v="2020-04-30T00:00:00"/>
    <m/>
    <m/>
    <s v="wci_wa"/>
    <n v="0"/>
    <n v="0"/>
    <n v="0"/>
    <n v="0"/>
    <n v="0"/>
    <n v="1"/>
    <n v="50020"/>
    <n v="2010"/>
    <n v="0"/>
    <n v="19"/>
    <m/>
    <m/>
    <m/>
    <m/>
    <s v=""/>
  </r>
  <r>
    <x v="14"/>
    <d v="2020-04-30T00:00:00"/>
    <x v="7"/>
    <n v="0"/>
    <s v="USD"/>
    <s v="JRNLWA00408128"/>
    <s v="P"/>
    <s v="Recode ER wages to Labor"/>
    <s v="HelenaK"/>
    <s v="0/JE IC"/>
    <m/>
    <m/>
    <x v="3"/>
    <m/>
    <m/>
    <m/>
    <m/>
    <m/>
    <m/>
    <s v="JRNL00971590"/>
    <s v="JRNL00971590"/>
    <m/>
    <d v="2020-04-30T00:00:00"/>
    <d v="2020-04-30T00:00:00"/>
    <m/>
    <m/>
    <s v="wci_wa"/>
    <n v="0"/>
    <n v="0"/>
    <n v="0"/>
    <n v="0"/>
    <n v="0"/>
    <n v="1"/>
    <n v="50020"/>
    <n v="2010"/>
    <n v="0"/>
    <n v="19"/>
    <m/>
    <m/>
    <m/>
    <m/>
    <s v=""/>
  </r>
  <r>
    <x v="3"/>
    <d v="2020-04-30T00:00:00"/>
    <x v="42"/>
    <n v="0"/>
    <s v="USD"/>
    <s v="JRNLWA00408128"/>
    <s v="P"/>
    <s v="Recode ER wages to Labor"/>
    <s v="HelenaK"/>
    <s v="0/JE IC"/>
    <m/>
    <m/>
    <x v="8"/>
    <m/>
    <m/>
    <m/>
    <m/>
    <m/>
    <m/>
    <s v="JRNL00971590"/>
    <s v="JRNL00971590"/>
    <m/>
    <d v="2020-04-30T00:00:00"/>
    <d v="2020-04-30T00:00:00"/>
    <m/>
    <m/>
    <s v="wci_wa"/>
    <n v="0"/>
    <n v="0"/>
    <n v="0"/>
    <n v="0"/>
    <n v="0"/>
    <n v="1"/>
    <n v="50065"/>
    <n v="2010"/>
    <n v="0"/>
    <n v="19"/>
    <m/>
    <m/>
    <m/>
    <m/>
    <s v=""/>
  </r>
  <r>
    <x v="3"/>
    <d v="2020-04-30T00:00:00"/>
    <x v="43"/>
    <n v="0"/>
    <s v="USD"/>
    <s v="JRNLWA00408128"/>
    <s v="P"/>
    <s v="Recode ER wages to Labor"/>
    <s v="HelenaK"/>
    <s v="0/JE IC"/>
    <m/>
    <m/>
    <x v="3"/>
    <m/>
    <m/>
    <m/>
    <m/>
    <m/>
    <m/>
    <s v="JRNL00971590"/>
    <s v="JRNL00971590"/>
    <m/>
    <d v="2020-04-30T00:00:00"/>
    <d v="2020-04-30T00:00:00"/>
    <m/>
    <m/>
    <s v="wci_wa"/>
    <n v="0"/>
    <n v="0"/>
    <n v="0"/>
    <n v="0"/>
    <n v="0"/>
    <n v="1"/>
    <n v="50065"/>
    <n v="2010"/>
    <n v="0"/>
    <n v="19"/>
    <m/>
    <m/>
    <m/>
    <m/>
    <s v=""/>
  </r>
  <r>
    <x v="3"/>
    <d v="2020-04-30T00:00:00"/>
    <x v="44"/>
    <n v="0"/>
    <s v="USD"/>
    <s v="JRNLWA00408128"/>
    <s v="P"/>
    <s v="Recode ER wages to Labor"/>
    <s v="HelenaK"/>
    <s v="0/JE IC"/>
    <m/>
    <m/>
    <x v="3"/>
    <m/>
    <m/>
    <m/>
    <m/>
    <m/>
    <m/>
    <s v="JRNL00971590"/>
    <s v="JRNL00971590"/>
    <m/>
    <d v="2020-04-30T00:00:00"/>
    <d v="2020-04-30T00:00:00"/>
    <m/>
    <m/>
    <s v="wci_wa"/>
    <n v="0"/>
    <n v="0"/>
    <n v="0"/>
    <n v="0"/>
    <n v="0"/>
    <n v="1"/>
    <n v="50065"/>
    <n v="2010"/>
    <n v="0"/>
    <n v="19"/>
    <m/>
    <m/>
    <m/>
    <m/>
    <s v=""/>
  </r>
  <r>
    <x v="15"/>
    <d v="2020-04-30T00:00:00"/>
    <x v="9"/>
    <n v="0"/>
    <s v="USD"/>
    <s v="JRNLWA00408128"/>
    <s v="P"/>
    <s v="Recode ER wages to Labor"/>
    <s v="HelenaK"/>
    <s v="0/JE IC"/>
    <m/>
    <m/>
    <x v="3"/>
    <m/>
    <m/>
    <m/>
    <m/>
    <m/>
    <m/>
    <s v="JRNL00971590"/>
    <s v="JRNL00971590"/>
    <m/>
    <d v="2020-04-30T00:00:00"/>
    <d v="2020-04-30T00:00:00"/>
    <m/>
    <m/>
    <s v="wci_wa"/>
    <n v="0"/>
    <n v="0"/>
    <n v="0"/>
    <n v="0"/>
    <n v="0"/>
    <n v="1"/>
    <n v="70020"/>
    <n v="2010"/>
    <n v="0"/>
    <n v="19"/>
    <m/>
    <m/>
    <m/>
    <m/>
    <s v=""/>
  </r>
  <r>
    <x v="15"/>
    <d v="2020-04-30T00:00:00"/>
    <x v="6"/>
    <n v="0"/>
    <s v="USD"/>
    <s v="JRNLWA00408128"/>
    <s v="P"/>
    <s v="Recode ER wages to Labor"/>
    <s v="HelenaK"/>
    <s v="0/JE IC"/>
    <m/>
    <m/>
    <x v="2"/>
    <m/>
    <m/>
    <m/>
    <m/>
    <m/>
    <m/>
    <s v="JRNL00971590"/>
    <s v="JRNL00971590"/>
    <m/>
    <d v="2020-04-30T00:00:00"/>
    <d v="2020-04-30T00:00:00"/>
    <m/>
    <m/>
    <s v="wci_wa"/>
    <n v="0"/>
    <n v="0"/>
    <n v="0"/>
    <n v="0"/>
    <n v="0"/>
    <n v="1"/>
    <n v="70020"/>
    <n v="2010"/>
    <n v="0"/>
    <n v="19"/>
    <m/>
    <m/>
    <m/>
    <m/>
    <s v=""/>
  </r>
  <r>
    <x v="2"/>
    <d v="2020-04-30T00:00:00"/>
    <x v="45"/>
    <n v="0"/>
    <s v="USD"/>
    <s v="JRNLWA00408128"/>
    <s v="P"/>
    <s v="Recode ER wages to Labor"/>
    <s v="HelenaK"/>
    <s v="0/JE IC"/>
    <m/>
    <m/>
    <x v="3"/>
    <m/>
    <m/>
    <m/>
    <m/>
    <m/>
    <m/>
    <s v="JRNL00971590"/>
    <s v="JRNL00971590"/>
    <m/>
    <d v="2020-04-30T00:00:00"/>
    <d v="2020-04-30T00:00:00"/>
    <m/>
    <m/>
    <s v="wci_wa"/>
    <n v="0"/>
    <n v="0"/>
    <n v="0"/>
    <n v="0"/>
    <n v="0"/>
    <n v="1"/>
    <n v="70065"/>
    <n v="2010"/>
    <n v="0"/>
    <n v="19"/>
    <m/>
    <m/>
    <m/>
    <m/>
    <s v=""/>
  </r>
  <r>
    <x v="2"/>
    <d v="2020-04-30T00:00:00"/>
    <x v="46"/>
    <n v="0"/>
    <s v="USD"/>
    <s v="JRNLWA00408128"/>
    <s v="P"/>
    <s v="Recode ER wages to Labor"/>
    <s v="HelenaK"/>
    <s v="0/JE IC"/>
    <m/>
    <m/>
    <x v="2"/>
    <m/>
    <m/>
    <m/>
    <m/>
    <m/>
    <m/>
    <s v="JRNL00971590"/>
    <s v="JRNL00971590"/>
    <m/>
    <d v="2020-04-30T00:00:00"/>
    <d v="2020-04-30T00:00:00"/>
    <m/>
    <m/>
    <s v="wci_wa"/>
    <n v="0"/>
    <n v="0"/>
    <n v="0"/>
    <n v="0"/>
    <n v="0"/>
    <n v="1"/>
    <n v="70065"/>
    <n v="2010"/>
    <n v="0"/>
    <n v="19"/>
    <m/>
    <m/>
    <m/>
    <m/>
    <s v=""/>
  </r>
  <r>
    <x v="14"/>
    <d v="2020-04-30T00:00:00"/>
    <x v="47"/>
    <n v="0"/>
    <s v="USD"/>
    <s v="JRNLWA00408224"/>
    <s v="P"/>
    <s v="B1  4/15/20-4/30/20"/>
    <s v="LaurenTi"/>
    <s v="0/JE IC"/>
    <m/>
    <m/>
    <x v="9"/>
    <m/>
    <m/>
    <m/>
    <m/>
    <m/>
    <m/>
    <s v="JRNL00971796"/>
    <s v="JRNL00971796"/>
    <m/>
    <d v="2020-05-01T00:00:00"/>
    <d v="2020-05-01T00:00:00"/>
    <m/>
    <m/>
    <s v="wci_wa"/>
    <n v="0"/>
    <n v="0"/>
    <n v="0"/>
    <n v="0"/>
    <n v="0"/>
    <n v="1"/>
    <n v="50020"/>
    <n v="2010"/>
    <n v="0"/>
    <n v="19"/>
    <m/>
    <m/>
    <m/>
    <m/>
    <s v=""/>
  </r>
  <r>
    <x v="14"/>
    <d v="2020-04-30T00:00:00"/>
    <x v="48"/>
    <n v="0"/>
    <s v="USD"/>
    <s v="JRNLWA00408224"/>
    <s v="P"/>
    <s v="B1  4/15/20-4/30/20"/>
    <s v="LaurenTi"/>
    <s v="0/JE IC"/>
    <m/>
    <m/>
    <x v="9"/>
    <m/>
    <m/>
    <m/>
    <m/>
    <m/>
    <m/>
    <s v="JRNL00971796"/>
    <s v="JRNL00971796"/>
    <m/>
    <d v="2020-05-01T00:00:00"/>
    <d v="2020-05-01T00:00:00"/>
    <m/>
    <m/>
    <s v="wci_wa"/>
    <n v="0"/>
    <n v="0"/>
    <n v="0"/>
    <n v="0"/>
    <n v="0"/>
    <n v="1"/>
    <n v="50020"/>
    <n v="2010"/>
    <n v="0"/>
    <n v="19"/>
    <m/>
    <m/>
    <m/>
    <m/>
    <s v=""/>
  </r>
  <r>
    <x v="5"/>
    <d v="2020-04-30T00:00:00"/>
    <x v="49"/>
    <n v="0"/>
    <s v="USD"/>
    <s v="JRNLWA00408224"/>
    <s v="P"/>
    <s v="B1  4/15/20-4/30/20"/>
    <s v="LaurenTi"/>
    <s v="0/JE IC"/>
    <m/>
    <m/>
    <x v="10"/>
    <m/>
    <m/>
    <m/>
    <m/>
    <m/>
    <m/>
    <s v="JRNL00971796"/>
    <s v="JRNL00971796"/>
    <m/>
    <d v="2020-05-01T00:00:00"/>
    <d v="2020-05-01T00:00:00"/>
    <m/>
    <m/>
    <s v="wci_wa"/>
    <n v="0"/>
    <n v="0"/>
    <n v="0"/>
    <n v="0"/>
    <n v="0"/>
    <n v="1"/>
    <n v="50036"/>
    <n v="2010"/>
    <n v="0"/>
    <n v="19"/>
    <m/>
    <m/>
    <m/>
    <m/>
    <s v=""/>
  </r>
  <r>
    <x v="6"/>
    <d v="2020-04-30T00:00:00"/>
    <x v="50"/>
    <n v="0"/>
    <s v="USD"/>
    <s v="JRNLWA00408224"/>
    <s v="P"/>
    <s v="B1  4/15/20-4/30/20"/>
    <s v="LaurenTi"/>
    <s v="0/JE IC"/>
    <m/>
    <m/>
    <x v="10"/>
    <m/>
    <m/>
    <m/>
    <m/>
    <m/>
    <m/>
    <s v="JRNL00971796"/>
    <s v="JRNL00971796"/>
    <m/>
    <d v="2020-05-01T00:00:00"/>
    <d v="2020-05-01T00:00:00"/>
    <m/>
    <m/>
    <s v="wci_wa"/>
    <n v="0"/>
    <n v="0"/>
    <n v="0"/>
    <n v="0"/>
    <n v="0"/>
    <n v="1"/>
    <n v="50036"/>
    <n v="2010"/>
    <n v="100"/>
    <n v="19"/>
    <m/>
    <m/>
    <m/>
    <m/>
    <s v=""/>
  </r>
  <r>
    <x v="7"/>
    <d v="2020-04-30T00:00:00"/>
    <x v="51"/>
    <n v="0"/>
    <s v="USD"/>
    <s v="JRNLWA00408224"/>
    <s v="P"/>
    <s v="B1  4/15/20-4/30/20"/>
    <s v="LaurenTi"/>
    <s v="0/JE IC"/>
    <m/>
    <m/>
    <x v="10"/>
    <m/>
    <m/>
    <m/>
    <m/>
    <m/>
    <m/>
    <s v="JRNL00971796"/>
    <s v="JRNL00971796"/>
    <m/>
    <d v="2020-05-01T00:00:00"/>
    <d v="2020-05-01T00:00:00"/>
    <m/>
    <m/>
    <s v="wci_wa"/>
    <n v="0"/>
    <n v="0"/>
    <n v="0"/>
    <n v="0"/>
    <n v="0"/>
    <n v="1"/>
    <n v="50036"/>
    <n v="2010"/>
    <n v="200"/>
    <n v="19"/>
    <m/>
    <m/>
    <m/>
    <m/>
    <s v=""/>
  </r>
  <r>
    <x v="8"/>
    <d v="2020-04-30T00:00:00"/>
    <x v="52"/>
    <n v="0"/>
    <s v="USD"/>
    <s v="JRNLWA00408224"/>
    <s v="P"/>
    <s v="B1  4/15/20-4/30/20"/>
    <s v="LaurenTi"/>
    <s v="0/JE IC"/>
    <m/>
    <m/>
    <x v="10"/>
    <m/>
    <m/>
    <m/>
    <m/>
    <m/>
    <m/>
    <s v="JRNL00971796"/>
    <s v="JRNL00971796"/>
    <m/>
    <d v="2020-05-01T00:00:00"/>
    <d v="2020-05-01T00:00:00"/>
    <m/>
    <m/>
    <s v="wci_wa"/>
    <n v="0"/>
    <n v="0"/>
    <n v="0"/>
    <n v="0"/>
    <n v="0"/>
    <n v="1"/>
    <n v="50036"/>
    <n v="2010"/>
    <n v="210"/>
    <n v="19"/>
    <m/>
    <m/>
    <m/>
    <m/>
    <s v=""/>
  </r>
  <r>
    <x v="9"/>
    <d v="2020-04-30T00:00:00"/>
    <x v="53"/>
    <n v="0"/>
    <s v="USD"/>
    <s v="JRNLWA00408224"/>
    <s v="P"/>
    <s v="B1  4/15/20-4/30/20"/>
    <s v="LaurenTi"/>
    <s v="0/JE IC"/>
    <m/>
    <m/>
    <x v="10"/>
    <m/>
    <m/>
    <m/>
    <m/>
    <m/>
    <m/>
    <s v="JRNL00971796"/>
    <s v="JRNL00971796"/>
    <m/>
    <d v="2020-05-01T00:00:00"/>
    <d v="2020-05-01T00:00:00"/>
    <m/>
    <m/>
    <s v="wci_wa"/>
    <n v="0"/>
    <n v="0"/>
    <n v="0"/>
    <n v="0"/>
    <n v="0"/>
    <n v="1"/>
    <n v="50036"/>
    <n v="2010"/>
    <n v="300"/>
    <n v="19"/>
    <m/>
    <m/>
    <m/>
    <m/>
    <s v=""/>
  </r>
  <r>
    <x v="10"/>
    <d v="2020-04-30T00:00:00"/>
    <x v="54"/>
    <n v="0"/>
    <s v="USD"/>
    <s v="JRNLWA00408224"/>
    <s v="P"/>
    <s v="B1  4/15/20-4/30/20"/>
    <s v="LaurenTi"/>
    <s v="0/JE IC"/>
    <m/>
    <m/>
    <x v="10"/>
    <m/>
    <m/>
    <m/>
    <m/>
    <m/>
    <m/>
    <s v="JRNL00971796"/>
    <s v="JRNL00971796"/>
    <m/>
    <d v="2020-05-01T00:00:00"/>
    <d v="2020-05-01T00:00:00"/>
    <m/>
    <m/>
    <s v="wci_wa"/>
    <n v="0"/>
    <n v="0"/>
    <n v="0"/>
    <n v="0"/>
    <n v="0"/>
    <n v="1"/>
    <n v="52036"/>
    <n v="2010"/>
    <n v="0"/>
    <n v="19"/>
    <m/>
    <m/>
    <m/>
    <m/>
    <s v=""/>
  </r>
  <r>
    <x v="11"/>
    <d v="2020-04-30T00:00:00"/>
    <x v="55"/>
    <n v="0"/>
    <s v="USD"/>
    <s v="JRNLWA00408224"/>
    <s v="P"/>
    <s v="B1  4/15/20-4/30/20"/>
    <s v="LaurenTi"/>
    <s v="0/JE IC"/>
    <m/>
    <m/>
    <x v="10"/>
    <m/>
    <m/>
    <m/>
    <m/>
    <m/>
    <m/>
    <s v="JRNL00971796"/>
    <s v="JRNL00971796"/>
    <m/>
    <d v="2020-05-01T00:00:00"/>
    <d v="2020-05-01T00:00:00"/>
    <m/>
    <m/>
    <s v="wci_wa"/>
    <n v="0"/>
    <n v="0"/>
    <n v="0"/>
    <n v="0"/>
    <n v="0"/>
    <n v="1"/>
    <n v="55036"/>
    <n v="2010"/>
    <n v="0"/>
    <n v="19"/>
    <m/>
    <m/>
    <m/>
    <m/>
    <s v=""/>
  </r>
  <r>
    <x v="12"/>
    <d v="2020-04-30T00:00:00"/>
    <x v="40"/>
    <n v="0"/>
    <s v="USD"/>
    <s v="JRNLWA00408224"/>
    <s v="P"/>
    <s v="B1  4/15/20-4/30/20"/>
    <s v="LaurenTi"/>
    <s v="0/JE IC"/>
    <m/>
    <m/>
    <x v="10"/>
    <m/>
    <m/>
    <m/>
    <m/>
    <m/>
    <m/>
    <s v="JRNL00971796"/>
    <s v="JRNL00971796"/>
    <m/>
    <d v="2020-05-01T00:00:00"/>
    <d v="2020-05-01T00:00:00"/>
    <m/>
    <m/>
    <s v="wci_wa"/>
    <n v="0"/>
    <n v="0"/>
    <n v="0"/>
    <n v="0"/>
    <n v="0"/>
    <n v="1"/>
    <n v="56036"/>
    <n v="2010"/>
    <n v="0"/>
    <n v="19"/>
    <m/>
    <m/>
    <m/>
    <m/>
    <s v=""/>
  </r>
  <r>
    <x v="13"/>
    <d v="2020-04-30T00:00:00"/>
    <x v="56"/>
    <n v="0"/>
    <s v="USD"/>
    <s v="JRNLWA00408224"/>
    <s v="P"/>
    <s v="B1  4/15/20-4/30/20"/>
    <s v="LaurenTi"/>
    <s v="0/JE IC"/>
    <m/>
    <m/>
    <x v="10"/>
    <m/>
    <m/>
    <m/>
    <m/>
    <m/>
    <m/>
    <s v="JRNL00971796"/>
    <s v="JRNL00971796"/>
    <m/>
    <d v="2020-05-01T00:00:00"/>
    <d v="2020-05-01T00:00:00"/>
    <m/>
    <m/>
    <s v="wci_wa"/>
    <n v="0"/>
    <n v="0"/>
    <n v="0"/>
    <n v="0"/>
    <n v="0"/>
    <n v="1"/>
    <n v="70036"/>
    <n v="2010"/>
    <n v="0"/>
    <n v="19"/>
    <m/>
    <m/>
    <m/>
    <m/>
    <s v=""/>
  </r>
  <r>
    <x v="16"/>
    <d v="2020-04-30T00:00:00"/>
    <x v="57"/>
    <n v="0"/>
    <s v="USD"/>
    <s v="JRNLWA00408249"/>
    <s v="P"/>
    <s v="Pcard Activity - April"/>
    <s v="HelenaK"/>
    <s v="0/JE IC"/>
    <m/>
    <m/>
    <x v="11"/>
    <m/>
    <m/>
    <m/>
    <m/>
    <m/>
    <m/>
    <s v="JRNL00971955"/>
    <s v="JRNL00971955"/>
    <m/>
    <d v="2020-05-04T00:00:00"/>
    <d v="2020-05-04T00:00:00"/>
    <m/>
    <m/>
    <s v="wci_wa"/>
    <n v="0"/>
    <n v="0"/>
    <n v="0"/>
    <n v="0"/>
    <n v="0"/>
    <n v="1"/>
    <n v="50086"/>
    <n v="2010"/>
    <n v="0"/>
    <n v="19"/>
    <m/>
    <m/>
    <m/>
    <m/>
    <s v=""/>
  </r>
  <r>
    <x v="16"/>
    <d v="2020-04-30T00:00:00"/>
    <x v="58"/>
    <n v="0"/>
    <s v="USD"/>
    <s v="JRNLWA00408249"/>
    <s v="P"/>
    <s v="Pcard Activity - April"/>
    <s v="HelenaK"/>
    <s v="0/JE IC"/>
    <m/>
    <m/>
    <x v="12"/>
    <m/>
    <m/>
    <m/>
    <m/>
    <m/>
    <m/>
    <s v="JRNL00971955"/>
    <s v="JRNL00971955"/>
    <m/>
    <d v="2020-05-04T00:00:00"/>
    <d v="2020-05-04T00:00:00"/>
    <m/>
    <m/>
    <s v="wci_wa"/>
    <n v="0"/>
    <n v="0"/>
    <n v="0"/>
    <n v="0"/>
    <n v="0"/>
    <n v="1"/>
    <n v="50086"/>
    <n v="2010"/>
    <n v="0"/>
    <n v="19"/>
    <m/>
    <m/>
    <m/>
    <m/>
    <s v=""/>
  </r>
  <r>
    <x v="16"/>
    <d v="2020-04-30T00:00:00"/>
    <x v="59"/>
    <n v="0"/>
    <s v="USD"/>
    <s v="JRNLWA00408249"/>
    <s v="P"/>
    <s v="Pcard Activity - April"/>
    <s v="HelenaK"/>
    <s v="0/JE IC"/>
    <m/>
    <m/>
    <x v="13"/>
    <m/>
    <m/>
    <m/>
    <m/>
    <m/>
    <m/>
    <s v="JRNL00971955"/>
    <s v="JRNL00971955"/>
    <m/>
    <d v="2020-05-04T00:00:00"/>
    <d v="2020-05-04T00:00:00"/>
    <m/>
    <m/>
    <s v="wci_wa"/>
    <n v="0"/>
    <n v="0"/>
    <n v="0"/>
    <n v="0"/>
    <n v="0"/>
    <n v="1"/>
    <n v="50086"/>
    <n v="2010"/>
    <n v="0"/>
    <n v="19"/>
    <m/>
    <m/>
    <m/>
    <m/>
    <s v=""/>
  </r>
  <r>
    <x v="17"/>
    <d v="2020-04-30T00:00:00"/>
    <x v="60"/>
    <n v="0"/>
    <s v="USD"/>
    <s v="JRNLWA00408249"/>
    <s v="P"/>
    <s v="Pcard Activity - April"/>
    <s v="HelenaK"/>
    <s v="0/JE IC"/>
    <m/>
    <m/>
    <x v="14"/>
    <m/>
    <m/>
    <m/>
    <m/>
    <m/>
    <m/>
    <s v="JRNL00971955"/>
    <s v="JRNL00971955"/>
    <m/>
    <d v="2020-05-04T00:00:00"/>
    <d v="2020-05-04T00:00:00"/>
    <m/>
    <m/>
    <s v="wci_wa"/>
    <n v="0"/>
    <n v="0"/>
    <n v="0"/>
    <n v="0"/>
    <n v="0"/>
    <n v="1"/>
    <n v="50090"/>
    <n v="2010"/>
    <n v="0"/>
    <n v="19"/>
    <m/>
    <m/>
    <m/>
    <m/>
    <s v=""/>
  </r>
  <r>
    <x v="18"/>
    <d v="2020-04-30T00:00:00"/>
    <x v="61"/>
    <n v="0"/>
    <s v="USD"/>
    <s v="JRNLWA00408249"/>
    <s v="P"/>
    <s v="Pcard Activity - April"/>
    <s v="HelenaK"/>
    <s v="0/JE IC"/>
    <m/>
    <m/>
    <x v="15"/>
    <m/>
    <m/>
    <m/>
    <m/>
    <m/>
    <m/>
    <s v="JRNL00971955"/>
    <s v="JRNL00971955"/>
    <m/>
    <d v="2020-05-04T00:00:00"/>
    <d v="2020-05-04T00:00:00"/>
    <m/>
    <m/>
    <s v="wci_wa"/>
    <n v="0"/>
    <n v="0"/>
    <n v="0"/>
    <n v="0"/>
    <n v="0"/>
    <n v="1"/>
    <n v="52086"/>
    <n v="2010"/>
    <n v="0"/>
    <n v="19"/>
    <m/>
    <m/>
    <m/>
    <m/>
    <s v=""/>
  </r>
  <r>
    <x v="18"/>
    <d v="2020-04-30T00:00:00"/>
    <x v="62"/>
    <n v="0"/>
    <s v="USD"/>
    <s v="JRNLWA00408249"/>
    <s v="P"/>
    <s v="Pcard Activity - April"/>
    <s v="HelenaK"/>
    <s v="0/JE IC"/>
    <m/>
    <m/>
    <x v="15"/>
    <m/>
    <m/>
    <m/>
    <m/>
    <m/>
    <m/>
    <s v="JRNL00971955"/>
    <s v="JRNL00971955"/>
    <m/>
    <d v="2020-05-04T00:00:00"/>
    <d v="2020-05-04T00:00:00"/>
    <m/>
    <m/>
    <s v="wci_wa"/>
    <n v="0"/>
    <n v="0"/>
    <n v="0"/>
    <n v="0"/>
    <n v="0"/>
    <n v="1"/>
    <n v="52086"/>
    <n v="2010"/>
    <n v="0"/>
    <n v="19"/>
    <m/>
    <m/>
    <m/>
    <m/>
    <s v=""/>
  </r>
  <r>
    <x v="18"/>
    <d v="2020-04-30T00:00:00"/>
    <x v="63"/>
    <n v="0"/>
    <s v="USD"/>
    <s v="JRNLWA00408249"/>
    <s v="P"/>
    <s v="Pcard Activity - April"/>
    <s v="HelenaK"/>
    <s v="0/JE IC"/>
    <m/>
    <m/>
    <x v="16"/>
    <m/>
    <m/>
    <m/>
    <m/>
    <m/>
    <m/>
    <s v="JRNL00971955"/>
    <s v="JRNL00971955"/>
    <m/>
    <d v="2020-05-04T00:00:00"/>
    <d v="2020-05-04T00:00:00"/>
    <m/>
    <m/>
    <s v="wci_wa"/>
    <n v="0"/>
    <n v="0"/>
    <n v="0"/>
    <n v="0"/>
    <n v="0"/>
    <n v="1"/>
    <n v="52086"/>
    <n v="2010"/>
    <n v="0"/>
    <n v="19"/>
    <m/>
    <m/>
    <m/>
    <m/>
    <s v=""/>
  </r>
  <r>
    <x v="19"/>
    <d v="2020-04-30T00:00:00"/>
    <x v="64"/>
    <n v="0"/>
    <s v="USD"/>
    <s v="JRNLWA00408335"/>
    <s v="P"/>
    <s v="DIV8: WIFI Reimbursement accru"/>
    <s v="HeatherWe"/>
    <s v="0/JE IC"/>
    <m/>
    <m/>
    <x v="17"/>
    <m/>
    <m/>
    <m/>
    <m/>
    <m/>
    <m/>
    <s v="JRNL00972173"/>
    <s v="JRNL00972173"/>
    <m/>
    <d v="2020-05-04T00:00:00"/>
    <d v="2020-05-05T00:00:00"/>
    <m/>
    <m/>
    <s v="wci_wa"/>
    <n v="0"/>
    <n v="0"/>
    <n v="0"/>
    <n v="0"/>
    <n v="0"/>
    <n v="1"/>
    <n v="70165"/>
    <n v="2010"/>
    <n v="0"/>
    <n v="19"/>
    <m/>
    <m/>
    <m/>
    <m/>
    <s v=""/>
  </r>
  <r>
    <x v="13"/>
    <d v="2020-04-30T00:00:00"/>
    <x v="65"/>
    <n v="0"/>
    <s v="USD"/>
    <s v="JRNLWA00408344"/>
    <s v="P"/>
    <s v="DIV9: Supplemental Bonus Accru"/>
    <s v="HeatherWe"/>
    <s v="0/JE IC"/>
    <m/>
    <m/>
    <x v="18"/>
    <m/>
    <m/>
    <m/>
    <m/>
    <m/>
    <m/>
    <s v="JRNL00972199"/>
    <s v="JRNL00972199"/>
    <m/>
    <d v="2020-05-04T00:00:00"/>
    <d v="2020-05-05T00:00:00"/>
    <m/>
    <m/>
    <s v="wci_wa"/>
    <n v="0"/>
    <n v="0"/>
    <n v="0"/>
    <n v="0"/>
    <n v="0"/>
    <n v="1"/>
    <n v="70036"/>
    <n v="2010"/>
    <n v="0"/>
    <n v="19"/>
    <m/>
    <m/>
    <m/>
    <m/>
    <s v=""/>
  </r>
  <r>
    <x v="20"/>
    <d v="2020-04-30T00:00:00"/>
    <x v="66"/>
    <n v="0"/>
    <s v="USD"/>
    <s v="JRNLWA00408416"/>
    <s v="P"/>
    <s v="Workday Expense Report Apr-20"/>
    <s v="HelenaK"/>
    <s v="0/JE IC"/>
    <m/>
    <m/>
    <x v="19"/>
    <m/>
    <m/>
    <m/>
    <m/>
    <m/>
    <m/>
    <s v="JRNL00972414"/>
    <s v="JRNL00972414"/>
    <m/>
    <d v="2020-05-05T00:00:00"/>
    <d v="2020-05-05T00:00:00"/>
    <m/>
    <m/>
    <s v="wci_wa"/>
    <n v="0"/>
    <n v="0"/>
    <n v="0"/>
    <n v="0"/>
    <n v="0"/>
    <n v="1"/>
    <n v="57125"/>
    <n v="2010"/>
    <n v="0"/>
    <n v="19"/>
    <m/>
    <m/>
    <m/>
    <m/>
    <s v=""/>
  </r>
  <r>
    <x v="5"/>
    <d v="2020-04-30T00:00:00"/>
    <x v="67"/>
    <n v="0"/>
    <s v="USD"/>
    <s v="JRNLWA00408750"/>
    <s v="P"/>
    <s v="DIV12: Supplemental Bonus Accr"/>
    <s v="JoshuaV"/>
    <s v="0/JE IC"/>
    <m/>
    <m/>
    <x v="20"/>
    <m/>
    <m/>
    <m/>
    <m/>
    <m/>
    <m/>
    <s v="JRNL00972937"/>
    <s v="JRNL00972937"/>
    <m/>
    <d v="2020-05-05T00:00:00"/>
    <d v="2020-05-06T00:00:00"/>
    <m/>
    <m/>
    <s v="wci_wa"/>
    <n v="0"/>
    <n v="0"/>
    <n v="0"/>
    <n v="0"/>
    <n v="0"/>
    <n v="1"/>
    <n v="50036"/>
    <n v="2010"/>
    <n v="0"/>
    <n v="19"/>
    <m/>
    <m/>
    <m/>
    <m/>
    <s v=""/>
  </r>
  <r>
    <x v="10"/>
    <d v="2020-04-30T00:00:00"/>
    <x v="68"/>
    <n v="0"/>
    <s v="USD"/>
    <s v="JRNLWA00408750"/>
    <s v="P"/>
    <s v="DIV12: Supplemental Bonus Accr"/>
    <s v="JoshuaV"/>
    <s v="0/JE IC"/>
    <m/>
    <m/>
    <x v="20"/>
    <m/>
    <m/>
    <m/>
    <m/>
    <m/>
    <m/>
    <s v="JRNL00972937"/>
    <s v="JRNL00972937"/>
    <m/>
    <d v="2020-05-05T00:00:00"/>
    <d v="2020-05-06T00:00:00"/>
    <m/>
    <m/>
    <s v="wci_wa"/>
    <n v="0"/>
    <n v="0"/>
    <n v="0"/>
    <n v="0"/>
    <n v="0"/>
    <n v="1"/>
    <n v="52036"/>
    <n v="2010"/>
    <n v="0"/>
    <n v="19"/>
    <m/>
    <m/>
    <m/>
    <m/>
    <s v=""/>
  </r>
  <r>
    <x v="13"/>
    <d v="2020-04-30T00:00:00"/>
    <x v="69"/>
    <n v="0"/>
    <s v="USD"/>
    <s v="JRNLWA00408750"/>
    <s v="P"/>
    <s v="DIV12: Supplemental Bonus Accr"/>
    <s v="JoshuaV"/>
    <s v="0/JE IC"/>
    <m/>
    <m/>
    <x v="20"/>
    <m/>
    <m/>
    <m/>
    <m/>
    <m/>
    <m/>
    <s v="JRNL00972937"/>
    <s v="JRNL00972937"/>
    <m/>
    <d v="2020-05-05T00:00:00"/>
    <d v="2020-05-06T00:00:00"/>
    <m/>
    <m/>
    <s v="wci_wa"/>
    <n v="0"/>
    <n v="0"/>
    <n v="0"/>
    <n v="0"/>
    <n v="0"/>
    <n v="1"/>
    <n v="70036"/>
    <n v="2010"/>
    <n v="0"/>
    <n v="19"/>
    <m/>
    <m/>
    <m/>
    <m/>
    <s v=""/>
  </r>
  <r>
    <x v="13"/>
    <d v="2020-04-30T00:00:00"/>
    <x v="70"/>
    <n v="0"/>
    <s v="USD"/>
    <s v="JRNLWA00408750"/>
    <s v="P"/>
    <s v="DIV12: Supplemental Bonus Accr"/>
    <s v="JoshuaV"/>
    <s v="0/JE IC"/>
    <m/>
    <m/>
    <x v="20"/>
    <m/>
    <m/>
    <m/>
    <m/>
    <m/>
    <m/>
    <s v="JRNL00972937"/>
    <s v="JRNL00972937"/>
    <m/>
    <d v="2020-05-05T00:00:00"/>
    <d v="2020-05-06T00:00:00"/>
    <m/>
    <m/>
    <s v="wci_wa"/>
    <n v="0"/>
    <n v="0"/>
    <n v="0"/>
    <n v="0"/>
    <n v="0"/>
    <n v="1"/>
    <n v="70036"/>
    <n v="2010"/>
    <n v="0"/>
    <n v="19"/>
    <m/>
    <m/>
    <m/>
    <m/>
    <s v=""/>
  </r>
  <r>
    <x v="10"/>
    <d v="2020-04-30T00:00:00"/>
    <x v="71"/>
    <n v="0"/>
    <s v="USD"/>
    <s v="JRNLWA00408753"/>
    <s v="P"/>
    <s v="DIV14: Supplemental Bonus Accr"/>
    <s v="JoshuaV"/>
    <s v="0/JE IC"/>
    <m/>
    <m/>
    <x v="21"/>
    <m/>
    <m/>
    <m/>
    <m/>
    <m/>
    <m/>
    <s v="JRNL00972943"/>
    <s v="JRNL00972943"/>
    <m/>
    <d v="2020-05-05T00:00:00"/>
    <d v="2020-05-06T00:00:00"/>
    <m/>
    <m/>
    <s v="wci_wa"/>
    <n v="0"/>
    <n v="0"/>
    <n v="0"/>
    <n v="0"/>
    <n v="0"/>
    <n v="1"/>
    <n v="52036"/>
    <n v="2010"/>
    <n v="0"/>
    <n v="19"/>
    <m/>
    <m/>
    <m/>
    <m/>
    <s v=""/>
  </r>
  <r>
    <x v="12"/>
    <d v="2020-04-30T00:00:00"/>
    <x v="72"/>
    <n v="0"/>
    <s v="USD"/>
    <s v="JRNLWA00408753"/>
    <s v="P"/>
    <s v="DIV14: Supplemental Bonus Accr"/>
    <s v="JoshuaV"/>
    <s v="0/JE IC"/>
    <m/>
    <m/>
    <x v="21"/>
    <m/>
    <m/>
    <m/>
    <m/>
    <m/>
    <m/>
    <s v="JRNL00972943"/>
    <s v="JRNL00972943"/>
    <m/>
    <d v="2020-05-05T00:00:00"/>
    <d v="2020-05-06T00:00:00"/>
    <m/>
    <m/>
    <s v="wci_wa"/>
    <n v="0"/>
    <n v="0"/>
    <n v="0"/>
    <n v="0"/>
    <n v="0"/>
    <n v="1"/>
    <n v="56036"/>
    <n v="2010"/>
    <n v="0"/>
    <n v="19"/>
    <m/>
    <m/>
    <m/>
    <m/>
    <s v=""/>
  </r>
  <r>
    <x v="13"/>
    <d v="2020-04-30T00:00:00"/>
    <x v="71"/>
    <n v="0"/>
    <s v="USD"/>
    <s v="JRNLWA00408753"/>
    <s v="P"/>
    <s v="DIV14: Supplemental Bonus Accr"/>
    <s v="JoshuaV"/>
    <s v="0/JE IC"/>
    <m/>
    <m/>
    <x v="21"/>
    <m/>
    <m/>
    <m/>
    <m/>
    <m/>
    <m/>
    <s v="JRNL00972943"/>
    <s v="JRNL00972943"/>
    <m/>
    <d v="2020-05-05T00:00:00"/>
    <d v="2020-05-06T00:00:00"/>
    <m/>
    <m/>
    <s v="wci_wa"/>
    <n v="0"/>
    <n v="0"/>
    <n v="0"/>
    <n v="0"/>
    <n v="0"/>
    <n v="1"/>
    <n v="70036"/>
    <n v="2010"/>
    <n v="0"/>
    <n v="19"/>
    <m/>
    <m/>
    <m/>
    <m/>
    <s v=""/>
  </r>
  <r>
    <x v="16"/>
    <d v="2020-04-30T00:00:00"/>
    <x v="73"/>
    <n v="0"/>
    <s v="USD"/>
    <s v="JRNLWA00408869"/>
    <s v="P"/>
    <s v="EXP3: P-Card Accrual"/>
    <s v="DarcieB"/>
    <s v="1/JE STD"/>
    <m/>
    <m/>
    <x v="22"/>
    <m/>
    <m/>
    <m/>
    <m/>
    <m/>
    <m/>
    <s v="JRNLWA00408869"/>
    <s v="PO-2010-20-01441"/>
    <m/>
    <d v="2020-05-06T00:00:00"/>
    <d v="2020-05-06T00:00:00"/>
    <m/>
    <m/>
    <s v="wci_wa"/>
    <n v="1"/>
    <n v="0"/>
    <n v="0"/>
    <n v="0"/>
    <n v="0"/>
    <n v="1"/>
    <n v="50086"/>
    <n v="2010"/>
    <n v="0"/>
    <n v="19"/>
    <m/>
    <m/>
    <m/>
    <m/>
    <s v=""/>
  </r>
  <r>
    <x v="18"/>
    <d v="2020-04-30T00:00:00"/>
    <x v="74"/>
    <n v="0"/>
    <s v="USD"/>
    <s v="JRNLWA00408869"/>
    <s v="P"/>
    <s v="EXP3: P-Card Accrual"/>
    <s v="DarcieB"/>
    <s v="1/JE STD"/>
    <m/>
    <m/>
    <x v="23"/>
    <m/>
    <m/>
    <m/>
    <m/>
    <m/>
    <m/>
    <s v="JRNLWA00408869"/>
    <s v="PO-2010-20-01434"/>
    <m/>
    <d v="2020-05-06T00:00:00"/>
    <d v="2020-05-06T00:00:00"/>
    <m/>
    <m/>
    <s v="wci_wa"/>
    <n v="1"/>
    <n v="0"/>
    <n v="0"/>
    <n v="0"/>
    <n v="0"/>
    <n v="1"/>
    <n v="52086"/>
    <n v="2010"/>
    <n v="0"/>
    <n v="19"/>
    <m/>
    <m/>
    <m/>
    <m/>
    <s v=""/>
  </r>
  <r>
    <x v="18"/>
    <d v="2020-04-30T00:00:00"/>
    <x v="75"/>
    <n v="0"/>
    <s v="USD"/>
    <s v="JRNLWA00408869"/>
    <s v="P"/>
    <s v="EXP3: P-Card Accrual"/>
    <s v="DarcieB"/>
    <s v="1/JE STD"/>
    <m/>
    <m/>
    <x v="24"/>
    <m/>
    <m/>
    <m/>
    <m/>
    <m/>
    <m/>
    <s v="JRNLWA00408869"/>
    <s v="PO-2010-20-01469"/>
    <m/>
    <d v="2020-05-06T00:00:00"/>
    <d v="2020-05-06T00:00:00"/>
    <m/>
    <m/>
    <s v="wci_wa"/>
    <n v="1"/>
    <n v="0"/>
    <n v="0"/>
    <n v="0"/>
    <n v="0"/>
    <n v="1"/>
    <n v="52086"/>
    <n v="2010"/>
    <n v="0"/>
    <n v="19"/>
    <m/>
    <m/>
    <m/>
    <m/>
    <s v=""/>
  </r>
  <r>
    <x v="16"/>
    <d v="2020-04-30T00:00:00"/>
    <x v="76"/>
    <n v="0"/>
    <s v="USD"/>
    <s v="JRNLWA00408909"/>
    <s v="P"/>
    <s v="EXP2: PO Log Accrual"/>
    <s v="LaurenTi"/>
    <s v="0/JE IC"/>
    <m/>
    <m/>
    <x v="25"/>
    <m/>
    <m/>
    <m/>
    <m/>
    <m/>
    <m/>
    <s v="JRNL00973361"/>
    <s v="JRNL00973361"/>
    <m/>
    <d v="2020-05-06T00:00:00"/>
    <d v="2020-05-06T00:00:00"/>
    <m/>
    <m/>
    <s v="wci_wa"/>
    <n v="0"/>
    <n v="0"/>
    <n v="0"/>
    <n v="0"/>
    <n v="0"/>
    <n v="1"/>
    <n v="50086"/>
    <n v="2010"/>
    <n v="0"/>
    <n v="19"/>
    <m/>
    <m/>
    <m/>
    <m/>
    <s v=""/>
  </r>
  <r>
    <x v="18"/>
    <d v="2020-04-30T00:00:00"/>
    <x v="77"/>
    <n v="0"/>
    <s v="USD"/>
    <s v="JRNLWA00408909"/>
    <s v="P"/>
    <s v="EXP2: PO Log Accrual"/>
    <s v="LaurenTi"/>
    <s v="0/JE IC"/>
    <m/>
    <m/>
    <x v="26"/>
    <m/>
    <m/>
    <m/>
    <m/>
    <m/>
    <m/>
    <s v="JRNL00973361"/>
    <s v="JRNL00973361"/>
    <m/>
    <d v="2020-05-06T00:00:00"/>
    <d v="2020-05-06T00:00:00"/>
    <m/>
    <m/>
    <s v="wci_wa"/>
    <n v="0"/>
    <n v="0"/>
    <n v="0"/>
    <n v="0"/>
    <n v="0"/>
    <n v="1"/>
    <n v="52086"/>
    <n v="2010"/>
    <n v="0"/>
    <n v="19"/>
    <m/>
    <m/>
    <m/>
    <m/>
    <s v=""/>
  </r>
  <r>
    <x v="16"/>
    <d v="2020-05-12T00:00:00"/>
    <x v="78"/>
    <n v="0"/>
    <s v="USD"/>
    <s v="JRNLWA00409306"/>
    <s v="P"/>
    <s v="From Voucher Posting."/>
    <s v="JudyA"/>
    <s v="0/JE IC"/>
    <s v="VUS000014547"/>
    <m/>
    <x v="27"/>
    <d v="2020-04-17T00:00:00"/>
    <s v="gator face coverings for drivers"/>
    <n v="24548"/>
    <s v="PO-2010-20-01499"/>
    <m/>
    <m/>
    <s v="VO05405417"/>
    <s v="JRNL00974147"/>
    <n v="2010"/>
    <d v="2020-05-12T00:00:00"/>
    <d v="2020-05-13T00:00:00"/>
    <n v="860"/>
    <d v="2020-05-22T00:00:00"/>
    <s v="wci_wa"/>
    <n v="0"/>
    <n v="0"/>
    <n v="0"/>
    <n v="0"/>
    <n v="0"/>
    <n v="1"/>
    <n v="50086"/>
    <n v="2010"/>
    <n v="0"/>
    <n v="19"/>
    <m/>
    <m/>
    <m/>
    <m/>
    <s v="VO05405417"/>
  </r>
  <r>
    <x v="0"/>
    <d v="2020-05-29T00:00:00"/>
    <x v="79"/>
    <n v="0"/>
    <s v="USD"/>
    <s v="JRNLWA00409509"/>
    <s v="P"/>
    <s v="From Voucher Posting."/>
    <s v="asnell"/>
    <s v="0/JE IC"/>
    <s v="VUS000019610"/>
    <m/>
    <x v="0"/>
    <d v="2020-05-22T00:00:00"/>
    <s v="COVID-19 protocol cleaning for May at 99"/>
    <s v="960-206INV"/>
    <s v="PO-2010-20-01728"/>
    <m/>
    <m/>
    <s v="VO05422477"/>
    <s v="JRNL00974715"/>
    <n v="2010"/>
    <d v="2020-05-29T00:00:00"/>
    <d v="2020-05-29T00:00:00"/>
    <n v="1680"/>
    <d v="2020-07-26T00:00:00"/>
    <s v="wci_wa"/>
    <n v="0"/>
    <n v="0"/>
    <n v="0"/>
    <n v="0"/>
    <n v="0"/>
    <n v="1"/>
    <n v="57147"/>
    <n v="2010"/>
    <n v="0"/>
    <n v="19"/>
    <m/>
    <m/>
    <m/>
    <m/>
    <s v="VO05422477"/>
  </r>
  <r>
    <x v="0"/>
    <d v="2020-05-29T00:00:00"/>
    <x v="80"/>
    <n v="0"/>
    <s v="USD"/>
    <s v="JRNLWA00409509"/>
    <s v="P"/>
    <s v="From Voucher Posting."/>
    <s v="asnell"/>
    <s v="0/JE IC"/>
    <s v="VUS000019610"/>
    <m/>
    <x v="0"/>
    <d v="2020-05-22T00:00:00"/>
    <s v="COVID-19 protocol cleaning for May at 94"/>
    <s v="961-206INV"/>
    <s v="PO-2010-20-01729"/>
    <m/>
    <m/>
    <s v="VO05422478"/>
    <s v="JRNL00974715"/>
    <n v="2010"/>
    <d v="2020-05-29T00:00:00"/>
    <d v="2020-05-29T00:00:00"/>
    <n v="1500"/>
    <d v="2020-07-26T00:00:00"/>
    <s v="wci_wa"/>
    <n v="0"/>
    <n v="0"/>
    <n v="0"/>
    <n v="0"/>
    <n v="0"/>
    <n v="1"/>
    <n v="57147"/>
    <n v="2010"/>
    <n v="0"/>
    <n v="19"/>
    <m/>
    <m/>
    <m/>
    <m/>
    <s v="VO05422478"/>
  </r>
  <r>
    <x v="1"/>
    <d v="2020-05-29T00:00:00"/>
    <x v="81"/>
    <n v="0"/>
    <s v="USD"/>
    <s v="JRNLWA00409509"/>
    <s v="P"/>
    <s v="From Voucher Posting."/>
    <s v="asnell"/>
    <s v="0/JE IC"/>
    <s v="VUS000009664"/>
    <s v="CINTAS CORPORATION NO 2 LOC 440"/>
    <x v="28"/>
    <d v="2020-05-07T00:00:00"/>
    <s v="OPS SANITIZER"/>
    <n v="1901299428"/>
    <s v="PO-2010-20-01719"/>
    <m/>
    <m/>
    <s v="VO05422467"/>
    <s v="JRNL00974715"/>
    <n v="2010"/>
    <d v="2020-05-29T00:00:00"/>
    <d v="2020-05-29T00:00:00"/>
    <n v="542"/>
    <d v="2020-06-06T00:00:00"/>
    <s v="wci_wa"/>
    <n v="0"/>
    <n v="0"/>
    <n v="0"/>
    <n v="0"/>
    <n v="0"/>
    <n v="1"/>
    <n v="70210"/>
    <n v="2010"/>
    <n v="0"/>
    <n v="19"/>
    <m/>
    <m/>
    <m/>
    <m/>
    <s v="VO05422467"/>
  </r>
  <r>
    <x v="19"/>
    <d v="2020-05-31T00:00:00"/>
    <x v="82"/>
    <n v="0"/>
    <s v="USD"/>
    <s v="JRNLWA00408418"/>
    <s v="P"/>
    <s v="DIV8: WIFI Reimbursement accru"/>
    <s v="HelenaK"/>
    <s v="0/JE IC"/>
    <m/>
    <m/>
    <x v="17"/>
    <m/>
    <m/>
    <m/>
    <m/>
    <m/>
    <m/>
    <s v="JRNL00972173"/>
    <s v="JRNL00972360"/>
    <m/>
    <d v="2020-05-05T00:00:00"/>
    <d v="2020-05-05T00:00:00"/>
    <m/>
    <m/>
    <s v="wci_wa"/>
    <n v="0"/>
    <n v="0"/>
    <n v="0"/>
    <n v="0"/>
    <n v="5"/>
    <n v="1"/>
    <n v="70165"/>
    <n v="2010"/>
    <n v="0"/>
    <n v="19"/>
    <m/>
    <m/>
    <m/>
    <m/>
    <s v=""/>
  </r>
  <r>
    <x v="13"/>
    <d v="2020-05-31T00:00:00"/>
    <x v="69"/>
    <n v="0"/>
    <s v="USD"/>
    <s v="JRNLWA00408421"/>
    <s v="P"/>
    <s v="DIV9: Supplemental Bonus Accru"/>
    <s v="HelenaK"/>
    <s v="0/JE IC"/>
    <m/>
    <m/>
    <x v="18"/>
    <m/>
    <m/>
    <m/>
    <m/>
    <m/>
    <m/>
    <s v="JRNL00972199"/>
    <s v="JRNL00972364"/>
    <m/>
    <d v="2020-05-05T00:00:00"/>
    <d v="2020-05-05T00:00:00"/>
    <m/>
    <m/>
    <s v="wci_wa"/>
    <n v="0"/>
    <n v="0"/>
    <n v="0"/>
    <n v="0"/>
    <n v="5"/>
    <n v="1"/>
    <n v="70036"/>
    <n v="2010"/>
    <n v="0"/>
    <n v="19"/>
    <m/>
    <m/>
    <m/>
    <m/>
    <s v=""/>
  </r>
  <r>
    <x v="5"/>
    <d v="2020-05-31T00:00:00"/>
    <x v="83"/>
    <n v="0"/>
    <s v="USD"/>
    <s v="JRNLWA00408763"/>
    <s v="P"/>
    <s v="DIV12: Supplemental Bonus Accr"/>
    <s v="HelenaK"/>
    <s v="0/JE IC"/>
    <m/>
    <m/>
    <x v="20"/>
    <m/>
    <m/>
    <m/>
    <m/>
    <m/>
    <m/>
    <s v="JRNL00972937"/>
    <s v="JRNL00973017"/>
    <m/>
    <d v="2020-05-06T00:00:00"/>
    <d v="2020-05-06T00:00:00"/>
    <m/>
    <m/>
    <s v="wci_wa"/>
    <n v="0"/>
    <n v="0"/>
    <n v="0"/>
    <n v="0"/>
    <n v="5"/>
    <n v="1"/>
    <n v="50036"/>
    <n v="2010"/>
    <n v="0"/>
    <n v="19"/>
    <m/>
    <m/>
    <m/>
    <m/>
    <s v=""/>
  </r>
  <r>
    <x v="10"/>
    <d v="2020-05-31T00:00:00"/>
    <x v="84"/>
    <n v="0"/>
    <s v="USD"/>
    <s v="JRNLWA00408763"/>
    <s v="P"/>
    <s v="DIV12: Supplemental Bonus Accr"/>
    <s v="HelenaK"/>
    <s v="0/JE IC"/>
    <m/>
    <m/>
    <x v="20"/>
    <m/>
    <m/>
    <m/>
    <m/>
    <m/>
    <m/>
    <s v="JRNL00972937"/>
    <s v="JRNL00973017"/>
    <m/>
    <d v="2020-05-06T00:00:00"/>
    <d v="2020-05-06T00:00:00"/>
    <m/>
    <m/>
    <s v="wci_wa"/>
    <n v="0"/>
    <n v="0"/>
    <n v="0"/>
    <n v="0"/>
    <n v="5"/>
    <n v="1"/>
    <n v="52036"/>
    <n v="2010"/>
    <n v="0"/>
    <n v="19"/>
    <m/>
    <m/>
    <m/>
    <m/>
    <s v=""/>
  </r>
  <r>
    <x v="13"/>
    <d v="2020-05-31T00:00:00"/>
    <x v="85"/>
    <n v="0"/>
    <s v="USD"/>
    <s v="JRNLWA00408763"/>
    <s v="P"/>
    <s v="DIV12: Supplemental Bonus Accr"/>
    <s v="HelenaK"/>
    <s v="0/JE IC"/>
    <m/>
    <m/>
    <x v="20"/>
    <m/>
    <m/>
    <m/>
    <m/>
    <m/>
    <m/>
    <s v="JRNL00972937"/>
    <s v="JRNL00973017"/>
    <m/>
    <d v="2020-05-06T00:00:00"/>
    <d v="2020-05-06T00:00:00"/>
    <m/>
    <m/>
    <s v="wci_wa"/>
    <n v="0"/>
    <n v="0"/>
    <n v="0"/>
    <n v="0"/>
    <n v="5"/>
    <n v="1"/>
    <n v="70036"/>
    <n v="2010"/>
    <n v="0"/>
    <n v="19"/>
    <m/>
    <m/>
    <m/>
    <m/>
    <s v=""/>
  </r>
  <r>
    <x v="13"/>
    <d v="2020-05-31T00:00:00"/>
    <x v="65"/>
    <n v="0"/>
    <s v="USD"/>
    <s v="JRNLWA00408763"/>
    <s v="P"/>
    <s v="DIV12: Supplemental Bonus Accr"/>
    <s v="HelenaK"/>
    <s v="0/JE IC"/>
    <m/>
    <m/>
    <x v="20"/>
    <m/>
    <m/>
    <m/>
    <m/>
    <m/>
    <m/>
    <s v="JRNL00972937"/>
    <s v="JRNL00973017"/>
    <m/>
    <d v="2020-05-06T00:00:00"/>
    <d v="2020-05-06T00:00:00"/>
    <m/>
    <m/>
    <s v="wci_wa"/>
    <n v="0"/>
    <n v="0"/>
    <n v="0"/>
    <n v="0"/>
    <n v="5"/>
    <n v="1"/>
    <n v="70036"/>
    <n v="2010"/>
    <n v="0"/>
    <n v="19"/>
    <m/>
    <m/>
    <m/>
    <m/>
    <s v=""/>
  </r>
  <r>
    <x v="10"/>
    <d v="2020-05-31T00:00:00"/>
    <x v="86"/>
    <n v="0"/>
    <s v="USD"/>
    <s v="JRNLWA00408766"/>
    <s v="P"/>
    <s v="DIV14: Supplemental Bonus Accr"/>
    <s v="HelenaK"/>
    <s v="0/JE IC"/>
    <m/>
    <m/>
    <x v="21"/>
    <m/>
    <m/>
    <m/>
    <m/>
    <m/>
    <m/>
    <s v="JRNL00972943"/>
    <s v="JRNL00973021"/>
    <m/>
    <d v="2020-05-06T00:00:00"/>
    <d v="2020-05-06T00:00:00"/>
    <m/>
    <m/>
    <s v="wci_wa"/>
    <n v="0"/>
    <n v="0"/>
    <n v="0"/>
    <n v="0"/>
    <n v="5"/>
    <n v="1"/>
    <n v="52036"/>
    <n v="2010"/>
    <n v="0"/>
    <n v="19"/>
    <m/>
    <m/>
    <m/>
    <m/>
    <s v=""/>
  </r>
  <r>
    <x v="12"/>
    <d v="2020-05-31T00:00:00"/>
    <x v="87"/>
    <n v="0"/>
    <s v="USD"/>
    <s v="JRNLWA00408766"/>
    <s v="P"/>
    <s v="DIV14: Supplemental Bonus Accr"/>
    <s v="HelenaK"/>
    <s v="0/JE IC"/>
    <m/>
    <m/>
    <x v="21"/>
    <m/>
    <m/>
    <m/>
    <m/>
    <m/>
    <m/>
    <s v="JRNL00972943"/>
    <s v="JRNL00973021"/>
    <m/>
    <d v="2020-05-06T00:00:00"/>
    <d v="2020-05-06T00:00:00"/>
    <m/>
    <m/>
    <s v="wci_wa"/>
    <n v="0"/>
    <n v="0"/>
    <n v="0"/>
    <n v="0"/>
    <n v="5"/>
    <n v="1"/>
    <n v="56036"/>
    <n v="2010"/>
    <n v="0"/>
    <n v="19"/>
    <m/>
    <m/>
    <m/>
    <m/>
    <s v=""/>
  </r>
  <r>
    <x v="13"/>
    <d v="2020-05-31T00:00:00"/>
    <x v="86"/>
    <n v="0"/>
    <s v="USD"/>
    <s v="JRNLWA00408766"/>
    <s v="P"/>
    <s v="DIV14: Supplemental Bonus Accr"/>
    <s v="HelenaK"/>
    <s v="0/JE IC"/>
    <m/>
    <m/>
    <x v="21"/>
    <m/>
    <m/>
    <m/>
    <m/>
    <m/>
    <m/>
    <s v="JRNL00972943"/>
    <s v="JRNL00973021"/>
    <m/>
    <d v="2020-05-06T00:00:00"/>
    <d v="2020-05-06T00:00:00"/>
    <m/>
    <m/>
    <s v="wci_wa"/>
    <n v="0"/>
    <n v="0"/>
    <n v="0"/>
    <n v="0"/>
    <n v="5"/>
    <n v="1"/>
    <n v="70036"/>
    <n v="2010"/>
    <n v="0"/>
    <n v="19"/>
    <m/>
    <m/>
    <m/>
    <m/>
    <s v=""/>
  </r>
  <r>
    <x v="16"/>
    <d v="2020-05-31T00:00:00"/>
    <x v="57"/>
    <n v="0"/>
    <s v="USD"/>
    <s v="JRNLWA00408964"/>
    <s v="P"/>
    <s v="EXP2: PO Log Accrual"/>
    <s v="LaurenTi"/>
    <s v="0/JE IC"/>
    <m/>
    <m/>
    <x v="25"/>
    <m/>
    <m/>
    <m/>
    <m/>
    <m/>
    <m/>
    <s v="JRNL00973361"/>
    <s v="JRNL00973489"/>
    <m/>
    <d v="2020-05-06T00:00:00"/>
    <d v="2020-05-06T00:00:00"/>
    <m/>
    <m/>
    <s v="wci_wa"/>
    <n v="0"/>
    <n v="0"/>
    <n v="0"/>
    <n v="0"/>
    <n v="5"/>
    <n v="1"/>
    <n v="50086"/>
    <n v="2010"/>
    <n v="0"/>
    <n v="19"/>
    <m/>
    <m/>
    <m/>
    <m/>
    <s v=""/>
  </r>
  <r>
    <x v="18"/>
    <d v="2020-05-31T00:00:00"/>
    <x v="74"/>
    <n v="0"/>
    <s v="USD"/>
    <s v="JRNLWA00408964"/>
    <s v="P"/>
    <s v="EXP2: PO Log Accrual"/>
    <s v="LaurenTi"/>
    <s v="0/JE IC"/>
    <m/>
    <m/>
    <x v="26"/>
    <m/>
    <m/>
    <m/>
    <m/>
    <m/>
    <m/>
    <s v="JRNL00973361"/>
    <s v="JRNL00973489"/>
    <m/>
    <d v="2020-05-06T00:00:00"/>
    <d v="2020-05-06T00:00:00"/>
    <m/>
    <m/>
    <s v="wci_wa"/>
    <n v="0"/>
    <n v="0"/>
    <n v="0"/>
    <n v="0"/>
    <n v="5"/>
    <n v="1"/>
    <n v="52086"/>
    <n v="2010"/>
    <n v="0"/>
    <n v="19"/>
    <m/>
    <m/>
    <m/>
    <m/>
    <s v=""/>
  </r>
  <r>
    <x v="16"/>
    <d v="2020-05-31T00:00:00"/>
    <x v="88"/>
    <n v="0"/>
    <s v="USD"/>
    <s v="JRNLWA00408986"/>
    <s v="P"/>
    <s v="EXP3: P-Card Accrual"/>
    <s v="DarcieB"/>
    <s v="0/REVERSE"/>
    <m/>
    <m/>
    <x v="22"/>
    <m/>
    <m/>
    <m/>
    <m/>
    <m/>
    <m/>
    <s v="JRNLWA00408869"/>
    <s v="PO-2010-20-01441"/>
    <m/>
    <d v="2020-05-06T00:00:00"/>
    <d v="2020-05-06T00:00:00"/>
    <m/>
    <m/>
    <s v="wci_wa"/>
    <n v="0"/>
    <n v="0"/>
    <n v="0"/>
    <n v="0"/>
    <n v="5"/>
    <n v="1"/>
    <n v="50086"/>
    <n v="2010"/>
    <n v="0"/>
    <n v="19"/>
    <m/>
    <m/>
    <m/>
    <m/>
    <s v=""/>
  </r>
  <r>
    <x v="18"/>
    <d v="2020-05-31T00:00:00"/>
    <x v="89"/>
    <n v="0"/>
    <s v="USD"/>
    <s v="JRNLWA00408986"/>
    <s v="P"/>
    <s v="EXP3: P-Card Accrual"/>
    <s v="DarcieB"/>
    <s v="0/REVERSE"/>
    <m/>
    <m/>
    <x v="24"/>
    <m/>
    <m/>
    <m/>
    <m/>
    <m/>
    <m/>
    <s v="JRNLWA00408869"/>
    <s v="PO-2010-20-01469"/>
    <m/>
    <d v="2020-05-06T00:00:00"/>
    <d v="2020-05-06T00:00:00"/>
    <m/>
    <m/>
    <s v="wci_wa"/>
    <n v="0"/>
    <n v="0"/>
    <n v="0"/>
    <n v="0"/>
    <n v="5"/>
    <n v="1"/>
    <n v="52086"/>
    <n v="2010"/>
    <n v="0"/>
    <n v="19"/>
    <m/>
    <m/>
    <m/>
    <m/>
    <s v=""/>
  </r>
  <r>
    <x v="18"/>
    <d v="2020-05-31T00:00:00"/>
    <x v="77"/>
    <n v="0"/>
    <s v="USD"/>
    <s v="JRNLWA00408986"/>
    <s v="P"/>
    <s v="EXP3: P-Card Accrual"/>
    <s v="DarcieB"/>
    <s v="0/REVERSE"/>
    <m/>
    <m/>
    <x v="23"/>
    <m/>
    <m/>
    <m/>
    <m/>
    <m/>
    <m/>
    <s v="JRNLWA00408869"/>
    <s v="PO-2010-20-01434"/>
    <m/>
    <d v="2020-05-06T00:00:00"/>
    <d v="2020-05-06T00:00:00"/>
    <m/>
    <m/>
    <s v="wci_wa"/>
    <n v="0"/>
    <n v="0"/>
    <n v="0"/>
    <n v="0"/>
    <n v="5"/>
    <n v="1"/>
    <n v="52086"/>
    <n v="2010"/>
    <n v="0"/>
    <n v="19"/>
    <m/>
    <m/>
    <m/>
    <m/>
    <s v=""/>
  </r>
  <r>
    <x v="14"/>
    <d v="2020-05-31T00:00:00"/>
    <x v="90"/>
    <n v="0"/>
    <s v="USD"/>
    <s v="JRNLWA00409338"/>
    <s v="P"/>
    <s v="B1  5/1/20-5/13/20"/>
    <s v="LaurenTi"/>
    <s v="0/JE IC"/>
    <m/>
    <m/>
    <x v="29"/>
    <m/>
    <m/>
    <m/>
    <m/>
    <m/>
    <m/>
    <s v="JRNL00974210"/>
    <s v="JRNL00974210"/>
    <m/>
    <d v="2020-05-13T00:00:00"/>
    <d v="2020-05-13T00:00:00"/>
    <m/>
    <m/>
    <s v="wci_wa"/>
    <n v="0"/>
    <n v="0"/>
    <n v="0"/>
    <n v="0"/>
    <n v="0"/>
    <n v="1"/>
    <n v="50020"/>
    <n v="2010"/>
    <n v="0"/>
    <n v="19"/>
    <m/>
    <m/>
    <m/>
    <m/>
    <s v=""/>
  </r>
  <r>
    <x v="5"/>
    <d v="2020-05-31T00:00:00"/>
    <x v="91"/>
    <n v="0"/>
    <s v="USD"/>
    <s v="JRNLWA00409338"/>
    <s v="P"/>
    <s v="B1  5/1/20-5/13/20"/>
    <s v="LaurenTi"/>
    <s v="0/JE IC"/>
    <m/>
    <m/>
    <x v="30"/>
    <m/>
    <m/>
    <m/>
    <m/>
    <m/>
    <m/>
    <s v="JRNL00974210"/>
    <s v="JRNL00974210"/>
    <m/>
    <d v="2020-05-13T00:00:00"/>
    <d v="2020-05-13T00:00:00"/>
    <m/>
    <m/>
    <s v="wci_wa"/>
    <n v="0"/>
    <n v="0"/>
    <n v="0"/>
    <n v="0"/>
    <n v="0"/>
    <n v="1"/>
    <n v="50036"/>
    <n v="2010"/>
    <n v="0"/>
    <n v="19"/>
    <m/>
    <m/>
    <m/>
    <m/>
    <s v=""/>
  </r>
  <r>
    <x v="6"/>
    <d v="2020-05-31T00:00:00"/>
    <x v="92"/>
    <n v="0"/>
    <s v="USD"/>
    <s v="JRNLWA00409338"/>
    <s v="P"/>
    <s v="B1  5/1/20-5/13/20"/>
    <s v="LaurenTi"/>
    <s v="0/JE IC"/>
    <m/>
    <m/>
    <x v="30"/>
    <m/>
    <m/>
    <m/>
    <m/>
    <m/>
    <m/>
    <s v="JRNL00974210"/>
    <s v="JRNL00974210"/>
    <m/>
    <d v="2020-05-13T00:00:00"/>
    <d v="2020-05-13T00:00:00"/>
    <m/>
    <m/>
    <s v="wci_wa"/>
    <n v="0"/>
    <n v="0"/>
    <n v="0"/>
    <n v="0"/>
    <n v="0"/>
    <n v="1"/>
    <n v="50036"/>
    <n v="2010"/>
    <n v="100"/>
    <n v="19"/>
    <m/>
    <m/>
    <m/>
    <m/>
    <s v=""/>
  </r>
  <r>
    <x v="7"/>
    <d v="2020-05-31T00:00:00"/>
    <x v="93"/>
    <n v="0"/>
    <s v="USD"/>
    <s v="JRNLWA00409338"/>
    <s v="P"/>
    <s v="B1  5/1/20-5/13/20"/>
    <s v="LaurenTi"/>
    <s v="0/JE IC"/>
    <m/>
    <m/>
    <x v="30"/>
    <m/>
    <m/>
    <m/>
    <m/>
    <m/>
    <m/>
    <s v="JRNL00974210"/>
    <s v="JRNL00974210"/>
    <m/>
    <d v="2020-05-13T00:00:00"/>
    <d v="2020-05-13T00:00:00"/>
    <m/>
    <m/>
    <s v="wci_wa"/>
    <n v="0"/>
    <n v="0"/>
    <n v="0"/>
    <n v="0"/>
    <n v="0"/>
    <n v="1"/>
    <n v="50036"/>
    <n v="2010"/>
    <n v="200"/>
    <n v="19"/>
    <m/>
    <m/>
    <m/>
    <m/>
    <s v=""/>
  </r>
  <r>
    <x v="8"/>
    <d v="2020-05-31T00:00:00"/>
    <x v="94"/>
    <n v="0"/>
    <s v="USD"/>
    <s v="JRNLWA00409338"/>
    <s v="P"/>
    <s v="B1  5/1/20-5/13/20"/>
    <s v="LaurenTi"/>
    <s v="0/JE IC"/>
    <m/>
    <m/>
    <x v="30"/>
    <m/>
    <m/>
    <m/>
    <m/>
    <m/>
    <m/>
    <s v="JRNL00974210"/>
    <s v="JRNL00974210"/>
    <m/>
    <d v="2020-05-13T00:00:00"/>
    <d v="2020-05-13T00:00:00"/>
    <m/>
    <m/>
    <s v="wci_wa"/>
    <n v="0"/>
    <n v="0"/>
    <n v="0"/>
    <n v="0"/>
    <n v="0"/>
    <n v="1"/>
    <n v="50036"/>
    <n v="2010"/>
    <n v="210"/>
    <n v="19"/>
    <m/>
    <m/>
    <m/>
    <m/>
    <s v=""/>
  </r>
  <r>
    <x v="9"/>
    <d v="2020-05-31T00:00:00"/>
    <x v="95"/>
    <n v="0"/>
    <s v="USD"/>
    <s v="JRNLWA00409338"/>
    <s v="P"/>
    <s v="B1  5/1/20-5/13/20"/>
    <s v="LaurenTi"/>
    <s v="0/JE IC"/>
    <m/>
    <m/>
    <x v="30"/>
    <m/>
    <m/>
    <m/>
    <m/>
    <m/>
    <m/>
    <s v="JRNL00974210"/>
    <s v="JRNL00974210"/>
    <m/>
    <d v="2020-05-13T00:00:00"/>
    <d v="2020-05-13T00:00:00"/>
    <m/>
    <m/>
    <s v="wci_wa"/>
    <n v="0"/>
    <n v="0"/>
    <n v="0"/>
    <n v="0"/>
    <n v="0"/>
    <n v="1"/>
    <n v="50036"/>
    <n v="2010"/>
    <n v="300"/>
    <n v="19"/>
    <m/>
    <m/>
    <m/>
    <m/>
    <s v=""/>
  </r>
  <r>
    <x v="10"/>
    <d v="2020-05-31T00:00:00"/>
    <x v="96"/>
    <n v="0"/>
    <s v="USD"/>
    <s v="JRNLWA00409338"/>
    <s v="P"/>
    <s v="B1  5/1/20-5/13/20"/>
    <s v="LaurenTi"/>
    <s v="0/JE IC"/>
    <m/>
    <m/>
    <x v="30"/>
    <m/>
    <m/>
    <m/>
    <m/>
    <m/>
    <m/>
    <s v="JRNL00974210"/>
    <s v="JRNL00974210"/>
    <m/>
    <d v="2020-05-13T00:00:00"/>
    <d v="2020-05-13T00:00:00"/>
    <m/>
    <m/>
    <s v="wci_wa"/>
    <n v="0"/>
    <n v="0"/>
    <n v="0"/>
    <n v="0"/>
    <n v="0"/>
    <n v="1"/>
    <n v="52036"/>
    <n v="2010"/>
    <n v="0"/>
    <n v="19"/>
    <m/>
    <m/>
    <m/>
    <m/>
    <s v=""/>
  </r>
  <r>
    <x v="11"/>
    <d v="2020-05-31T00:00:00"/>
    <x v="97"/>
    <n v="0"/>
    <s v="USD"/>
    <s v="JRNLWA00409338"/>
    <s v="P"/>
    <s v="B1  5/1/20-5/13/20"/>
    <s v="LaurenTi"/>
    <s v="0/JE IC"/>
    <m/>
    <m/>
    <x v="30"/>
    <m/>
    <m/>
    <m/>
    <m/>
    <m/>
    <m/>
    <s v="JRNL00974210"/>
    <s v="JRNL00974210"/>
    <m/>
    <d v="2020-05-13T00:00:00"/>
    <d v="2020-05-13T00:00:00"/>
    <m/>
    <m/>
    <s v="wci_wa"/>
    <n v="0"/>
    <n v="0"/>
    <n v="0"/>
    <n v="0"/>
    <n v="0"/>
    <n v="1"/>
    <n v="55036"/>
    <n v="2010"/>
    <n v="0"/>
    <n v="19"/>
    <m/>
    <m/>
    <m/>
    <m/>
    <s v=""/>
  </r>
  <r>
    <x v="12"/>
    <d v="2020-05-31T00:00:00"/>
    <x v="40"/>
    <n v="0"/>
    <s v="USD"/>
    <s v="JRNLWA00409338"/>
    <s v="P"/>
    <s v="B1  5/1/20-5/13/20"/>
    <s v="LaurenTi"/>
    <s v="0/JE IC"/>
    <m/>
    <m/>
    <x v="30"/>
    <m/>
    <m/>
    <m/>
    <m/>
    <m/>
    <m/>
    <s v="JRNL00974210"/>
    <s v="JRNL00974210"/>
    <m/>
    <d v="2020-05-13T00:00:00"/>
    <d v="2020-05-13T00:00:00"/>
    <m/>
    <m/>
    <s v="wci_wa"/>
    <n v="0"/>
    <n v="0"/>
    <n v="0"/>
    <n v="0"/>
    <n v="0"/>
    <n v="1"/>
    <n v="56036"/>
    <n v="2010"/>
    <n v="0"/>
    <n v="19"/>
    <m/>
    <m/>
    <m/>
    <m/>
    <s v=""/>
  </r>
  <r>
    <x v="13"/>
    <d v="2020-05-31T00:00:00"/>
    <x v="98"/>
    <n v="0"/>
    <s v="USD"/>
    <s v="JRNLWA00409338"/>
    <s v="P"/>
    <s v="B1  5/1/20-5/13/20"/>
    <s v="LaurenTi"/>
    <s v="0/JE IC"/>
    <m/>
    <m/>
    <x v="30"/>
    <m/>
    <m/>
    <m/>
    <m/>
    <m/>
    <m/>
    <s v="JRNL00974210"/>
    <s v="JRNL00974210"/>
    <m/>
    <d v="2020-05-13T00:00:00"/>
    <d v="2020-05-13T00:00:00"/>
    <m/>
    <m/>
    <s v="wci_wa"/>
    <n v="0"/>
    <n v="0"/>
    <n v="0"/>
    <n v="0"/>
    <n v="0"/>
    <n v="1"/>
    <n v="70036"/>
    <n v="2010"/>
    <n v="0"/>
    <n v="19"/>
    <m/>
    <m/>
    <m/>
    <m/>
    <s v=""/>
  </r>
  <r>
    <x v="0"/>
    <d v="2020-05-31T00:00:00"/>
    <x v="99"/>
    <n v="0"/>
    <s v="USD"/>
    <s v="JRNLWA00409583"/>
    <s v="P"/>
    <s v="From Voucher Posting."/>
    <s v="asnell"/>
    <s v="0/JE IC"/>
    <s v="VUS000019610"/>
    <m/>
    <x v="0"/>
    <d v="2020-05-28T00:00:00"/>
    <s v="special cleaning - electrostatic sprayin"/>
    <s v="969-206INV"/>
    <s v="PO-2010-20-01769"/>
    <m/>
    <m/>
    <s v="VO05423717"/>
    <s v="JRNL00974871"/>
    <n v="2010"/>
    <d v="2020-06-01T00:00:00"/>
    <d v="2020-06-01T00:00:00"/>
    <n v="145"/>
    <d v="2020-08-01T00:00:00"/>
    <s v="wci_wa"/>
    <n v="0"/>
    <n v="0"/>
    <n v="0"/>
    <n v="0"/>
    <n v="0"/>
    <n v="1"/>
    <n v="57147"/>
    <n v="2010"/>
    <n v="0"/>
    <n v="19"/>
    <m/>
    <m/>
    <m/>
    <m/>
    <s v="VO05423717"/>
  </r>
  <r>
    <x v="16"/>
    <d v="2020-05-31T00:00:00"/>
    <x v="100"/>
    <n v="0"/>
    <s v="USD"/>
    <s v="JRNLWA00409638"/>
    <s v="P"/>
    <s v="Pcard Activity - May"/>
    <s v="HeatherWe"/>
    <s v="0/JE IC"/>
    <m/>
    <m/>
    <x v="31"/>
    <m/>
    <m/>
    <m/>
    <m/>
    <m/>
    <m/>
    <s v="JRNL00975058"/>
    <s v="JRNL00975058"/>
    <m/>
    <d v="2020-06-02T00:00:00"/>
    <d v="2020-06-02T00:00:00"/>
    <m/>
    <m/>
    <s v="wci_wa"/>
    <n v="0"/>
    <n v="0"/>
    <n v="0"/>
    <n v="0"/>
    <n v="0"/>
    <n v="1"/>
    <n v="50086"/>
    <n v="2010"/>
    <n v="0"/>
    <n v="19"/>
    <m/>
    <m/>
    <m/>
    <m/>
    <s v=""/>
  </r>
  <r>
    <x v="16"/>
    <d v="2020-05-31T00:00:00"/>
    <x v="101"/>
    <n v="0"/>
    <s v="USD"/>
    <s v="JRNLWA00409638"/>
    <s v="P"/>
    <s v="Pcard Activity - May"/>
    <s v="HeatherWe"/>
    <s v="0/JE IC"/>
    <m/>
    <m/>
    <x v="32"/>
    <m/>
    <m/>
    <m/>
    <m/>
    <m/>
    <m/>
    <s v="JRNL00975058"/>
    <s v="JRNL00975058"/>
    <m/>
    <d v="2020-06-02T00:00:00"/>
    <d v="2020-06-02T00:00:00"/>
    <m/>
    <m/>
    <s v="wci_wa"/>
    <n v="0"/>
    <n v="0"/>
    <n v="0"/>
    <n v="0"/>
    <n v="0"/>
    <n v="1"/>
    <n v="50086"/>
    <n v="2010"/>
    <n v="0"/>
    <n v="19"/>
    <m/>
    <m/>
    <m/>
    <m/>
    <s v=""/>
  </r>
  <r>
    <x v="16"/>
    <d v="2020-05-31T00:00:00"/>
    <x v="102"/>
    <n v="0"/>
    <s v="USD"/>
    <s v="JRNLWA00409638"/>
    <s v="P"/>
    <s v="Pcard Activity - May"/>
    <s v="HeatherWe"/>
    <s v="0/JE IC"/>
    <m/>
    <m/>
    <x v="33"/>
    <m/>
    <m/>
    <m/>
    <m/>
    <m/>
    <m/>
    <s v="JRNL00975058"/>
    <s v="JRNL00975058"/>
    <m/>
    <d v="2020-06-02T00:00:00"/>
    <d v="2020-06-02T00:00:00"/>
    <m/>
    <m/>
    <s v="wci_wa"/>
    <n v="0"/>
    <n v="0"/>
    <n v="0"/>
    <n v="0"/>
    <n v="0"/>
    <n v="1"/>
    <n v="50086"/>
    <n v="2010"/>
    <n v="0"/>
    <n v="19"/>
    <m/>
    <m/>
    <m/>
    <m/>
    <s v=""/>
  </r>
  <r>
    <x v="16"/>
    <d v="2020-05-31T00:00:00"/>
    <x v="103"/>
    <n v="0"/>
    <s v="USD"/>
    <s v="JRNLWA00409638"/>
    <s v="P"/>
    <s v="Pcard Activity - May"/>
    <s v="HeatherWe"/>
    <s v="0/JE IC"/>
    <m/>
    <m/>
    <x v="34"/>
    <m/>
    <m/>
    <m/>
    <m/>
    <m/>
    <m/>
    <s v="JRNL00975058"/>
    <s v="JRNL00975058"/>
    <m/>
    <d v="2020-06-02T00:00:00"/>
    <d v="2020-06-02T00:00:00"/>
    <m/>
    <m/>
    <s v="wci_wa"/>
    <n v="0"/>
    <n v="0"/>
    <n v="0"/>
    <n v="0"/>
    <n v="0"/>
    <n v="1"/>
    <n v="50086"/>
    <n v="2010"/>
    <n v="0"/>
    <n v="19"/>
    <m/>
    <m/>
    <m/>
    <m/>
    <s v=""/>
  </r>
  <r>
    <x v="16"/>
    <d v="2020-05-31T00:00:00"/>
    <x v="104"/>
    <n v="0"/>
    <s v="USD"/>
    <s v="JRNLWA00409638"/>
    <s v="P"/>
    <s v="Pcard Activity - May"/>
    <s v="HeatherWe"/>
    <s v="0/JE IC"/>
    <m/>
    <m/>
    <x v="35"/>
    <m/>
    <m/>
    <m/>
    <m/>
    <m/>
    <m/>
    <s v="JRNL00975058"/>
    <s v="JRNL00975058"/>
    <m/>
    <d v="2020-06-02T00:00:00"/>
    <d v="2020-06-02T00:00:00"/>
    <m/>
    <m/>
    <s v="wci_wa"/>
    <n v="0"/>
    <n v="0"/>
    <n v="0"/>
    <n v="0"/>
    <n v="0"/>
    <n v="1"/>
    <n v="50086"/>
    <n v="2010"/>
    <n v="0"/>
    <n v="19"/>
    <m/>
    <m/>
    <m/>
    <m/>
    <s v=""/>
  </r>
  <r>
    <x v="16"/>
    <d v="2020-05-31T00:00:00"/>
    <x v="105"/>
    <n v="0"/>
    <s v="USD"/>
    <s v="JRNLWA00409638"/>
    <s v="P"/>
    <s v="Pcard Activity - May"/>
    <s v="HeatherWe"/>
    <s v="0/JE IC"/>
    <m/>
    <m/>
    <x v="35"/>
    <m/>
    <m/>
    <m/>
    <m/>
    <m/>
    <m/>
    <s v="JRNL00975058"/>
    <s v="JRNL00975058"/>
    <m/>
    <d v="2020-06-02T00:00:00"/>
    <d v="2020-06-02T00:00:00"/>
    <m/>
    <m/>
    <s v="wci_wa"/>
    <n v="0"/>
    <n v="0"/>
    <n v="0"/>
    <n v="0"/>
    <n v="0"/>
    <n v="1"/>
    <n v="50086"/>
    <n v="2010"/>
    <n v="0"/>
    <n v="19"/>
    <m/>
    <m/>
    <m/>
    <m/>
    <s v=""/>
  </r>
  <r>
    <x v="16"/>
    <d v="2020-05-31T00:00:00"/>
    <x v="106"/>
    <n v="0"/>
    <s v="USD"/>
    <s v="JRNLWA00409638"/>
    <s v="P"/>
    <s v="Pcard Activity - May"/>
    <s v="HeatherWe"/>
    <s v="0/JE IC"/>
    <m/>
    <m/>
    <x v="36"/>
    <m/>
    <m/>
    <m/>
    <m/>
    <m/>
    <m/>
    <s v="JRNL00975058"/>
    <s v="JRNL00975058"/>
    <m/>
    <d v="2020-06-02T00:00:00"/>
    <d v="2020-06-02T00:00:00"/>
    <m/>
    <m/>
    <s v="wci_wa"/>
    <n v="0"/>
    <n v="0"/>
    <n v="0"/>
    <n v="0"/>
    <n v="0"/>
    <n v="1"/>
    <n v="50086"/>
    <n v="2010"/>
    <n v="0"/>
    <n v="19"/>
    <m/>
    <m/>
    <m/>
    <m/>
    <s v=""/>
  </r>
  <r>
    <x v="16"/>
    <d v="2020-05-31T00:00:00"/>
    <x v="107"/>
    <n v="0"/>
    <s v="USD"/>
    <s v="JRNLWA00409638"/>
    <s v="P"/>
    <s v="Pcard Activity - May"/>
    <s v="HeatherWe"/>
    <s v="0/JE IC"/>
    <m/>
    <m/>
    <x v="37"/>
    <m/>
    <m/>
    <m/>
    <m/>
    <m/>
    <m/>
    <s v="JRNL00975058"/>
    <s v="JRNL00975058"/>
    <m/>
    <d v="2020-06-02T00:00:00"/>
    <d v="2020-06-02T00:00:00"/>
    <m/>
    <m/>
    <s v="wci_wa"/>
    <n v="0"/>
    <n v="0"/>
    <n v="0"/>
    <n v="0"/>
    <n v="0"/>
    <n v="1"/>
    <n v="50086"/>
    <n v="2010"/>
    <n v="0"/>
    <n v="19"/>
    <m/>
    <m/>
    <m/>
    <m/>
    <s v=""/>
  </r>
  <r>
    <x v="16"/>
    <d v="2020-05-31T00:00:00"/>
    <x v="73"/>
    <n v="0"/>
    <s v="USD"/>
    <s v="JRNLWA00409638"/>
    <s v="P"/>
    <s v="Pcard Activity - May"/>
    <s v="HeatherWe"/>
    <s v="0/JE IC"/>
    <m/>
    <m/>
    <x v="22"/>
    <m/>
    <m/>
    <m/>
    <m/>
    <m/>
    <m/>
    <s v="JRNL00975058"/>
    <s v="JRNL00975058"/>
    <m/>
    <d v="2020-06-02T00:00:00"/>
    <d v="2020-06-02T00:00:00"/>
    <m/>
    <m/>
    <s v="wci_wa"/>
    <n v="0"/>
    <n v="0"/>
    <n v="0"/>
    <n v="0"/>
    <n v="0"/>
    <n v="1"/>
    <n v="50086"/>
    <n v="2010"/>
    <n v="0"/>
    <n v="19"/>
    <m/>
    <m/>
    <m/>
    <m/>
    <s v=""/>
  </r>
  <r>
    <x v="18"/>
    <d v="2020-05-31T00:00:00"/>
    <x v="108"/>
    <n v="0"/>
    <s v="USD"/>
    <s v="JRNLWA00409638"/>
    <s v="P"/>
    <s v="Pcard Activity - May"/>
    <s v="HeatherWe"/>
    <s v="0/JE IC"/>
    <m/>
    <m/>
    <x v="24"/>
    <m/>
    <m/>
    <m/>
    <m/>
    <m/>
    <m/>
    <s v="JRNL00975058"/>
    <s v="JRNL00975058"/>
    <m/>
    <d v="2020-06-02T00:00:00"/>
    <d v="2020-06-02T00:00:00"/>
    <m/>
    <m/>
    <s v="wci_wa"/>
    <n v="0"/>
    <n v="0"/>
    <n v="0"/>
    <n v="0"/>
    <n v="0"/>
    <n v="1"/>
    <n v="52086"/>
    <n v="2010"/>
    <n v="0"/>
    <n v="19"/>
    <m/>
    <m/>
    <m/>
    <m/>
    <s v=""/>
  </r>
  <r>
    <x v="18"/>
    <d v="2020-05-31T00:00:00"/>
    <x v="109"/>
    <n v="0"/>
    <s v="USD"/>
    <s v="JRNLWA00409638"/>
    <s v="P"/>
    <s v="Pcard Activity - May"/>
    <s v="HeatherWe"/>
    <s v="0/JE IC"/>
    <m/>
    <m/>
    <x v="38"/>
    <m/>
    <m/>
    <m/>
    <m/>
    <m/>
    <m/>
    <s v="JRNL00975058"/>
    <s v="JRNL00975058"/>
    <m/>
    <d v="2020-06-02T00:00:00"/>
    <d v="2020-06-02T00:00:00"/>
    <m/>
    <m/>
    <s v="wci_wa"/>
    <n v="0"/>
    <n v="0"/>
    <n v="0"/>
    <n v="0"/>
    <n v="0"/>
    <n v="1"/>
    <n v="52086"/>
    <n v="2010"/>
    <n v="0"/>
    <n v="19"/>
    <m/>
    <m/>
    <m/>
    <m/>
    <s v=""/>
  </r>
  <r>
    <x v="18"/>
    <d v="2020-05-31T00:00:00"/>
    <x v="74"/>
    <n v="0"/>
    <s v="USD"/>
    <s v="JRNLWA00409638"/>
    <s v="P"/>
    <s v="Pcard Activity - May"/>
    <s v="HeatherWe"/>
    <s v="0/JE IC"/>
    <m/>
    <m/>
    <x v="23"/>
    <m/>
    <m/>
    <m/>
    <m/>
    <m/>
    <m/>
    <s v="JRNL00975058"/>
    <s v="JRNL00975058"/>
    <m/>
    <d v="2020-06-02T00:00:00"/>
    <d v="2020-06-02T00:00:00"/>
    <m/>
    <m/>
    <s v="wci_wa"/>
    <n v="0"/>
    <n v="0"/>
    <n v="0"/>
    <n v="0"/>
    <n v="0"/>
    <n v="1"/>
    <n v="52086"/>
    <n v="2010"/>
    <n v="0"/>
    <n v="19"/>
    <m/>
    <m/>
    <m/>
    <m/>
    <s v=""/>
  </r>
  <r>
    <x v="18"/>
    <d v="2020-05-31T00:00:00"/>
    <x v="75"/>
    <n v="0"/>
    <s v="USD"/>
    <s v="JRNLWA00409638"/>
    <s v="P"/>
    <s v="Pcard Activity - May"/>
    <s v="HeatherWe"/>
    <s v="0/JE IC"/>
    <m/>
    <m/>
    <x v="24"/>
    <m/>
    <m/>
    <m/>
    <m/>
    <m/>
    <m/>
    <s v="JRNL00975058"/>
    <s v="JRNL00975058"/>
    <m/>
    <d v="2020-06-02T00:00:00"/>
    <d v="2020-06-02T00:00:00"/>
    <m/>
    <m/>
    <s v="wci_wa"/>
    <n v="0"/>
    <n v="0"/>
    <n v="0"/>
    <n v="0"/>
    <n v="0"/>
    <n v="1"/>
    <n v="52086"/>
    <n v="2010"/>
    <n v="0"/>
    <n v="19"/>
    <m/>
    <m/>
    <m/>
    <m/>
    <s v=""/>
  </r>
  <r>
    <x v="21"/>
    <d v="2020-05-31T00:00:00"/>
    <x v="110"/>
    <n v="0"/>
    <s v="USD"/>
    <s v="JRNLWA00409638"/>
    <s v="P"/>
    <s v="Pcard Activity - May"/>
    <s v="HeatherWe"/>
    <s v="0/JE IC"/>
    <m/>
    <m/>
    <x v="39"/>
    <m/>
    <m/>
    <m/>
    <m/>
    <m/>
    <m/>
    <s v="JRNL00975058"/>
    <s v="JRNL00975058"/>
    <m/>
    <d v="2020-06-02T00:00:00"/>
    <d v="2020-06-02T00:00:00"/>
    <m/>
    <m/>
    <s v="wci_wa"/>
    <n v="0"/>
    <n v="0"/>
    <n v="0"/>
    <n v="0"/>
    <n v="0"/>
    <n v="1"/>
    <n v="52090"/>
    <n v="2010"/>
    <n v="0"/>
    <n v="19"/>
    <m/>
    <m/>
    <m/>
    <m/>
    <s v=""/>
  </r>
  <r>
    <x v="22"/>
    <d v="2020-05-31T00:00:00"/>
    <x v="111"/>
    <n v="0"/>
    <s v="USD"/>
    <s v="JRNLWA00409638"/>
    <s v="P"/>
    <s v="Pcard Activity - May"/>
    <s v="HeatherWe"/>
    <s v="0/JE IC"/>
    <m/>
    <m/>
    <x v="40"/>
    <m/>
    <m/>
    <m/>
    <m/>
    <m/>
    <m/>
    <s v="JRNL00975058"/>
    <s v="JRNL00975058"/>
    <m/>
    <d v="2020-06-02T00:00:00"/>
    <d v="2020-06-02T00:00:00"/>
    <m/>
    <m/>
    <s v="wci_wa"/>
    <n v="0"/>
    <n v="0"/>
    <n v="0"/>
    <n v="0"/>
    <n v="0"/>
    <n v="1"/>
    <n v="55120"/>
    <n v="2010"/>
    <n v="0"/>
    <n v="19"/>
    <m/>
    <m/>
    <m/>
    <m/>
    <s v=""/>
  </r>
  <r>
    <x v="23"/>
    <d v="2020-05-31T00:00:00"/>
    <x v="112"/>
    <n v="0"/>
    <s v="USD"/>
    <s v="JRNLWA00409638"/>
    <s v="P"/>
    <s v="Pcard Activity - May"/>
    <s v="HeatherWe"/>
    <s v="0/JE IC"/>
    <m/>
    <m/>
    <x v="41"/>
    <m/>
    <m/>
    <m/>
    <m/>
    <m/>
    <m/>
    <s v="JRNL00975058"/>
    <s v="JRNL00975058"/>
    <m/>
    <d v="2020-06-02T00:00:00"/>
    <d v="2020-06-02T00:00:00"/>
    <m/>
    <m/>
    <s v="wci_wa"/>
    <n v="0"/>
    <n v="0"/>
    <n v="0"/>
    <n v="0"/>
    <n v="0"/>
    <n v="1"/>
    <n v="56125"/>
    <n v="2010"/>
    <n v="0"/>
    <n v="19"/>
    <m/>
    <m/>
    <m/>
    <m/>
    <s v=""/>
  </r>
  <r>
    <x v="23"/>
    <d v="2020-05-31T00:00:00"/>
    <x v="113"/>
    <n v="0"/>
    <s v="USD"/>
    <s v="JRNLWA00409638"/>
    <s v="P"/>
    <s v="Pcard Activity - May"/>
    <s v="HeatherWe"/>
    <s v="0/JE IC"/>
    <m/>
    <m/>
    <x v="41"/>
    <m/>
    <m/>
    <m/>
    <m/>
    <m/>
    <m/>
    <s v="JRNL00975058"/>
    <s v="JRNL00975058"/>
    <m/>
    <d v="2020-06-02T00:00:00"/>
    <d v="2020-06-02T00:00:00"/>
    <m/>
    <m/>
    <s v="wci_wa"/>
    <n v="0"/>
    <n v="0"/>
    <n v="0"/>
    <n v="0"/>
    <n v="0"/>
    <n v="1"/>
    <n v="56125"/>
    <n v="2010"/>
    <n v="0"/>
    <n v="19"/>
    <m/>
    <m/>
    <m/>
    <m/>
    <s v=""/>
  </r>
  <r>
    <x v="23"/>
    <d v="2020-05-31T00:00:00"/>
    <x v="114"/>
    <n v="0"/>
    <s v="USD"/>
    <s v="JRNLWA00409638"/>
    <s v="P"/>
    <s v="Pcard Activity - May"/>
    <s v="HeatherWe"/>
    <s v="0/JE IC"/>
    <m/>
    <m/>
    <x v="41"/>
    <m/>
    <m/>
    <m/>
    <m/>
    <m/>
    <m/>
    <s v="JRNL00975058"/>
    <s v="JRNL00975058"/>
    <m/>
    <d v="2020-06-02T00:00:00"/>
    <d v="2020-06-02T00:00:00"/>
    <m/>
    <m/>
    <s v="wci_wa"/>
    <n v="0"/>
    <n v="0"/>
    <n v="0"/>
    <n v="0"/>
    <n v="0"/>
    <n v="1"/>
    <n v="56125"/>
    <n v="2010"/>
    <n v="0"/>
    <n v="19"/>
    <m/>
    <m/>
    <m/>
    <m/>
    <s v=""/>
  </r>
  <r>
    <x v="0"/>
    <d v="2020-05-31T00:00:00"/>
    <x v="115"/>
    <n v="0"/>
    <s v="USD"/>
    <s v="JRNLWA00409638"/>
    <s v="P"/>
    <s v="Pcard Activity - May"/>
    <s v="HeatherWe"/>
    <s v="0/JE IC"/>
    <m/>
    <m/>
    <x v="42"/>
    <m/>
    <m/>
    <m/>
    <m/>
    <m/>
    <m/>
    <s v="JRNL00975058"/>
    <s v="JRNL00975058"/>
    <m/>
    <d v="2020-06-02T00:00:00"/>
    <d v="2020-06-02T00:00:00"/>
    <m/>
    <m/>
    <s v="wci_wa"/>
    <n v="0"/>
    <n v="0"/>
    <n v="0"/>
    <n v="0"/>
    <n v="0"/>
    <n v="1"/>
    <n v="57147"/>
    <n v="2010"/>
    <n v="0"/>
    <n v="19"/>
    <m/>
    <m/>
    <m/>
    <m/>
    <s v=""/>
  </r>
  <r>
    <x v="0"/>
    <d v="2020-05-31T00:00:00"/>
    <x v="116"/>
    <n v="0"/>
    <s v="USD"/>
    <s v="JRNLWA00409638"/>
    <s v="P"/>
    <s v="Pcard Activity - May"/>
    <s v="HeatherWe"/>
    <s v="0/JE IC"/>
    <m/>
    <m/>
    <x v="42"/>
    <m/>
    <m/>
    <m/>
    <m/>
    <m/>
    <m/>
    <s v="JRNL00975058"/>
    <s v="JRNL00975058"/>
    <m/>
    <d v="2020-06-02T00:00:00"/>
    <d v="2020-06-02T00:00:00"/>
    <m/>
    <m/>
    <s v="wci_wa"/>
    <n v="0"/>
    <n v="0"/>
    <n v="0"/>
    <n v="0"/>
    <n v="0"/>
    <n v="1"/>
    <n v="57147"/>
    <n v="2010"/>
    <n v="0"/>
    <n v="19"/>
    <m/>
    <m/>
    <m/>
    <m/>
    <s v=""/>
  </r>
  <r>
    <x v="0"/>
    <d v="2020-05-31T00:00:00"/>
    <x v="117"/>
    <n v="0"/>
    <s v="USD"/>
    <s v="JRNLWA00409638"/>
    <s v="P"/>
    <s v="Pcard Activity - May"/>
    <s v="HeatherWe"/>
    <s v="0/JE IC"/>
    <m/>
    <m/>
    <x v="42"/>
    <m/>
    <m/>
    <m/>
    <m/>
    <m/>
    <m/>
    <s v="JRNL00975058"/>
    <s v="JRNL00975058"/>
    <m/>
    <d v="2020-06-02T00:00:00"/>
    <d v="2020-06-02T00:00:00"/>
    <m/>
    <m/>
    <s v="wci_wa"/>
    <n v="0"/>
    <n v="0"/>
    <n v="0"/>
    <n v="0"/>
    <n v="0"/>
    <n v="1"/>
    <n v="57147"/>
    <n v="2010"/>
    <n v="0"/>
    <n v="19"/>
    <m/>
    <m/>
    <m/>
    <m/>
    <s v=""/>
  </r>
  <r>
    <x v="0"/>
    <d v="2020-05-31T00:00:00"/>
    <x v="118"/>
    <n v="0"/>
    <s v="USD"/>
    <s v="JRNLWA00409638"/>
    <s v="P"/>
    <s v="Pcard Activity - May"/>
    <s v="HeatherWe"/>
    <s v="0/JE IC"/>
    <m/>
    <m/>
    <x v="42"/>
    <m/>
    <m/>
    <m/>
    <m/>
    <m/>
    <m/>
    <s v="JRNL00975058"/>
    <s v="JRNL00975058"/>
    <m/>
    <d v="2020-06-02T00:00:00"/>
    <d v="2020-06-02T00:00:00"/>
    <m/>
    <m/>
    <s v="wci_wa"/>
    <n v="0"/>
    <n v="0"/>
    <n v="0"/>
    <n v="0"/>
    <n v="0"/>
    <n v="1"/>
    <n v="57147"/>
    <n v="2010"/>
    <n v="0"/>
    <n v="19"/>
    <m/>
    <m/>
    <m/>
    <m/>
    <s v=""/>
  </r>
  <r>
    <x v="0"/>
    <d v="2020-05-31T00:00:00"/>
    <x v="119"/>
    <n v="0"/>
    <s v="USD"/>
    <s v="JRNLWA00409638"/>
    <s v="P"/>
    <s v="Pcard Activity - May"/>
    <s v="HeatherWe"/>
    <s v="0/JE IC"/>
    <m/>
    <m/>
    <x v="42"/>
    <m/>
    <m/>
    <m/>
    <m/>
    <m/>
    <m/>
    <s v="JRNL00975058"/>
    <s v="JRNL00975058"/>
    <m/>
    <d v="2020-06-02T00:00:00"/>
    <d v="2020-06-02T00:00:00"/>
    <m/>
    <m/>
    <s v="wci_wa"/>
    <n v="0"/>
    <n v="0"/>
    <n v="0"/>
    <n v="0"/>
    <n v="0"/>
    <n v="1"/>
    <n v="57147"/>
    <n v="2010"/>
    <n v="0"/>
    <n v="19"/>
    <m/>
    <m/>
    <m/>
    <m/>
    <s v=""/>
  </r>
  <r>
    <x v="0"/>
    <d v="2020-05-31T00:00:00"/>
    <x v="120"/>
    <n v="0"/>
    <s v="USD"/>
    <s v="JRNLWA00409638"/>
    <s v="P"/>
    <s v="Pcard Activity - May"/>
    <s v="HeatherWe"/>
    <s v="0/JE IC"/>
    <m/>
    <m/>
    <x v="43"/>
    <m/>
    <m/>
    <m/>
    <m/>
    <m/>
    <m/>
    <s v="JRNL00975058"/>
    <s v="JRNL00975058"/>
    <m/>
    <d v="2020-06-02T00:00:00"/>
    <d v="2020-06-02T00:00:00"/>
    <m/>
    <m/>
    <s v="wci_wa"/>
    <n v="0"/>
    <n v="0"/>
    <n v="0"/>
    <n v="0"/>
    <n v="0"/>
    <n v="1"/>
    <n v="57147"/>
    <n v="2010"/>
    <n v="0"/>
    <n v="19"/>
    <m/>
    <m/>
    <m/>
    <m/>
    <s v=""/>
  </r>
  <r>
    <x v="0"/>
    <d v="2020-05-31T00:00:00"/>
    <x v="121"/>
    <n v="0"/>
    <s v="USD"/>
    <s v="JRNLWA00409638"/>
    <s v="P"/>
    <s v="Pcard Activity - May"/>
    <s v="HeatherWe"/>
    <s v="0/JE IC"/>
    <m/>
    <m/>
    <x v="44"/>
    <m/>
    <m/>
    <m/>
    <m/>
    <m/>
    <m/>
    <s v="JRNL00975058"/>
    <s v="JRNL00975058"/>
    <m/>
    <d v="2020-06-02T00:00:00"/>
    <d v="2020-06-02T00:00:00"/>
    <m/>
    <m/>
    <s v="wci_wa"/>
    <n v="0"/>
    <n v="0"/>
    <n v="0"/>
    <n v="0"/>
    <n v="0"/>
    <n v="1"/>
    <n v="57147"/>
    <n v="2010"/>
    <n v="0"/>
    <n v="19"/>
    <m/>
    <m/>
    <m/>
    <m/>
    <s v=""/>
  </r>
  <r>
    <x v="0"/>
    <d v="2020-05-31T00:00:00"/>
    <x v="122"/>
    <n v="0"/>
    <s v="USD"/>
    <s v="JRNLWA00409638"/>
    <s v="P"/>
    <s v="Pcard Activity - May"/>
    <s v="HeatherWe"/>
    <s v="0/JE IC"/>
    <m/>
    <m/>
    <x v="45"/>
    <m/>
    <m/>
    <m/>
    <m/>
    <m/>
    <m/>
    <s v="JRNL00975058"/>
    <s v="JRNL00975058"/>
    <m/>
    <d v="2020-06-02T00:00:00"/>
    <d v="2020-06-02T00:00:00"/>
    <m/>
    <m/>
    <s v="wci_wa"/>
    <n v="0"/>
    <n v="0"/>
    <n v="0"/>
    <n v="0"/>
    <n v="0"/>
    <n v="1"/>
    <n v="57147"/>
    <n v="2010"/>
    <n v="0"/>
    <n v="19"/>
    <m/>
    <m/>
    <m/>
    <m/>
    <s v=""/>
  </r>
  <r>
    <x v="24"/>
    <d v="2020-05-31T00:00:00"/>
    <x v="123"/>
    <n v="0"/>
    <s v="USD"/>
    <s v="JRNLWA00409638"/>
    <s v="P"/>
    <s v="Pcard Activity - May"/>
    <s v="HeatherWe"/>
    <s v="0/JE IC"/>
    <m/>
    <m/>
    <x v="46"/>
    <m/>
    <m/>
    <m/>
    <m/>
    <m/>
    <m/>
    <s v="JRNL00975058"/>
    <s v="JRNL00975058"/>
    <m/>
    <d v="2020-06-02T00:00:00"/>
    <d v="2020-06-02T00:00:00"/>
    <m/>
    <m/>
    <s v="wci_wa"/>
    <n v="0"/>
    <n v="0"/>
    <n v="0"/>
    <n v="0"/>
    <n v="0"/>
    <n v="1"/>
    <n v="70086"/>
    <n v="2010"/>
    <n v="0"/>
    <n v="19"/>
    <m/>
    <m/>
    <m/>
    <m/>
    <s v=""/>
  </r>
  <r>
    <x v="24"/>
    <d v="2020-05-31T00:00:00"/>
    <x v="124"/>
    <n v="0"/>
    <s v="USD"/>
    <s v="JRNLWA00409638"/>
    <s v="P"/>
    <s v="Pcard Activity - May"/>
    <s v="HeatherWe"/>
    <s v="0/JE IC"/>
    <m/>
    <m/>
    <x v="46"/>
    <m/>
    <m/>
    <m/>
    <m/>
    <m/>
    <m/>
    <s v="JRNL00975058"/>
    <s v="JRNL00975058"/>
    <m/>
    <d v="2020-06-02T00:00:00"/>
    <d v="2020-06-02T00:00:00"/>
    <m/>
    <m/>
    <s v="wci_wa"/>
    <n v="0"/>
    <n v="0"/>
    <n v="0"/>
    <n v="0"/>
    <n v="0"/>
    <n v="1"/>
    <n v="70086"/>
    <n v="2010"/>
    <n v="0"/>
    <n v="19"/>
    <m/>
    <m/>
    <m/>
    <m/>
    <s v=""/>
  </r>
  <r>
    <x v="24"/>
    <d v="2020-05-31T00:00:00"/>
    <x v="125"/>
    <n v="0"/>
    <s v="USD"/>
    <s v="JRNLWA00409638"/>
    <s v="P"/>
    <s v="Pcard Activity - May"/>
    <s v="HeatherWe"/>
    <s v="0/JE IC"/>
    <m/>
    <m/>
    <x v="47"/>
    <m/>
    <m/>
    <m/>
    <m/>
    <m/>
    <m/>
    <s v="JRNL00975058"/>
    <s v="JRNL00975058"/>
    <m/>
    <d v="2020-06-02T00:00:00"/>
    <d v="2020-06-02T00:00:00"/>
    <m/>
    <m/>
    <s v="wci_wa"/>
    <n v="0"/>
    <n v="0"/>
    <n v="0"/>
    <n v="0"/>
    <n v="0"/>
    <n v="1"/>
    <n v="70086"/>
    <n v="2010"/>
    <n v="0"/>
    <n v="19"/>
    <m/>
    <m/>
    <m/>
    <m/>
    <s v=""/>
  </r>
  <r>
    <x v="24"/>
    <d v="2020-05-31T00:00:00"/>
    <x v="126"/>
    <n v="0"/>
    <s v="USD"/>
    <s v="JRNLWA00409638"/>
    <s v="P"/>
    <s v="Pcard Activity - May"/>
    <s v="HeatherWe"/>
    <s v="0/JE IC"/>
    <m/>
    <m/>
    <x v="48"/>
    <m/>
    <m/>
    <m/>
    <m/>
    <m/>
    <m/>
    <s v="JRNL00975058"/>
    <s v="JRNL00975058"/>
    <m/>
    <d v="2020-06-02T00:00:00"/>
    <d v="2020-06-02T00:00:00"/>
    <m/>
    <m/>
    <s v="wci_wa"/>
    <n v="0"/>
    <n v="0"/>
    <n v="0"/>
    <n v="0"/>
    <n v="0"/>
    <n v="1"/>
    <n v="70086"/>
    <n v="2010"/>
    <n v="0"/>
    <n v="19"/>
    <m/>
    <m/>
    <m/>
    <m/>
    <s v=""/>
  </r>
  <r>
    <x v="25"/>
    <d v="2020-05-31T00:00:00"/>
    <x v="127"/>
    <n v="0"/>
    <s v="USD"/>
    <s v="JRNLWA00409638"/>
    <s v="P"/>
    <s v="Pcard Activity - May"/>
    <s v="HeatherWe"/>
    <s v="0/JE IC"/>
    <m/>
    <m/>
    <x v="49"/>
    <m/>
    <m/>
    <m/>
    <m/>
    <m/>
    <m/>
    <s v="JRNL00975058"/>
    <s v="JRNL00975058"/>
    <m/>
    <d v="2020-06-02T00:00:00"/>
    <d v="2020-06-02T00:00:00"/>
    <m/>
    <m/>
    <s v="wci_wa"/>
    <n v="0"/>
    <n v="0"/>
    <n v="0"/>
    <n v="0"/>
    <n v="0"/>
    <n v="1"/>
    <n v="70095"/>
    <n v="2010"/>
    <n v="0"/>
    <n v="19"/>
    <m/>
    <m/>
    <m/>
    <m/>
    <s v=""/>
  </r>
  <r>
    <x v="1"/>
    <d v="2020-05-31T00:00:00"/>
    <x v="128"/>
    <n v="0"/>
    <s v="USD"/>
    <s v="JRNLWA00409638"/>
    <s v="P"/>
    <s v="Pcard Activity - May"/>
    <s v="HeatherWe"/>
    <s v="0/JE IC"/>
    <m/>
    <m/>
    <x v="50"/>
    <m/>
    <m/>
    <m/>
    <m/>
    <m/>
    <m/>
    <s v="JRNL00975058"/>
    <s v="JRNL00975058"/>
    <m/>
    <d v="2020-06-02T00:00:00"/>
    <d v="2020-06-02T00:00:00"/>
    <m/>
    <m/>
    <s v="wci_wa"/>
    <n v="0"/>
    <n v="0"/>
    <n v="0"/>
    <n v="0"/>
    <n v="0"/>
    <n v="1"/>
    <n v="70210"/>
    <n v="2010"/>
    <n v="0"/>
    <n v="19"/>
    <m/>
    <m/>
    <m/>
    <m/>
    <s v=""/>
  </r>
  <r>
    <x v="1"/>
    <d v="2020-05-31T00:00:00"/>
    <x v="129"/>
    <n v="0"/>
    <s v="USD"/>
    <s v="JRNLWA00409638"/>
    <s v="P"/>
    <s v="Pcard Activity - May"/>
    <s v="HeatherWe"/>
    <s v="0/JE IC"/>
    <m/>
    <m/>
    <x v="50"/>
    <m/>
    <m/>
    <m/>
    <m/>
    <m/>
    <m/>
    <s v="JRNL00975058"/>
    <s v="JRNL00975058"/>
    <m/>
    <d v="2020-06-02T00:00:00"/>
    <d v="2020-06-02T00:00:00"/>
    <m/>
    <m/>
    <s v="wci_wa"/>
    <n v="0"/>
    <n v="0"/>
    <n v="0"/>
    <n v="0"/>
    <n v="0"/>
    <n v="1"/>
    <n v="70210"/>
    <n v="2010"/>
    <n v="0"/>
    <n v="19"/>
    <m/>
    <m/>
    <m/>
    <m/>
    <s v=""/>
  </r>
  <r>
    <x v="1"/>
    <d v="2020-05-31T00:00:00"/>
    <x v="130"/>
    <n v="0"/>
    <s v="USD"/>
    <s v="JRNLWA00409638"/>
    <s v="P"/>
    <s v="Pcard Activity - May"/>
    <s v="HeatherWe"/>
    <s v="0/JE IC"/>
    <m/>
    <m/>
    <x v="50"/>
    <m/>
    <m/>
    <m/>
    <m/>
    <m/>
    <m/>
    <s v="JRNL00975058"/>
    <s v="JRNL00975058"/>
    <m/>
    <d v="2020-06-02T00:00:00"/>
    <d v="2020-06-02T00:00:00"/>
    <m/>
    <m/>
    <s v="wci_wa"/>
    <n v="0"/>
    <n v="0"/>
    <n v="0"/>
    <n v="0"/>
    <n v="0"/>
    <n v="1"/>
    <n v="70210"/>
    <n v="2010"/>
    <n v="0"/>
    <n v="19"/>
    <m/>
    <m/>
    <m/>
    <m/>
    <s v=""/>
  </r>
  <r>
    <x v="1"/>
    <d v="2020-05-31T00:00:00"/>
    <x v="131"/>
    <n v="0"/>
    <s v="USD"/>
    <s v="JRNLWA00409638"/>
    <s v="P"/>
    <s v="Pcard Activity - May"/>
    <s v="HeatherWe"/>
    <s v="0/JE IC"/>
    <m/>
    <m/>
    <x v="51"/>
    <m/>
    <m/>
    <m/>
    <m/>
    <m/>
    <m/>
    <s v="JRNL00975058"/>
    <s v="JRNL00975058"/>
    <m/>
    <d v="2020-06-02T00:00:00"/>
    <d v="2020-06-02T00:00:00"/>
    <m/>
    <m/>
    <s v="wci_wa"/>
    <n v="0"/>
    <n v="0"/>
    <n v="0"/>
    <n v="0"/>
    <n v="0"/>
    <n v="1"/>
    <n v="70210"/>
    <n v="2010"/>
    <n v="0"/>
    <n v="19"/>
    <m/>
    <m/>
    <m/>
    <m/>
    <s v=""/>
  </r>
  <r>
    <x v="14"/>
    <d v="2020-05-31T00:00:00"/>
    <x v="132"/>
    <n v="0"/>
    <s v="USD"/>
    <s v="JRNLWA00410048"/>
    <s v="P"/>
    <s v="B1  5/14/20-5/31/20"/>
    <s v="HeatherWe"/>
    <s v="0/JE IC"/>
    <m/>
    <m/>
    <x v="52"/>
    <m/>
    <m/>
    <m/>
    <m/>
    <m/>
    <m/>
    <s v="JRNL00975763"/>
    <s v="JRNL00975763"/>
    <m/>
    <d v="2020-06-03T00:00:00"/>
    <d v="2020-06-03T00:00:00"/>
    <m/>
    <m/>
    <s v="wci_wa"/>
    <n v="0"/>
    <n v="0"/>
    <n v="0"/>
    <n v="0"/>
    <n v="0"/>
    <n v="1"/>
    <n v="50020"/>
    <n v="2010"/>
    <n v="0"/>
    <n v="19"/>
    <m/>
    <m/>
    <m/>
    <m/>
    <s v=""/>
  </r>
  <r>
    <x v="14"/>
    <d v="2020-05-31T00:00:00"/>
    <x v="48"/>
    <n v="0"/>
    <s v="USD"/>
    <s v="JRNLWA00410048"/>
    <s v="P"/>
    <s v="B1  5/14/20-5/31/20"/>
    <s v="HeatherWe"/>
    <s v="0/JE IC"/>
    <m/>
    <m/>
    <x v="53"/>
    <m/>
    <m/>
    <m/>
    <m/>
    <m/>
    <m/>
    <s v="JRNL00975763"/>
    <s v="JRNL00975763"/>
    <m/>
    <d v="2020-06-03T00:00:00"/>
    <d v="2020-06-03T00:00:00"/>
    <m/>
    <m/>
    <s v="wci_wa"/>
    <n v="0"/>
    <n v="0"/>
    <n v="0"/>
    <n v="0"/>
    <n v="0"/>
    <n v="1"/>
    <n v="50020"/>
    <n v="2010"/>
    <n v="0"/>
    <n v="19"/>
    <m/>
    <m/>
    <m/>
    <m/>
    <s v=""/>
  </r>
  <r>
    <x v="5"/>
    <d v="2020-05-31T00:00:00"/>
    <x v="133"/>
    <n v="0"/>
    <s v="USD"/>
    <s v="JRNLWA00410048"/>
    <s v="P"/>
    <s v="B1  5/14/20-5/31/20"/>
    <s v="HeatherWe"/>
    <s v="0/JE IC"/>
    <m/>
    <m/>
    <x v="54"/>
    <m/>
    <m/>
    <m/>
    <m/>
    <m/>
    <m/>
    <s v="JRNL00975763"/>
    <s v="JRNL00975763"/>
    <m/>
    <d v="2020-06-03T00:00:00"/>
    <d v="2020-06-03T00:00:00"/>
    <m/>
    <m/>
    <s v="wci_wa"/>
    <n v="0"/>
    <n v="0"/>
    <n v="0"/>
    <n v="0"/>
    <n v="0"/>
    <n v="1"/>
    <n v="50036"/>
    <n v="2010"/>
    <n v="0"/>
    <n v="19"/>
    <m/>
    <m/>
    <m/>
    <m/>
    <s v=""/>
  </r>
  <r>
    <x v="6"/>
    <d v="2020-05-31T00:00:00"/>
    <x v="134"/>
    <n v="0"/>
    <s v="USD"/>
    <s v="JRNLWA00410048"/>
    <s v="P"/>
    <s v="B1  5/14/20-5/31/20"/>
    <s v="HeatherWe"/>
    <s v="0/JE IC"/>
    <m/>
    <m/>
    <x v="54"/>
    <m/>
    <m/>
    <m/>
    <m/>
    <m/>
    <m/>
    <s v="JRNL00975763"/>
    <s v="JRNL00975763"/>
    <m/>
    <d v="2020-06-03T00:00:00"/>
    <d v="2020-06-03T00:00:00"/>
    <m/>
    <m/>
    <s v="wci_wa"/>
    <n v="0"/>
    <n v="0"/>
    <n v="0"/>
    <n v="0"/>
    <n v="0"/>
    <n v="1"/>
    <n v="50036"/>
    <n v="2010"/>
    <n v="100"/>
    <n v="19"/>
    <m/>
    <m/>
    <m/>
    <m/>
    <s v=""/>
  </r>
  <r>
    <x v="7"/>
    <d v="2020-05-31T00:00:00"/>
    <x v="135"/>
    <n v="0"/>
    <s v="USD"/>
    <s v="JRNLWA00410048"/>
    <s v="P"/>
    <s v="B1  5/14/20-5/31/20"/>
    <s v="HeatherWe"/>
    <s v="0/JE IC"/>
    <m/>
    <m/>
    <x v="54"/>
    <m/>
    <m/>
    <m/>
    <m/>
    <m/>
    <m/>
    <s v="JRNL00975763"/>
    <s v="JRNL00975763"/>
    <m/>
    <d v="2020-06-03T00:00:00"/>
    <d v="2020-06-03T00:00:00"/>
    <m/>
    <m/>
    <s v="wci_wa"/>
    <n v="0"/>
    <n v="0"/>
    <n v="0"/>
    <n v="0"/>
    <n v="0"/>
    <n v="1"/>
    <n v="50036"/>
    <n v="2010"/>
    <n v="200"/>
    <n v="19"/>
    <m/>
    <m/>
    <m/>
    <m/>
    <s v=""/>
  </r>
  <r>
    <x v="8"/>
    <d v="2020-05-31T00:00:00"/>
    <x v="136"/>
    <n v="0"/>
    <s v="USD"/>
    <s v="JRNLWA00410048"/>
    <s v="P"/>
    <s v="B1  5/14/20-5/31/20"/>
    <s v="HeatherWe"/>
    <s v="0/JE IC"/>
    <m/>
    <m/>
    <x v="54"/>
    <m/>
    <m/>
    <m/>
    <m/>
    <m/>
    <m/>
    <s v="JRNL00975763"/>
    <s v="JRNL00975763"/>
    <m/>
    <d v="2020-06-03T00:00:00"/>
    <d v="2020-06-03T00:00:00"/>
    <m/>
    <m/>
    <s v="wci_wa"/>
    <n v="0"/>
    <n v="0"/>
    <n v="0"/>
    <n v="0"/>
    <n v="0"/>
    <n v="1"/>
    <n v="50036"/>
    <n v="2010"/>
    <n v="210"/>
    <n v="19"/>
    <m/>
    <m/>
    <m/>
    <m/>
    <s v=""/>
  </r>
  <r>
    <x v="9"/>
    <d v="2020-05-31T00:00:00"/>
    <x v="137"/>
    <n v="0"/>
    <s v="USD"/>
    <s v="JRNLWA00410048"/>
    <s v="P"/>
    <s v="B1  5/14/20-5/31/20"/>
    <s v="HeatherWe"/>
    <s v="0/JE IC"/>
    <m/>
    <m/>
    <x v="54"/>
    <m/>
    <m/>
    <m/>
    <m/>
    <m/>
    <m/>
    <s v="JRNL00975763"/>
    <s v="JRNL00975763"/>
    <m/>
    <d v="2020-06-03T00:00:00"/>
    <d v="2020-06-03T00:00:00"/>
    <m/>
    <m/>
    <s v="wci_wa"/>
    <n v="0"/>
    <n v="0"/>
    <n v="0"/>
    <n v="0"/>
    <n v="0"/>
    <n v="1"/>
    <n v="50036"/>
    <n v="2010"/>
    <n v="300"/>
    <n v="19"/>
    <m/>
    <m/>
    <m/>
    <m/>
    <s v=""/>
  </r>
  <r>
    <x v="10"/>
    <d v="2020-05-31T00:00:00"/>
    <x v="138"/>
    <n v="0"/>
    <s v="USD"/>
    <s v="JRNLWA00410048"/>
    <s v="P"/>
    <s v="B1  5/14/20-5/31/20"/>
    <s v="HeatherWe"/>
    <s v="0/JE IC"/>
    <m/>
    <m/>
    <x v="54"/>
    <m/>
    <m/>
    <m/>
    <m/>
    <m/>
    <m/>
    <s v="JRNL00975763"/>
    <s v="JRNL00975763"/>
    <m/>
    <d v="2020-06-03T00:00:00"/>
    <d v="2020-06-03T00:00:00"/>
    <m/>
    <m/>
    <s v="wci_wa"/>
    <n v="0"/>
    <n v="0"/>
    <n v="0"/>
    <n v="0"/>
    <n v="0"/>
    <n v="1"/>
    <n v="52036"/>
    <n v="2010"/>
    <n v="0"/>
    <n v="19"/>
    <m/>
    <m/>
    <m/>
    <m/>
    <s v=""/>
  </r>
  <r>
    <x v="11"/>
    <d v="2020-05-31T00:00:00"/>
    <x v="139"/>
    <n v="0"/>
    <s v="USD"/>
    <s v="JRNLWA00410048"/>
    <s v="P"/>
    <s v="B1  5/14/20-5/31/20"/>
    <s v="HeatherWe"/>
    <s v="0/JE IC"/>
    <m/>
    <m/>
    <x v="54"/>
    <m/>
    <m/>
    <m/>
    <m/>
    <m/>
    <m/>
    <s v="JRNL00975763"/>
    <s v="JRNL00975763"/>
    <m/>
    <d v="2020-06-03T00:00:00"/>
    <d v="2020-06-03T00:00:00"/>
    <m/>
    <m/>
    <s v="wci_wa"/>
    <n v="0"/>
    <n v="0"/>
    <n v="0"/>
    <n v="0"/>
    <n v="0"/>
    <n v="1"/>
    <n v="55036"/>
    <n v="2010"/>
    <n v="0"/>
    <n v="19"/>
    <m/>
    <m/>
    <m/>
    <m/>
    <s v=""/>
  </r>
  <r>
    <x v="12"/>
    <d v="2020-05-31T00:00:00"/>
    <x v="40"/>
    <n v="0"/>
    <s v="USD"/>
    <s v="JRNLWA00410048"/>
    <s v="P"/>
    <s v="B1  5/14/20-5/31/20"/>
    <s v="HeatherWe"/>
    <s v="0/JE IC"/>
    <m/>
    <m/>
    <x v="54"/>
    <m/>
    <m/>
    <m/>
    <m/>
    <m/>
    <m/>
    <s v="JRNL00975763"/>
    <s v="JRNL00975763"/>
    <m/>
    <d v="2020-06-03T00:00:00"/>
    <d v="2020-06-03T00:00:00"/>
    <m/>
    <m/>
    <s v="wci_wa"/>
    <n v="0"/>
    <n v="0"/>
    <n v="0"/>
    <n v="0"/>
    <n v="0"/>
    <n v="1"/>
    <n v="56036"/>
    <n v="2010"/>
    <n v="0"/>
    <n v="19"/>
    <m/>
    <m/>
    <m/>
    <m/>
    <s v=""/>
  </r>
  <r>
    <x v="13"/>
    <d v="2020-05-31T00:00:00"/>
    <x v="140"/>
    <n v="0"/>
    <s v="USD"/>
    <s v="JRNLWA00410048"/>
    <s v="P"/>
    <s v="B1  5/14/20-5/31/20"/>
    <s v="HeatherWe"/>
    <s v="0/JE IC"/>
    <m/>
    <m/>
    <x v="54"/>
    <m/>
    <m/>
    <m/>
    <m/>
    <m/>
    <m/>
    <s v="JRNL00975763"/>
    <s v="JRNL00975763"/>
    <m/>
    <d v="2020-06-03T00:00:00"/>
    <d v="2020-06-03T00:00:00"/>
    <m/>
    <m/>
    <s v="wci_wa"/>
    <n v="0"/>
    <n v="0"/>
    <n v="0"/>
    <n v="0"/>
    <n v="0"/>
    <n v="1"/>
    <n v="70036"/>
    <n v="2010"/>
    <n v="0"/>
    <n v="19"/>
    <m/>
    <m/>
    <m/>
    <m/>
    <s v=""/>
  </r>
  <r>
    <x v="19"/>
    <d v="2020-05-31T00:00:00"/>
    <x v="141"/>
    <n v="0"/>
    <s v="USD"/>
    <s v="JRNLWA00410048"/>
    <s v="P"/>
    <s v="B1  5/14/20-5/31/20"/>
    <s v="HeatherWe"/>
    <s v="0/JE IC"/>
    <m/>
    <m/>
    <x v="55"/>
    <m/>
    <m/>
    <m/>
    <m/>
    <m/>
    <m/>
    <s v="JRNL00975763"/>
    <s v="JRNL00975763"/>
    <m/>
    <d v="2020-06-03T00:00:00"/>
    <d v="2020-06-03T00:00:00"/>
    <m/>
    <m/>
    <s v="wci_wa"/>
    <n v="0"/>
    <n v="0"/>
    <n v="0"/>
    <n v="0"/>
    <n v="0"/>
    <n v="1"/>
    <n v="70165"/>
    <n v="2010"/>
    <n v="0"/>
    <n v="19"/>
    <m/>
    <m/>
    <m/>
    <m/>
    <s v=""/>
  </r>
  <r>
    <x v="26"/>
    <d v="2020-05-31T00:00:00"/>
    <x v="142"/>
    <n v="0"/>
    <s v="USD"/>
    <s v="JRNLWA00410121"/>
    <s v="P"/>
    <s v="Correct: Workday Expense Repor"/>
    <s v="HelenaK"/>
    <s v="0/JE IC"/>
    <m/>
    <m/>
    <x v="56"/>
    <m/>
    <m/>
    <m/>
    <m/>
    <m/>
    <m/>
    <s v="JRNL00975912"/>
    <s v="JRNL00975912"/>
    <m/>
    <d v="2020-06-03T00:00:00"/>
    <d v="2020-06-03T00:00:00"/>
    <m/>
    <m/>
    <s v="wci_wa"/>
    <n v="0"/>
    <n v="0"/>
    <n v="0"/>
    <n v="0"/>
    <n v="0"/>
    <n v="1"/>
    <n v="70190"/>
    <n v="2010"/>
    <n v="0"/>
    <n v="19"/>
    <m/>
    <m/>
    <m/>
    <m/>
    <s v=""/>
  </r>
  <r>
    <x v="1"/>
    <d v="2020-05-31T00:00:00"/>
    <x v="143"/>
    <n v="0"/>
    <s v="USD"/>
    <s v="JRNLWA00410121"/>
    <s v="P"/>
    <s v="Correct: Workday Expense Repor"/>
    <s v="HelenaK"/>
    <s v="0/JE IC"/>
    <m/>
    <m/>
    <x v="57"/>
    <m/>
    <m/>
    <m/>
    <m/>
    <m/>
    <m/>
    <s v="JRNL00975912"/>
    <s v="JRNL00975912"/>
    <m/>
    <d v="2020-06-03T00:00:00"/>
    <d v="2020-06-03T00:00:00"/>
    <m/>
    <m/>
    <s v="wci_wa"/>
    <n v="0"/>
    <n v="0"/>
    <n v="0"/>
    <n v="0"/>
    <n v="0"/>
    <n v="1"/>
    <n v="70210"/>
    <n v="2010"/>
    <n v="0"/>
    <n v="19"/>
    <m/>
    <m/>
    <m/>
    <m/>
    <s v=""/>
  </r>
  <r>
    <x v="16"/>
    <d v="2020-05-31T00:00:00"/>
    <x v="144"/>
    <n v="0"/>
    <s v="USD"/>
    <s v="JRNLWA00410143"/>
    <s v="P"/>
    <s v="EXP3: P-Card Accrual"/>
    <s v="DarcieB"/>
    <s v="1/JE STD"/>
    <m/>
    <m/>
    <x v="33"/>
    <m/>
    <m/>
    <m/>
    <m/>
    <m/>
    <m/>
    <s v="JRNLWA00410143"/>
    <s v="PO-2010-20-01767"/>
    <m/>
    <d v="2020-06-03T00:00:00"/>
    <d v="2020-06-03T00:00:00"/>
    <m/>
    <m/>
    <s v="wci_wa"/>
    <n v="1"/>
    <n v="0"/>
    <n v="0"/>
    <n v="0"/>
    <n v="0"/>
    <n v="1"/>
    <n v="50086"/>
    <n v="2010"/>
    <n v="0"/>
    <n v="19"/>
    <m/>
    <m/>
    <m/>
    <m/>
    <s v=""/>
  </r>
  <r>
    <x v="0"/>
    <d v="2020-05-31T00:00:00"/>
    <x v="145"/>
    <n v="0"/>
    <s v="USD"/>
    <s v="JRNLWA00410143"/>
    <s v="P"/>
    <s v="EXP3: P-Card Accrual"/>
    <s v="DarcieB"/>
    <s v="1/JE STD"/>
    <m/>
    <m/>
    <x v="58"/>
    <m/>
    <m/>
    <m/>
    <m/>
    <m/>
    <m/>
    <s v="JRNLWA00410143"/>
    <s v="PO-2010-20-01836"/>
    <m/>
    <d v="2020-06-03T00:00:00"/>
    <d v="2020-06-03T00:00:00"/>
    <m/>
    <m/>
    <s v="wci_wa"/>
    <n v="1"/>
    <n v="0"/>
    <n v="0"/>
    <n v="0"/>
    <n v="0"/>
    <n v="1"/>
    <n v="57147"/>
    <n v="2010"/>
    <n v="0"/>
    <n v="19"/>
    <m/>
    <m/>
    <m/>
    <m/>
    <s v=""/>
  </r>
  <r>
    <x v="24"/>
    <d v="2020-05-31T00:00:00"/>
    <x v="146"/>
    <n v="0"/>
    <s v="USD"/>
    <s v="JRNLWA00410143"/>
    <s v="P"/>
    <s v="EXP3: P-Card Accrual"/>
    <s v="DarcieB"/>
    <s v="1/JE STD"/>
    <m/>
    <m/>
    <x v="59"/>
    <m/>
    <m/>
    <m/>
    <m/>
    <m/>
    <m/>
    <s v="JRNLWA00410143"/>
    <s v="PO-2010-20-01700"/>
    <m/>
    <d v="2020-06-03T00:00:00"/>
    <d v="2020-06-03T00:00:00"/>
    <m/>
    <m/>
    <s v="wci_wa"/>
    <n v="1"/>
    <n v="0"/>
    <n v="0"/>
    <n v="0"/>
    <n v="0"/>
    <n v="1"/>
    <n v="70086"/>
    <n v="2010"/>
    <n v="0"/>
    <n v="19"/>
    <m/>
    <m/>
    <m/>
    <m/>
    <s v=""/>
  </r>
  <r>
    <x v="16"/>
    <d v="2020-05-31T00:00:00"/>
    <x v="147"/>
    <n v="0"/>
    <s v="USD"/>
    <s v="JRNLWA00410148"/>
    <s v="P"/>
    <s v="EXP3: P-Card Accrual"/>
    <s v="DarcieB"/>
    <s v="1/JE STD"/>
    <m/>
    <m/>
    <x v="33"/>
    <m/>
    <m/>
    <m/>
    <m/>
    <m/>
    <m/>
    <s v="JRNLWA00410148"/>
    <s v="PO-2010-20-01767"/>
    <m/>
    <d v="2020-06-03T00:00:00"/>
    <d v="2020-06-03T00:00:00"/>
    <m/>
    <m/>
    <s v="wci_wa"/>
    <n v="1"/>
    <n v="0"/>
    <n v="0"/>
    <n v="0"/>
    <n v="0"/>
    <n v="1"/>
    <n v="50086"/>
    <n v="2010"/>
    <n v="0"/>
    <n v="19"/>
    <m/>
    <m/>
    <m/>
    <m/>
    <s v=""/>
  </r>
  <r>
    <x v="0"/>
    <d v="2020-05-31T00:00:00"/>
    <x v="148"/>
    <n v="0"/>
    <s v="USD"/>
    <s v="JRNLWA00410148"/>
    <s v="P"/>
    <s v="EXP3: P-Card Accrual"/>
    <s v="DarcieB"/>
    <s v="1/JE STD"/>
    <m/>
    <m/>
    <x v="58"/>
    <m/>
    <m/>
    <m/>
    <m/>
    <m/>
    <m/>
    <s v="JRNLWA00410148"/>
    <s v="PO-2010-20-01836"/>
    <m/>
    <d v="2020-06-03T00:00:00"/>
    <d v="2020-06-03T00:00:00"/>
    <m/>
    <m/>
    <s v="wci_wa"/>
    <n v="1"/>
    <n v="0"/>
    <n v="0"/>
    <n v="0"/>
    <n v="0"/>
    <n v="1"/>
    <n v="57147"/>
    <n v="2010"/>
    <n v="0"/>
    <n v="19"/>
    <m/>
    <m/>
    <m/>
    <m/>
    <s v=""/>
  </r>
  <r>
    <x v="24"/>
    <d v="2020-05-31T00:00:00"/>
    <x v="149"/>
    <n v="0"/>
    <s v="USD"/>
    <s v="JRNLWA00410148"/>
    <s v="P"/>
    <s v="EXP3: P-Card Accrual"/>
    <s v="DarcieB"/>
    <s v="1/JE STD"/>
    <m/>
    <m/>
    <x v="59"/>
    <m/>
    <m/>
    <m/>
    <m/>
    <m/>
    <m/>
    <s v="JRNLWA00410148"/>
    <s v="PO-2010-20-01700"/>
    <m/>
    <d v="2020-06-03T00:00:00"/>
    <d v="2020-06-03T00:00:00"/>
    <m/>
    <m/>
    <s v="wci_wa"/>
    <n v="1"/>
    <n v="0"/>
    <n v="0"/>
    <n v="0"/>
    <n v="0"/>
    <n v="1"/>
    <n v="70086"/>
    <n v="2010"/>
    <n v="0"/>
    <n v="19"/>
    <m/>
    <m/>
    <m/>
    <m/>
    <s v=""/>
  </r>
  <r>
    <x v="24"/>
    <d v="2020-05-31T00:00:00"/>
    <x v="141"/>
    <n v="0"/>
    <s v="USD"/>
    <s v="JRNLWA00410160"/>
    <s v="P"/>
    <s v="EXP2: PO Log Accrual"/>
    <s v="JacobMas"/>
    <s v="0/JE IC"/>
    <m/>
    <m/>
    <x v="60"/>
    <m/>
    <m/>
    <m/>
    <m/>
    <m/>
    <m/>
    <s v="JRNL00975957"/>
    <s v="JRNL00975957"/>
    <m/>
    <d v="2020-06-03T00:00:00"/>
    <d v="2020-06-03T00:00:00"/>
    <m/>
    <m/>
    <s v="wci_wa"/>
    <n v="0"/>
    <n v="0"/>
    <n v="0"/>
    <n v="0"/>
    <n v="0"/>
    <n v="1"/>
    <n v="70086"/>
    <n v="2010"/>
    <n v="0"/>
    <n v="19"/>
    <m/>
    <m/>
    <m/>
    <m/>
    <s v=""/>
  </r>
  <r>
    <x v="24"/>
    <d v="2020-05-31T00:00:00"/>
    <x v="150"/>
    <n v="0"/>
    <s v="USD"/>
    <s v="JRNLWA00410160"/>
    <s v="P"/>
    <s v="EXP2: PO Log Accrual"/>
    <s v="JacobMas"/>
    <s v="0/JE IC"/>
    <m/>
    <m/>
    <x v="61"/>
    <m/>
    <m/>
    <m/>
    <m/>
    <m/>
    <m/>
    <s v="JRNL00975957"/>
    <s v="JRNL00975957"/>
    <m/>
    <d v="2020-06-03T00:00:00"/>
    <d v="2020-06-03T00:00:00"/>
    <m/>
    <m/>
    <s v="wci_wa"/>
    <n v="0"/>
    <n v="0"/>
    <n v="0"/>
    <n v="0"/>
    <n v="0"/>
    <n v="1"/>
    <n v="70086"/>
    <n v="2010"/>
    <n v="0"/>
    <n v="19"/>
    <m/>
    <m/>
    <m/>
    <m/>
    <s v=""/>
  </r>
  <r>
    <x v="24"/>
    <d v="2020-05-31T00:00:00"/>
    <x v="151"/>
    <n v="0"/>
    <s v="USD"/>
    <s v="JRNLWA00410161"/>
    <s v="P"/>
    <s v="EXP2: PO Log Accrual"/>
    <s v="JacobMas"/>
    <s v="0/JE IC"/>
    <m/>
    <m/>
    <x v="60"/>
    <m/>
    <m/>
    <m/>
    <m/>
    <m/>
    <m/>
    <s v="JRNL00975959"/>
    <s v="JRNL00975959"/>
    <m/>
    <d v="2020-06-03T00:00:00"/>
    <d v="2020-06-03T00:00:00"/>
    <m/>
    <m/>
    <s v="wci_wa"/>
    <n v="0"/>
    <n v="0"/>
    <n v="0"/>
    <n v="0"/>
    <n v="0"/>
    <n v="1"/>
    <n v="70086"/>
    <n v="2010"/>
    <n v="0"/>
    <n v="19"/>
    <m/>
    <m/>
    <m/>
    <m/>
    <s v=""/>
  </r>
  <r>
    <x v="24"/>
    <d v="2020-05-31T00:00:00"/>
    <x v="152"/>
    <n v="0"/>
    <s v="USD"/>
    <s v="JRNLWA00410161"/>
    <s v="P"/>
    <s v="EXP2: PO Log Accrual"/>
    <s v="JacobMas"/>
    <s v="0/JE IC"/>
    <m/>
    <m/>
    <x v="61"/>
    <m/>
    <m/>
    <m/>
    <m/>
    <m/>
    <m/>
    <s v="JRNL00975959"/>
    <s v="JRNL00975959"/>
    <m/>
    <d v="2020-06-03T00:00:00"/>
    <d v="2020-06-03T00:00:00"/>
    <m/>
    <m/>
    <s v="wci_wa"/>
    <n v="0"/>
    <n v="0"/>
    <n v="0"/>
    <n v="0"/>
    <n v="0"/>
    <n v="1"/>
    <n v="70086"/>
    <n v="2010"/>
    <n v="0"/>
    <n v="19"/>
    <m/>
    <m/>
    <m/>
    <m/>
    <s v=""/>
  </r>
  <r>
    <x v="14"/>
    <d v="2020-05-31T00:00:00"/>
    <x v="153"/>
    <n v="0"/>
    <s v="USD"/>
    <s v="JRNLWA00410163"/>
    <s v="P"/>
    <s v="REVERSE B1  5/1/20-5/13/20"/>
    <s v="JacobMas"/>
    <s v="0/JE IC"/>
    <m/>
    <m/>
    <x v="29"/>
    <m/>
    <m/>
    <m/>
    <m/>
    <m/>
    <m/>
    <s v="JRNL00975966"/>
    <s v="JRNL00975966"/>
    <m/>
    <d v="2020-06-03T00:00:00"/>
    <d v="2020-06-03T00:00:00"/>
    <m/>
    <m/>
    <s v="wci_wa"/>
    <n v="0"/>
    <n v="0"/>
    <n v="0"/>
    <n v="0"/>
    <n v="0"/>
    <n v="1"/>
    <n v="50020"/>
    <n v="2010"/>
    <n v="0"/>
    <n v="19"/>
    <m/>
    <m/>
    <m/>
    <m/>
    <s v=""/>
  </r>
  <r>
    <x v="5"/>
    <d v="2020-05-31T00:00:00"/>
    <x v="154"/>
    <n v="0"/>
    <s v="USD"/>
    <s v="JRNLWA00410163"/>
    <s v="P"/>
    <s v="REVERSE B1  5/1/20-5/13/20"/>
    <s v="JacobMas"/>
    <s v="0/JE IC"/>
    <m/>
    <m/>
    <x v="30"/>
    <m/>
    <m/>
    <m/>
    <m/>
    <m/>
    <m/>
    <s v="JRNL00975966"/>
    <s v="JRNL00975966"/>
    <m/>
    <d v="2020-06-03T00:00:00"/>
    <d v="2020-06-03T00:00:00"/>
    <m/>
    <m/>
    <s v="wci_wa"/>
    <n v="0"/>
    <n v="0"/>
    <n v="0"/>
    <n v="0"/>
    <n v="0"/>
    <n v="1"/>
    <n v="50036"/>
    <n v="2010"/>
    <n v="0"/>
    <n v="19"/>
    <m/>
    <m/>
    <m/>
    <m/>
    <s v=""/>
  </r>
  <r>
    <x v="6"/>
    <d v="2020-05-31T00:00:00"/>
    <x v="155"/>
    <n v="0"/>
    <s v="USD"/>
    <s v="JRNLWA00410163"/>
    <s v="P"/>
    <s v="REVERSE B1  5/1/20-5/13/20"/>
    <s v="JacobMas"/>
    <s v="0/JE IC"/>
    <m/>
    <m/>
    <x v="30"/>
    <m/>
    <m/>
    <m/>
    <m/>
    <m/>
    <m/>
    <s v="JRNL00975966"/>
    <s v="JRNL00975966"/>
    <m/>
    <d v="2020-06-03T00:00:00"/>
    <d v="2020-06-03T00:00:00"/>
    <m/>
    <m/>
    <s v="wci_wa"/>
    <n v="0"/>
    <n v="0"/>
    <n v="0"/>
    <n v="0"/>
    <n v="0"/>
    <n v="1"/>
    <n v="50036"/>
    <n v="2010"/>
    <n v="100"/>
    <n v="19"/>
    <m/>
    <m/>
    <m/>
    <m/>
    <s v=""/>
  </r>
  <r>
    <x v="7"/>
    <d v="2020-05-31T00:00:00"/>
    <x v="156"/>
    <n v="0"/>
    <s v="USD"/>
    <s v="JRNLWA00410163"/>
    <s v="P"/>
    <s v="REVERSE B1  5/1/20-5/13/20"/>
    <s v="JacobMas"/>
    <s v="0/JE IC"/>
    <m/>
    <m/>
    <x v="30"/>
    <m/>
    <m/>
    <m/>
    <m/>
    <m/>
    <m/>
    <s v="JRNL00975966"/>
    <s v="JRNL00975966"/>
    <m/>
    <d v="2020-06-03T00:00:00"/>
    <d v="2020-06-03T00:00:00"/>
    <m/>
    <m/>
    <s v="wci_wa"/>
    <n v="0"/>
    <n v="0"/>
    <n v="0"/>
    <n v="0"/>
    <n v="0"/>
    <n v="1"/>
    <n v="50036"/>
    <n v="2010"/>
    <n v="200"/>
    <n v="19"/>
    <m/>
    <m/>
    <m/>
    <m/>
    <s v=""/>
  </r>
  <r>
    <x v="8"/>
    <d v="2020-05-31T00:00:00"/>
    <x v="157"/>
    <n v="0"/>
    <s v="USD"/>
    <s v="JRNLWA00410163"/>
    <s v="P"/>
    <s v="REVERSE B1  5/1/20-5/13/20"/>
    <s v="JacobMas"/>
    <s v="0/JE IC"/>
    <m/>
    <m/>
    <x v="30"/>
    <m/>
    <m/>
    <m/>
    <m/>
    <m/>
    <m/>
    <s v="JRNL00975966"/>
    <s v="JRNL00975966"/>
    <m/>
    <d v="2020-06-03T00:00:00"/>
    <d v="2020-06-03T00:00:00"/>
    <m/>
    <m/>
    <s v="wci_wa"/>
    <n v="0"/>
    <n v="0"/>
    <n v="0"/>
    <n v="0"/>
    <n v="0"/>
    <n v="1"/>
    <n v="50036"/>
    <n v="2010"/>
    <n v="210"/>
    <n v="19"/>
    <m/>
    <m/>
    <m/>
    <m/>
    <s v=""/>
  </r>
  <r>
    <x v="9"/>
    <d v="2020-05-31T00:00:00"/>
    <x v="158"/>
    <n v="0"/>
    <s v="USD"/>
    <s v="JRNLWA00410163"/>
    <s v="P"/>
    <s v="REVERSE B1  5/1/20-5/13/20"/>
    <s v="JacobMas"/>
    <s v="0/JE IC"/>
    <m/>
    <m/>
    <x v="30"/>
    <m/>
    <m/>
    <m/>
    <m/>
    <m/>
    <m/>
    <s v="JRNL00975966"/>
    <s v="JRNL00975966"/>
    <m/>
    <d v="2020-06-03T00:00:00"/>
    <d v="2020-06-03T00:00:00"/>
    <m/>
    <m/>
    <s v="wci_wa"/>
    <n v="0"/>
    <n v="0"/>
    <n v="0"/>
    <n v="0"/>
    <n v="0"/>
    <n v="1"/>
    <n v="50036"/>
    <n v="2010"/>
    <n v="300"/>
    <n v="19"/>
    <m/>
    <m/>
    <m/>
    <m/>
    <s v=""/>
  </r>
  <r>
    <x v="10"/>
    <d v="2020-05-31T00:00:00"/>
    <x v="159"/>
    <n v="0"/>
    <s v="USD"/>
    <s v="JRNLWA00410163"/>
    <s v="P"/>
    <s v="REVERSE B1  5/1/20-5/13/20"/>
    <s v="JacobMas"/>
    <s v="0/JE IC"/>
    <m/>
    <m/>
    <x v="30"/>
    <m/>
    <m/>
    <m/>
    <m/>
    <m/>
    <m/>
    <s v="JRNL00975966"/>
    <s v="JRNL00975966"/>
    <m/>
    <d v="2020-06-03T00:00:00"/>
    <d v="2020-06-03T00:00:00"/>
    <m/>
    <m/>
    <s v="wci_wa"/>
    <n v="0"/>
    <n v="0"/>
    <n v="0"/>
    <n v="0"/>
    <n v="0"/>
    <n v="1"/>
    <n v="52036"/>
    <n v="2010"/>
    <n v="0"/>
    <n v="19"/>
    <m/>
    <m/>
    <m/>
    <m/>
    <s v=""/>
  </r>
  <r>
    <x v="11"/>
    <d v="2020-05-31T00:00:00"/>
    <x v="160"/>
    <n v="0"/>
    <s v="USD"/>
    <s v="JRNLWA00410163"/>
    <s v="P"/>
    <s v="REVERSE B1  5/1/20-5/13/20"/>
    <s v="JacobMas"/>
    <s v="0/JE IC"/>
    <m/>
    <m/>
    <x v="30"/>
    <m/>
    <m/>
    <m/>
    <m/>
    <m/>
    <m/>
    <s v="JRNL00975966"/>
    <s v="JRNL00975966"/>
    <m/>
    <d v="2020-06-03T00:00:00"/>
    <d v="2020-06-03T00:00:00"/>
    <m/>
    <m/>
    <s v="wci_wa"/>
    <n v="0"/>
    <n v="0"/>
    <n v="0"/>
    <n v="0"/>
    <n v="0"/>
    <n v="1"/>
    <n v="55036"/>
    <n v="2010"/>
    <n v="0"/>
    <n v="19"/>
    <m/>
    <m/>
    <m/>
    <m/>
    <s v=""/>
  </r>
  <r>
    <x v="12"/>
    <d v="2020-05-31T00:00:00"/>
    <x v="161"/>
    <n v="0"/>
    <s v="USD"/>
    <s v="JRNLWA00410163"/>
    <s v="P"/>
    <s v="REVERSE B1  5/1/20-5/13/20"/>
    <s v="JacobMas"/>
    <s v="0/JE IC"/>
    <m/>
    <m/>
    <x v="30"/>
    <m/>
    <m/>
    <m/>
    <m/>
    <m/>
    <m/>
    <s v="JRNL00975966"/>
    <s v="JRNL00975966"/>
    <m/>
    <d v="2020-06-03T00:00:00"/>
    <d v="2020-06-03T00:00:00"/>
    <m/>
    <m/>
    <s v="wci_wa"/>
    <n v="0"/>
    <n v="0"/>
    <n v="0"/>
    <n v="0"/>
    <n v="0"/>
    <n v="1"/>
    <n v="56036"/>
    <n v="2010"/>
    <n v="0"/>
    <n v="19"/>
    <m/>
    <m/>
    <m/>
    <m/>
    <s v=""/>
  </r>
  <r>
    <x v="13"/>
    <d v="2020-05-31T00:00:00"/>
    <x v="162"/>
    <n v="0"/>
    <s v="USD"/>
    <s v="JRNLWA00410163"/>
    <s v="P"/>
    <s v="REVERSE B1  5/1/20-5/13/20"/>
    <s v="JacobMas"/>
    <s v="0/JE IC"/>
    <m/>
    <m/>
    <x v="30"/>
    <m/>
    <m/>
    <m/>
    <m/>
    <m/>
    <m/>
    <s v="JRNL00975966"/>
    <s v="JRNL00975966"/>
    <m/>
    <d v="2020-06-03T00:00:00"/>
    <d v="2020-06-03T00:00:00"/>
    <m/>
    <m/>
    <s v="wci_wa"/>
    <n v="0"/>
    <n v="0"/>
    <n v="0"/>
    <n v="0"/>
    <n v="0"/>
    <n v="1"/>
    <n v="70036"/>
    <n v="2010"/>
    <n v="0"/>
    <n v="19"/>
    <m/>
    <m/>
    <m/>
    <m/>
    <s v=""/>
  </r>
  <r>
    <x v="14"/>
    <d v="2020-05-31T00:00:00"/>
    <x v="90"/>
    <n v="0"/>
    <s v="USD"/>
    <s v="JRNLWA00410175"/>
    <s v="P"/>
    <s v="Correct B1  5/1/20-5/12/20"/>
    <s v="JacobMas"/>
    <s v="0/JE IC"/>
    <m/>
    <m/>
    <x v="29"/>
    <m/>
    <m/>
    <m/>
    <m/>
    <m/>
    <m/>
    <s v="JRNL00975983"/>
    <s v="JRNL00975983"/>
    <m/>
    <d v="2020-06-03T00:00:00"/>
    <d v="2020-06-03T00:00:00"/>
    <m/>
    <m/>
    <s v="wci_wa"/>
    <n v="0"/>
    <n v="0"/>
    <n v="0"/>
    <n v="0"/>
    <n v="0"/>
    <n v="1"/>
    <n v="50020"/>
    <n v="2010"/>
    <n v="0"/>
    <n v="19"/>
    <m/>
    <m/>
    <m/>
    <m/>
    <s v=""/>
  </r>
  <r>
    <x v="5"/>
    <d v="2020-05-31T00:00:00"/>
    <x v="91"/>
    <n v="0"/>
    <s v="USD"/>
    <s v="JRNLWA00410175"/>
    <s v="P"/>
    <s v="Correct B1  5/1/20-5/12/20"/>
    <s v="JacobMas"/>
    <s v="0/JE IC"/>
    <m/>
    <m/>
    <x v="30"/>
    <m/>
    <m/>
    <m/>
    <m/>
    <m/>
    <m/>
    <s v="JRNL00975983"/>
    <s v="JRNL00975983"/>
    <m/>
    <d v="2020-06-03T00:00:00"/>
    <d v="2020-06-03T00:00:00"/>
    <m/>
    <m/>
    <s v="wci_wa"/>
    <n v="0"/>
    <n v="0"/>
    <n v="0"/>
    <n v="0"/>
    <n v="0"/>
    <n v="1"/>
    <n v="50036"/>
    <n v="2010"/>
    <n v="0"/>
    <n v="19"/>
    <m/>
    <m/>
    <m/>
    <m/>
    <s v=""/>
  </r>
  <r>
    <x v="6"/>
    <d v="2020-05-31T00:00:00"/>
    <x v="92"/>
    <n v="0"/>
    <s v="USD"/>
    <s v="JRNLWA00410175"/>
    <s v="P"/>
    <s v="Correct B1  5/1/20-5/12/20"/>
    <s v="JacobMas"/>
    <s v="0/JE IC"/>
    <m/>
    <m/>
    <x v="30"/>
    <m/>
    <m/>
    <m/>
    <m/>
    <m/>
    <m/>
    <s v="JRNL00975983"/>
    <s v="JRNL00975983"/>
    <m/>
    <d v="2020-06-03T00:00:00"/>
    <d v="2020-06-03T00:00:00"/>
    <m/>
    <m/>
    <s v="wci_wa"/>
    <n v="0"/>
    <n v="0"/>
    <n v="0"/>
    <n v="0"/>
    <n v="0"/>
    <n v="1"/>
    <n v="50036"/>
    <n v="2010"/>
    <n v="100"/>
    <n v="19"/>
    <m/>
    <m/>
    <m/>
    <m/>
    <s v=""/>
  </r>
  <r>
    <x v="7"/>
    <d v="2020-05-31T00:00:00"/>
    <x v="93"/>
    <n v="0"/>
    <s v="USD"/>
    <s v="JRNLWA00410175"/>
    <s v="P"/>
    <s v="Correct B1  5/1/20-5/12/20"/>
    <s v="JacobMas"/>
    <s v="0/JE IC"/>
    <m/>
    <m/>
    <x v="30"/>
    <m/>
    <m/>
    <m/>
    <m/>
    <m/>
    <m/>
    <s v="JRNL00975983"/>
    <s v="JRNL00975983"/>
    <m/>
    <d v="2020-06-03T00:00:00"/>
    <d v="2020-06-03T00:00:00"/>
    <m/>
    <m/>
    <s v="wci_wa"/>
    <n v="0"/>
    <n v="0"/>
    <n v="0"/>
    <n v="0"/>
    <n v="0"/>
    <n v="1"/>
    <n v="50036"/>
    <n v="2010"/>
    <n v="200"/>
    <n v="19"/>
    <m/>
    <m/>
    <m/>
    <m/>
    <s v=""/>
  </r>
  <r>
    <x v="8"/>
    <d v="2020-05-31T00:00:00"/>
    <x v="94"/>
    <n v="0"/>
    <s v="USD"/>
    <s v="JRNLWA00410175"/>
    <s v="P"/>
    <s v="Correct B1  5/1/20-5/12/20"/>
    <s v="JacobMas"/>
    <s v="0/JE IC"/>
    <m/>
    <m/>
    <x v="30"/>
    <m/>
    <m/>
    <m/>
    <m/>
    <m/>
    <m/>
    <s v="JRNL00975983"/>
    <s v="JRNL00975983"/>
    <m/>
    <d v="2020-06-03T00:00:00"/>
    <d v="2020-06-03T00:00:00"/>
    <m/>
    <m/>
    <s v="wci_wa"/>
    <n v="0"/>
    <n v="0"/>
    <n v="0"/>
    <n v="0"/>
    <n v="0"/>
    <n v="1"/>
    <n v="50036"/>
    <n v="2010"/>
    <n v="210"/>
    <n v="19"/>
    <m/>
    <m/>
    <m/>
    <m/>
    <s v=""/>
  </r>
  <r>
    <x v="9"/>
    <d v="2020-05-31T00:00:00"/>
    <x v="95"/>
    <n v="0"/>
    <s v="USD"/>
    <s v="JRNLWA00410175"/>
    <s v="P"/>
    <s v="Correct B1  5/1/20-5/12/20"/>
    <s v="JacobMas"/>
    <s v="0/JE IC"/>
    <m/>
    <m/>
    <x v="30"/>
    <m/>
    <m/>
    <m/>
    <m/>
    <m/>
    <m/>
    <s v="JRNL00975983"/>
    <s v="JRNL00975983"/>
    <m/>
    <d v="2020-06-03T00:00:00"/>
    <d v="2020-06-03T00:00:00"/>
    <m/>
    <m/>
    <s v="wci_wa"/>
    <n v="0"/>
    <n v="0"/>
    <n v="0"/>
    <n v="0"/>
    <n v="0"/>
    <n v="1"/>
    <n v="50036"/>
    <n v="2010"/>
    <n v="300"/>
    <n v="19"/>
    <m/>
    <m/>
    <m/>
    <m/>
    <s v=""/>
  </r>
  <r>
    <x v="10"/>
    <d v="2020-05-31T00:00:00"/>
    <x v="96"/>
    <n v="0"/>
    <s v="USD"/>
    <s v="JRNLWA00410175"/>
    <s v="P"/>
    <s v="Correct B1  5/1/20-5/12/20"/>
    <s v="JacobMas"/>
    <s v="0/JE IC"/>
    <m/>
    <m/>
    <x v="30"/>
    <m/>
    <m/>
    <m/>
    <m/>
    <m/>
    <m/>
    <s v="JRNL00975983"/>
    <s v="JRNL00975983"/>
    <m/>
    <d v="2020-06-03T00:00:00"/>
    <d v="2020-06-03T00:00:00"/>
    <m/>
    <m/>
    <s v="wci_wa"/>
    <n v="0"/>
    <n v="0"/>
    <n v="0"/>
    <n v="0"/>
    <n v="0"/>
    <n v="1"/>
    <n v="52036"/>
    <n v="2010"/>
    <n v="0"/>
    <n v="19"/>
    <m/>
    <m/>
    <m/>
    <m/>
    <s v=""/>
  </r>
  <r>
    <x v="11"/>
    <d v="2020-05-31T00:00:00"/>
    <x v="97"/>
    <n v="0"/>
    <s v="USD"/>
    <s v="JRNLWA00410175"/>
    <s v="P"/>
    <s v="Correct B1  5/1/20-5/12/20"/>
    <s v="JacobMas"/>
    <s v="0/JE IC"/>
    <m/>
    <m/>
    <x v="30"/>
    <m/>
    <m/>
    <m/>
    <m/>
    <m/>
    <m/>
    <s v="JRNL00975983"/>
    <s v="JRNL00975983"/>
    <m/>
    <d v="2020-06-03T00:00:00"/>
    <d v="2020-06-03T00:00:00"/>
    <m/>
    <m/>
    <s v="wci_wa"/>
    <n v="0"/>
    <n v="0"/>
    <n v="0"/>
    <n v="0"/>
    <n v="0"/>
    <n v="1"/>
    <n v="55036"/>
    <n v="2010"/>
    <n v="0"/>
    <n v="19"/>
    <m/>
    <m/>
    <m/>
    <m/>
    <s v=""/>
  </r>
  <r>
    <x v="12"/>
    <d v="2020-05-31T00:00:00"/>
    <x v="40"/>
    <n v="0"/>
    <s v="USD"/>
    <s v="JRNLWA00410175"/>
    <s v="P"/>
    <s v="Correct B1  5/1/20-5/12/20"/>
    <s v="JacobMas"/>
    <s v="0/JE IC"/>
    <m/>
    <m/>
    <x v="30"/>
    <m/>
    <m/>
    <m/>
    <m/>
    <m/>
    <m/>
    <s v="JRNL00975983"/>
    <s v="JRNL00975983"/>
    <m/>
    <d v="2020-06-03T00:00:00"/>
    <d v="2020-06-03T00:00:00"/>
    <m/>
    <m/>
    <s v="wci_wa"/>
    <n v="0"/>
    <n v="0"/>
    <n v="0"/>
    <n v="0"/>
    <n v="0"/>
    <n v="1"/>
    <n v="56036"/>
    <n v="2010"/>
    <n v="0"/>
    <n v="19"/>
    <m/>
    <m/>
    <m/>
    <m/>
    <s v=""/>
  </r>
  <r>
    <x v="13"/>
    <d v="2020-05-31T00:00:00"/>
    <x v="98"/>
    <n v="0"/>
    <s v="USD"/>
    <s v="JRNLWA00410175"/>
    <s v="P"/>
    <s v="Correct B1  5/1/20-5/12/20"/>
    <s v="JacobMas"/>
    <s v="0/JE IC"/>
    <m/>
    <m/>
    <x v="30"/>
    <m/>
    <m/>
    <m/>
    <m/>
    <m/>
    <m/>
    <s v="JRNL00975983"/>
    <s v="JRNL00975983"/>
    <m/>
    <d v="2020-06-03T00:00:00"/>
    <d v="2020-06-03T00:00:00"/>
    <m/>
    <m/>
    <s v="wci_wa"/>
    <n v="0"/>
    <n v="0"/>
    <n v="0"/>
    <n v="0"/>
    <n v="0"/>
    <n v="1"/>
    <n v="70036"/>
    <n v="2010"/>
    <n v="0"/>
    <n v="19"/>
    <m/>
    <m/>
    <m/>
    <m/>
    <s v=""/>
  </r>
  <r>
    <x v="14"/>
    <d v="2020-05-31T00:00:00"/>
    <x v="163"/>
    <n v="0"/>
    <s v="USD"/>
    <s v="JRNLWA00410182"/>
    <s v="P"/>
    <s v="REVERSE B1  5/14/20-5/31/20"/>
    <s v="JacobMas"/>
    <s v="0/JE IC"/>
    <m/>
    <m/>
    <x v="52"/>
    <m/>
    <m/>
    <m/>
    <m/>
    <m/>
    <m/>
    <s v="JRNL00975996"/>
    <s v="JRNL00975996"/>
    <m/>
    <d v="2020-06-03T00:00:00"/>
    <d v="2020-06-03T00:00:00"/>
    <m/>
    <m/>
    <s v="wci_wa"/>
    <n v="0"/>
    <n v="0"/>
    <n v="0"/>
    <n v="0"/>
    <n v="0"/>
    <n v="1"/>
    <n v="50020"/>
    <n v="2010"/>
    <n v="0"/>
    <n v="19"/>
    <m/>
    <m/>
    <m/>
    <m/>
    <s v=""/>
  </r>
  <r>
    <x v="14"/>
    <d v="2020-05-31T00:00:00"/>
    <x v="164"/>
    <n v="0"/>
    <s v="USD"/>
    <s v="JRNLWA00410182"/>
    <s v="P"/>
    <s v="REVERSE B1  5/14/20-5/31/20"/>
    <s v="JacobMas"/>
    <s v="0/JE IC"/>
    <m/>
    <m/>
    <x v="53"/>
    <m/>
    <m/>
    <m/>
    <m/>
    <m/>
    <m/>
    <s v="JRNL00975996"/>
    <s v="JRNL00975996"/>
    <m/>
    <d v="2020-06-03T00:00:00"/>
    <d v="2020-06-03T00:00:00"/>
    <m/>
    <m/>
    <s v="wci_wa"/>
    <n v="0"/>
    <n v="0"/>
    <n v="0"/>
    <n v="0"/>
    <n v="0"/>
    <n v="1"/>
    <n v="50020"/>
    <n v="2010"/>
    <n v="0"/>
    <n v="19"/>
    <m/>
    <m/>
    <m/>
    <m/>
    <s v=""/>
  </r>
  <r>
    <x v="5"/>
    <d v="2020-05-31T00:00:00"/>
    <x v="165"/>
    <n v="0"/>
    <s v="USD"/>
    <s v="JRNLWA00410182"/>
    <s v="P"/>
    <s v="REVERSE B1  5/14/20-5/31/20"/>
    <s v="JacobMas"/>
    <s v="0/JE IC"/>
    <m/>
    <m/>
    <x v="54"/>
    <m/>
    <m/>
    <m/>
    <m/>
    <m/>
    <m/>
    <s v="JRNL00975996"/>
    <s v="JRNL00975996"/>
    <m/>
    <d v="2020-06-03T00:00:00"/>
    <d v="2020-06-03T00:00:00"/>
    <m/>
    <m/>
    <s v="wci_wa"/>
    <n v="0"/>
    <n v="0"/>
    <n v="0"/>
    <n v="0"/>
    <n v="0"/>
    <n v="1"/>
    <n v="50036"/>
    <n v="2010"/>
    <n v="0"/>
    <n v="19"/>
    <m/>
    <m/>
    <m/>
    <m/>
    <s v=""/>
  </r>
  <r>
    <x v="6"/>
    <d v="2020-05-31T00:00:00"/>
    <x v="166"/>
    <n v="0"/>
    <s v="USD"/>
    <s v="JRNLWA00410182"/>
    <s v="P"/>
    <s v="REVERSE B1  5/14/20-5/31/20"/>
    <s v="JacobMas"/>
    <s v="0/JE IC"/>
    <m/>
    <m/>
    <x v="54"/>
    <m/>
    <m/>
    <m/>
    <m/>
    <m/>
    <m/>
    <s v="JRNL00975996"/>
    <s v="JRNL00975996"/>
    <m/>
    <d v="2020-06-03T00:00:00"/>
    <d v="2020-06-03T00:00:00"/>
    <m/>
    <m/>
    <s v="wci_wa"/>
    <n v="0"/>
    <n v="0"/>
    <n v="0"/>
    <n v="0"/>
    <n v="0"/>
    <n v="1"/>
    <n v="50036"/>
    <n v="2010"/>
    <n v="100"/>
    <n v="19"/>
    <m/>
    <m/>
    <m/>
    <m/>
    <s v=""/>
  </r>
  <r>
    <x v="7"/>
    <d v="2020-05-31T00:00:00"/>
    <x v="167"/>
    <n v="0"/>
    <s v="USD"/>
    <s v="JRNLWA00410182"/>
    <s v="P"/>
    <s v="REVERSE B1  5/14/20-5/31/20"/>
    <s v="JacobMas"/>
    <s v="0/JE IC"/>
    <m/>
    <m/>
    <x v="54"/>
    <m/>
    <m/>
    <m/>
    <m/>
    <m/>
    <m/>
    <s v="JRNL00975996"/>
    <s v="JRNL00975996"/>
    <m/>
    <d v="2020-06-03T00:00:00"/>
    <d v="2020-06-03T00:00:00"/>
    <m/>
    <m/>
    <s v="wci_wa"/>
    <n v="0"/>
    <n v="0"/>
    <n v="0"/>
    <n v="0"/>
    <n v="0"/>
    <n v="1"/>
    <n v="50036"/>
    <n v="2010"/>
    <n v="200"/>
    <n v="19"/>
    <m/>
    <m/>
    <m/>
    <m/>
    <s v=""/>
  </r>
  <r>
    <x v="8"/>
    <d v="2020-05-31T00:00:00"/>
    <x v="168"/>
    <n v="0"/>
    <s v="USD"/>
    <s v="JRNLWA00410182"/>
    <s v="P"/>
    <s v="REVERSE B1  5/14/20-5/31/20"/>
    <s v="JacobMas"/>
    <s v="0/JE IC"/>
    <m/>
    <m/>
    <x v="54"/>
    <m/>
    <m/>
    <m/>
    <m/>
    <m/>
    <m/>
    <s v="JRNL00975996"/>
    <s v="JRNL00975996"/>
    <m/>
    <d v="2020-06-03T00:00:00"/>
    <d v="2020-06-03T00:00:00"/>
    <m/>
    <m/>
    <s v="wci_wa"/>
    <n v="0"/>
    <n v="0"/>
    <n v="0"/>
    <n v="0"/>
    <n v="0"/>
    <n v="1"/>
    <n v="50036"/>
    <n v="2010"/>
    <n v="210"/>
    <n v="19"/>
    <m/>
    <m/>
    <m/>
    <m/>
    <s v=""/>
  </r>
  <r>
    <x v="9"/>
    <d v="2020-05-31T00:00:00"/>
    <x v="169"/>
    <n v="0"/>
    <s v="USD"/>
    <s v="JRNLWA00410182"/>
    <s v="P"/>
    <s v="REVERSE B1  5/14/20-5/31/20"/>
    <s v="JacobMas"/>
    <s v="0/JE IC"/>
    <m/>
    <m/>
    <x v="54"/>
    <m/>
    <m/>
    <m/>
    <m/>
    <m/>
    <m/>
    <s v="JRNL00975996"/>
    <s v="JRNL00975996"/>
    <m/>
    <d v="2020-06-03T00:00:00"/>
    <d v="2020-06-03T00:00:00"/>
    <m/>
    <m/>
    <s v="wci_wa"/>
    <n v="0"/>
    <n v="0"/>
    <n v="0"/>
    <n v="0"/>
    <n v="0"/>
    <n v="1"/>
    <n v="50036"/>
    <n v="2010"/>
    <n v="300"/>
    <n v="19"/>
    <m/>
    <m/>
    <m/>
    <m/>
    <s v=""/>
  </r>
  <r>
    <x v="10"/>
    <d v="2020-05-31T00:00:00"/>
    <x v="170"/>
    <n v="0"/>
    <s v="USD"/>
    <s v="JRNLWA00410182"/>
    <s v="P"/>
    <s v="REVERSE B1  5/14/20-5/31/20"/>
    <s v="JacobMas"/>
    <s v="0/JE IC"/>
    <m/>
    <m/>
    <x v="54"/>
    <m/>
    <m/>
    <m/>
    <m/>
    <m/>
    <m/>
    <s v="JRNL00975996"/>
    <s v="JRNL00975996"/>
    <m/>
    <d v="2020-06-03T00:00:00"/>
    <d v="2020-06-03T00:00:00"/>
    <m/>
    <m/>
    <s v="wci_wa"/>
    <n v="0"/>
    <n v="0"/>
    <n v="0"/>
    <n v="0"/>
    <n v="0"/>
    <n v="1"/>
    <n v="52036"/>
    <n v="2010"/>
    <n v="0"/>
    <n v="19"/>
    <m/>
    <m/>
    <m/>
    <m/>
    <s v=""/>
  </r>
  <r>
    <x v="11"/>
    <d v="2020-05-31T00:00:00"/>
    <x v="171"/>
    <n v="0"/>
    <s v="USD"/>
    <s v="JRNLWA00410182"/>
    <s v="P"/>
    <s v="REVERSE B1  5/14/20-5/31/20"/>
    <s v="JacobMas"/>
    <s v="0/JE IC"/>
    <m/>
    <m/>
    <x v="54"/>
    <m/>
    <m/>
    <m/>
    <m/>
    <m/>
    <m/>
    <s v="JRNL00975996"/>
    <s v="JRNL00975996"/>
    <m/>
    <d v="2020-06-03T00:00:00"/>
    <d v="2020-06-03T00:00:00"/>
    <m/>
    <m/>
    <s v="wci_wa"/>
    <n v="0"/>
    <n v="0"/>
    <n v="0"/>
    <n v="0"/>
    <n v="0"/>
    <n v="1"/>
    <n v="55036"/>
    <n v="2010"/>
    <n v="0"/>
    <n v="19"/>
    <m/>
    <m/>
    <m/>
    <m/>
    <s v=""/>
  </r>
  <r>
    <x v="12"/>
    <d v="2020-05-31T00:00:00"/>
    <x v="161"/>
    <n v="0"/>
    <s v="USD"/>
    <s v="JRNLWA00410182"/>
    <s v="P"/>
    <s v="REVERSE B1  5/14/20-5/31/20"/>
    <s v="JacobMas"/>
    <s v="0/JE IC"/>
    <m/>
    <m/>
    <x v="54"/>
    <m/>
    <m/>
    <m/>
    <m/>
    <m/>
    <m/>
    <s v="JRNL00975996"/>
    <s v="JRNL00975996"/>
    <m/>
    <d v="2020-06-03T00:00:00"/>
    <d v="2020-06-03T00:00:00"/>
    <m/>
    <m/>
    <s v="wci_wa"/>
    <n v="0"/>
    <n v="0"/>
    <n v="0"/>
    <n v="0"/>
    <n v="0"/>
    <n v="1"/>
    <n v="56036"/>
    <n v="2010"/>
    <n v="0"/>
    <n v="19"/>
    <m/>
    <m/>
    <m/>
    <m/>
    <s v=""/>
  </r>
  <r>
    <x v="13"/>
    <d v="2020-05-31T00:00:00"/>
    <x v="172"/>
    <n v="0"/>
    <s v="USD"/>
    <s v="JRNLWA00410182"/>
    <s v="P"/>
    <s v="REVERSE B1  5/14/20-5/31/20"/>
    <s v="JacobMas"/>
    <s v="0/JE IC"/>
    <m/>
    <m/>
    <x v="54"/>
    <m/>
    <m/>
    <m/>
    <m/>
    <m/>
    <m/>
    <s v="JRNL00975996"/>
    <s v="JRNL00975996"/>
    <m/>
    <d v="2020-06-03T00:00:00"/>
    <d v="2020-06-03T00:00:00"/>
    <m/>
    <m/>
    <s v="wci_wa"/>
    <n v="0"/>
    <n v="0"/>
    <n v="0"/>
    <n v="0"/>
    <n v="0"/>
    <n v="1"/>
    <n v="70036"/>
    <n v="2010"/>
    <n v="0"/>
    <n v="19"/>
    <m/>
    <m/>
    <m/>
    <m/>
    <s v=""/>
  </r>
  <r>
    <x v="19"/>
    <d v="2020-05-31T00:00:00"/>
    <x v="151"/>
    <n v="0"/>
    <s v="USD"/>
    <s v="JRNLWA00410182"/>
    <s v="P"/>
    <s v="REVERSE B1  5/14/20-5/31/20"/>
    <s v="JacobMas"/>
    <s v="0/JE IC"/>
    <m/>
    <m/>
    <x v="55"/>
    <m/>
    <m/>
    <m/>
    <m/>
    <m/>
    <m/>
    <s v="JRNL00975996"/>
    <s v="JRNL00975996"/>
    <m/>
    <d v="2020-06-03T00:00:00"/>
    <d v="2020-06-03T00:00:00"/>
    <m/>
    <m/>
    <s v="wci_wa"/>
    <n v="0"/>
    <n v="0"/>
    <n v="0"/>
    <n v="0"/>
    <n v="0"/>
    <n v="1"/>
    <n v="70165"/>
    <n v="2010"/>
    <n v="0"/>
    <n v="19"/>
    <m/>
    <m/>
    <m/>
    <m/>
    <s v=""/>
  </r>
  <r>
    <x v="14"/>
    <d v="2020-05-31T00:00:00"/>
    <x v="132"/>
    <n v="0"/>
    <s v="USD"/>
    <s v="JRNLWA00410186"/>
    <s v="P"/>
    <s v="Correct B1  5/13/20-6/2/20"/>
    <s v="JacobMas"/>
    <s v="0/JE IC"/>
    <m/>
    <m/>
    <x v="52"/>
    <m/>
    <m/>
    <m/>
    <m/>
    <m/>
    <m/>
    <s v="JRNL00976000"/>
    <s v="JRNL00976000"/>
    <m/>
    <d v="2020-06-03T00:00:00"/>
    <d v="2020-06-04T00:00:00"/>
    <m/>
    <m/>
    <s v="wci_wa"/>
    <n v="0"/>
    <n v="0"/>
    <n v="0"/>
    <n v="0"/>
    <n v="0"/>
    <n v="1"/>
    <n v="50020"/>
    <n v="2010"/>
    <n v="0"/>
    <n v="19"/>
    <m/>
    <m/>
    <m/>
    <m/>
    <s v=""/>
  </r>
  <r>
    <x v="14"/>
    <d v="2020-05-31T00:00:00"/>
    <x v="48"/>
    <n v="0"/>
    <s v="USD"/>
    <s v="JRNLWA00410186"/>
    <s v="P"/>
    <s v="Correct B1  5/13/20-6/2/20"/>
    <s v="JacobMas"/>
    <s v="0/JE IC"/>
    <m/>
    <m/>
    <x v="53"/>
    <m/>
    <m/>
    <m/>
    <m/>
    <m/>
    <m/>
    <s v="JRNL00976000"/>
    <s v="JRNL00976000"/>
    <m/>
    <d v="2020-06-03T00:00:00"/>
    <d v="2020-06-04T00:00:00"/>
    <m/>
    <m/>
    <s v="wci_wa"/>
    <n v="0"/>
    <n v="0"/>
    <n v="0"/>
    <n v="0"/>
    <n v="0"/>
    <n v="1"/>
    <n v="50020"/>
    <n v="2010"/>
    <n v="0"/>
    <n v="19"/>
    <m/>
    <m/>
    <m/>
    <m/>
    <s v=""/>
  </r>
  <r>
    <x v="5"/>
    <d v="2020-05-31T00:00:00"/>
    <x v="133"/>
    <n v="0"/>
    <s v="USD"/>
    <s v="JRNLWA00410186"/>
    <s v="P"/>
    <s v="Correct B1  5/13/20-6/2/20"/>
    <s v="JacobMas"/>
    <s v="0/JE IC"/>
    <m/>
    <m/>
    <x v="54"/>
    <m/>
    <m/>
    <m/>
    <m/>
    <m/>
    <m/>
    <s v="JRNL00976000"/>
    <s v="JRNL00976000"/>
    <m/>
    <d v="2020-06-03T00:00:00"/>
    <d v="2020-06-04T00:00:00"/>
    <m/>
    <m/>
    <s v="wci_wa"/>
    <n v="0"/>
    <n v="0"/>
    <n v="0"/>
    <n v="0"/>
    <n v="0"/>
    <n v="1"/>
    <n v="50036"/>
    <n v="2010"/>
    <n v="0"/>
    <n v="19"/>
    <m/>
    <m/>
    <m/>
    <m/>
    <s v=""/>
  </r>
  <r>
    <x v="6"/>
    <d v="2020-05-31T00:00:00"/>
    <x v="134"/>
    <n v="0"/>
    <s v="USD"/>
    <s v="JRNLWA00410186"/>
    <s v="P"/>
    <s v="Correct B1  5/13/20-6/2/20"/>
    <s v="JacobMas"/>
    <s v="0/JE IC"/>
    <m/>
    <m/>
    <x v="54"/>
    <m/>
    <m/>
    <m/>
    <m/>
    <m/>
    <m/>
    <s v="JRNL00976000"/>
    <s v="JRNL00976000"/>
    <m/>
    <d v="2020-06-03T00:00:00"/>
    <d v="2020-06-04T00:00:00"/>
    <m/>
    <m/>
    <s v="wci_wa"/>
    <n v="0"/>
    <n v="0"/>
    <n v="0"/>
    <n v="0"/>
    <n v="0"/>
    <n v="1"/>
    <n v="50036"/>
    <n v="2010"/>
    <n v="100"/>
    <n v="19"/>
    <m/>
    <m/>
    <m/>
    <m/>
    <s v=""/>
  </r>
  <r>
    <x v="7"/>
    <d v="2020-05-31T00:00:00"/>
    <x v="135"/>
    <n v="0"/>
    <s v="USD"/>
    <s v="JRNLWA00410186"/>
    <s v="P"/>
    <s v="Correct B1  5/13/20-6/2/20"/>
    <s v="JacobMas"/>
    <s v="0/JE IC"/>
    <m/>
    <m/>
    <x v="54"/>
    <m/>
    <m/>
    <m/>
    <m/>
    <m/>
    <m/>
    <s v="JRNL00976000"/>
    <s v="JRNL00976000"/>
    <m/>
    <d v="2020-06-03T00:00:00"/>
    <d v="2020-06-04T00:00:00"/>
    <m/>
    <m/>
    <s v="wci_wa"/>
    <n v="0"/>
    <n v="0"/>
    <n v="0"/>
    <n v="0"/>
    <n v="0"/>
    <n v="1"/>
    <n v="50036"/>
    <n v="2010"/>
    <n v="200"/>
    <n v="19"/>
    <m/>
    <m/>
    <m/>
    <m/>
    <s v=""/>
  </r>
  <r>
    <x v="8"/>
    <d v="2020-05-31T00:00:00"/>
    <x v="136"/>
    <n v="0"/>
    <s v="USD"/>
    <s v="JRNLWA00410186"/>
    <s v="P"/>
    <s v="Correct B1  5/13/20-6/2/20"/>
    <s v="JacobMas"/>
    <s v="0/JE IC"/>
    <m/>
    <m/>
    <x v="54"/>
    <m/>
    <m/>
    <m/>
    <m/>
    <m/>
    <m/>
    <s v="JRNL00976000"/>
    <s v="JRNL00976000"/>
    <m/>
    <d v="2020-06-03T00:00:00"/>
    <d v="2020-06-04T00:00:00"/>
    <m/>
    <m/>
    <s v="wci_wa"/>
    <n v="0"/>
    <n v="0"/>
    <n v="0"/>
    <n v="0"/>
    <n v="0"/>
    <n v="1"/>
    <n v="50036"/>
    <n v="2010"/>
    <n v="210"/>
    <n v="19"/>
    <m/>
    <m/>
    <m/>
    <m/>
    <s v=""/>
  </r>
  <r>
    <x v="9"/>
    <d v="2020-05-31T00:00:00"/>
    <x v="137"/>
    <n v="0"/>
    <s v="USD"/>
    <s v="JRNLWA00410186"/>
    <s v="P"/>
    <s v="Correct B1  5/13/20-6/2/20"/>
    <s v="JacobMas"/>
    <s v="0/JE IC"/>
    <m/>
    <m/>
    <x v="54"/>
    <m/>
    <m/>
    <m/>
    <m/>
    <m/>
    <m/>
    <s v="JRNL00976000"/>
    <s v="JRNL00976000"/>
    <m/>
    <d v="2020-06-03T00:00:00"/>
    <d v="2020-06-04T00:00:00"/>
    <m/>
    <m/>
    <s v="wci_wa"/>
    <n v="0"/>
    <n v="0"/>
    <n v="0"/>
    <n v="0"/>
    <n v="0"/>
    <n v="1"/>
    <n v="50036"/>
    <n v="2010"/>
    <n v="300"/>
    <n v="19"/>
    <m/>
    <m/>
    <m/>
    <m/>
    <s v=""/>
  </r>
  <r>
    <x v="10"/>
    <d v="2020-05-31T00:00:00"/>
    <x v="138"/>
    <n v="0"/>
    <s v="USD"/>
    <s v="JRNLWA00410186"/>
    <s v="P"/>
    <s v="Correct B1  5/13/20-6/2/20"/>
    <s v="JacobMas"/>
    <s v="0/JE IC"/>
    <m/>
    <m/>
    <x v="54"/>
    <m/>
    <m/>
    <m/>
    <m/>
    <m/>
    <m/>
    <s v="JRNL00976000"/>
    <s v="JRNL00976000"/>
    <m/>
    <d v="2020-06-03T00:00:00"/>
    <d v="2020-06-04T00:00:00"/>
    <m/>
    <m/>
    <s v="wci_wa"/>
    <n v="0"/>
    <n v="0"/>
    <n v="0"/>
    <n v="0"/>
    <n v="0"/>
    <n v="1"/>
    <n v="52036"/>
    <n v="2010"/>
    <n v="0"/>
    <n v="19"/>
    <m/>
    <m/>
    <m/>
    <m/>
    <s v=""/>
  </r>
  <r>
    <x v="11"/>
    <d v="2020-05-31T00:00:00"/>
    <x v="139"/>
    <n v="0"/>
    <s v="USD"/>
    <s v="JRNLWA00410186"/>
    <s v="P"/>
    <s v="Correct B1  5/13/20-6/2/20"/>
    <s v="JacobMas"/>
    <s v="0/JE IC"/>
    <m/>
    <m/>
    <x v="54"/>
    <m/>
    <m/>
    <m/>
    <m/>
    <m/>
    <m/>
    <s v="JRNL00976000"/>
    <s v="JRNL00976000"/>
    <m/>
    <d v="2020-06-03T00:00:00"/>
    <d v="2020-06-04T00:00:00"/>
    <m/>
    <m/>
    <s v="wci_wa"/>
    <n v="0"/>
    <n v="0"/>
    <n v="0"/>
    <n v="0"/>
    <n v="0"/>
    <n v="1"/>
    <n v="55036"/>
    <n v="2010"/>
    <n v="0"/>
    <n v="19"/>
    <m/>
    <m/>
    <m/>
    <m/>
    <s v=""/>
  </r>
  <r>
    <x v="12"/>
    <d v="2020-05-31T00:00:00"/>
    <x v="40"/>
    <n v="0"/>
    <s v="USD"/>
    <s v="JRNLWA00410186"/>
    <s v="P"/>
    <s v="Correct B1  5/13/20-6/2/20"/>
    <s v="JacobMas"/>
    <s v="0/JE IC"/>
    <m/>
    <m/>
    <x v="54"/>
    <m/>
    <m/>
    <m/>
    <m/>
    <m/>
    <m/>
    <s v="JRNL00976000"/>
    <s v="JRNL00976000"/>
    <m/>
    <d v="2020-06-03T00:00:00"/>
    <d v="2020-06-04T00:00:00"/>
    <m/>
    <m/>
    <s v="wci_wa"/>
    <n v="0"/>
    <n v="0"/>
    <n v="0"/>
    <n v="0"/>
    <n v="0"/>
    <n v="1"/>
    <n v="56036"/>
    <n v="2010"/>
    <n v="0"/>
    <n v="19"/>
    <m/>
    <m/>
    <m/>
    <m/>
    <s v=""/>
  </r>
  <r>
    <x v="13"/>
    <d v="2020-05-31T00:00:00"/>
    <x v="140"/>
    <n v="0"/>
    <s v="USD"/>
    <s v="JRNLWA00410186"/>
    <s v="P"/>
    <s v="Correct B1  5/13/20-6/2/20"/>
    <s v="JacobMas"/>
    <s v="0/JE IC"/>
    <m/>
    <m/>
    <x v="54"/>
    <m/>
    <m/>
    <m/>
    <m/>
    <m/>
    <m/>
    <s v="JRNL00976000"/>
    <s v="JRNL00976000"/>
    <m/>
    <d v="2020-06-03T00:00:00"/>
    <d v="2020-06-04T00:00:00"/>
    <m/>
    <m/>
    <s v="wci_wa"/>
    <n v="0"/>
    <n v="0"/>
    <n v="0"/>
    <n v="0"/>
    <n v="0"/>
    <n v="1"/>
    <n v="70036"/>
    <n v="2010"/>
    <n v="0"/>
    <n v="19"/>
    <m/>
    <m/>
    <m/>
    <m/>
    <s v=""/>
  </r>
  <r>
    <x v="19"/>
    <d v="2020-05-31T00:00:00"/>
    <x v="141"/>
    <n v="0"/>
    <s v="USD"/>
    <s v="JRNLWA00410186"/>
    <s v="P"/>
    <s v="Correct B1  5/13/20-6/2/20"/>
    <s v="JacobMas"/>
    <s v="0/JE IC"/>
    <m/>
    <m/>
    <x v="55"/>
    <m/>
    <m/>
    <m/>
    <m/>
    <m/>
    <m/>
    <s v="JRNL00976000"/>
    <s v="JRNL00976000"/>
    <m/>
    <d v="2020-06-03T00:00:00"/>
    <d v="2020-06-04T00:00:00"/>
    <m/>
    <m/>
    <s v="wci_wa"/>
    <n v="0"/>
    <n v="0"/>
    <n v="0"/>
    <n v="0"/>
    <n v="0"/>
    <n v="1"/>
    <n v="70165"/>
    <n v="2010"/>
    <n v="0"/>
    <n v="19"/>
    <m/>
    <m/>
    <m/>
    <m/>
    <s v=""/>
  </r>
  <r>
    <x v="21"/>
    <d v="2020-05-31T00:00:00"/>
    <x v="173"/>
    <n v="0"/>
    <s v="USD"/>
    <s v="JRNLWA00410303"/>
    <s v="P"/>
    <s v="OPEX7: PCard Accrual"/>
    <s v="LaurenTi"/>
    <s v="0/JE IC"/>
    <m/>
    <m/>
    <x v="62"/>
    <m/>
    <m/>
    <m/>
    <m/>
    <m/>
    <m/>
    <s v="JRNL00976432"/>
    <s v="JRNL00976432"/>
    <m/>
    <d v="2020-06-04T00:00:00"/>
    <d v="2020-06-04T00:00:00"/>
    <m/>
    <m/>
    <s v="wci_wa"/>
    <n v="0"/>
    <n v="0"/>
    <n v="0"/>
    <n v="0"/>
    <n v="0"/>
    <n v="1"/>
    <n v="52090"/>
    <n v="2010"/>
    <n v="0"/>
    <n v="19"/>
    <m/>
    <m/>
    <m/>
    <m/>
    <s v=""/>
  </r>
  <r>
    <x v="16"/>
    <d v="2020-05-31T00:00:00"/>
    <x v="144"/>
    <n v="0"/>
    <s v="USD"/>
    <s v="JRNLWA00410362"/>
    <s v="P"/>
    <s v="EXP3B: P-Card Accrual - RE-DO"/>
    <s v="DarcieB"/>
    <s v="1/JE STD"/>
    <m/>
    <m/>
    <x v="33"/>
    <m/>
    <m/>
    <m/>
    <m/>
    <m/>
    <m/>
    <s v="JRNLWA00410362"/>
    <s v="PO-2010-20-01767"/>
    <m/>
    <d v="2020-06-04T00:00:00"/>
    <d v="2020-06-04T00:00:00"/>
    <m/>
    <m/>
    <s v="wci_wa"/>
    <n v="1"/>
    <n v="0"/>
    <n v="0"/>
    <n v="0"/>
    <n v="0"/>
    <n v="1"/>
    <n v="50086"/>
    <n v="2010"/>
    <n v="0"/>
    <n v="19"/>
    <m/>
    <m/>
    <m/>
    <m/>
    <s v=""/>
  </r>
  <r>
    <x v="0"/>
    <d v="2020-05-31T00:00:00"/>
    <x v="145"/>
    <n v="0"/>
    <s v="USD"/>
    <s v="JRNLWA00410362"/>
    <s v="P"/>
    <s v="EXP3B: P-Card Accrual - RE-DO"/>
    <s v="DarcieB"/>
    <s v="1/JE STD"/>
    <m/>
    <m/>
    <x v="58"/>
    <m/>
    <m/>
    <m/>
    <m/>
    <m/>
    <m/>
    <s v="JRNLWA00410362"/>
    <s v="PO-2010-20-01836"/>
    <m/>
    <d v="2020-06-04T00:00:00"/>
    <d v="2020-06-04T00:00:00"/>
    <m/>
    <m/>
    <s v="wci_wa"/>
    <n v="1"/>
    <n v="0"/>
    <n v="0"/>
    <n v="0"/>
    <n v="0"/>
    <n v="1"/>
    <n v="57147"/>
    <n v="2010"/>
    <n v="0"/>
    <n v="19"/>
    <m/>
    <m/>
    <m/>
    <m/>
    <s v=""/>
  </r>
  <r>
    <x v="24"/>
    <d v="2020-05-31T00:00:00"/>
    <x v="146"/>
    <n v="0"/>
    <s v="USD"/>
    <s v="JRNLWA00410362"/>
    <s v="P"/>
    <s v="EXP3B: P-Card Accrual - RE-DO"/>
    <s v="DarcieB"/>
    <s v="1/JE STD"/>
    <m/>
    <m/>
    <x v="59"/>
    <m/>
    <m/>
    <m/>
    <m/>
    <m/>
    <m/>
    <s v="JRNLWA00410362"/>
    <s v="PO-2010-20-01700"/>
    <m/>
    <d v="2020-06-04T00:00:00"/>
    <d v="2020-06-04T00:00:00"/>
    <m/>
    <m/>
    <s v="wci_wa"/>
    <n v="1"/>
    <n v="0"/>
    <n v="0"/>
    <n v="0"/>
    <n v="0"/>
    <n v="1"/>
    <n v="70086"/>
    <n v="2010"/>
    <n v="0"/>
    <n v="19"/>
    <m/>
    <m/>
    <m/>
    <m/>
    <s v=""/>
  </r>
  <r>
    <x v="24"/>
    <d v="2020-05-31T00:00:00"/>
    <x v="141"/>
    <n v="0"/>
    <s v="USD"/>
    <s v="JRNLWA00410442"/>
    <s v="P"/>
    <s v="EXP2B: PO Log Accrual - RE-DO"/>
    <s v="LaurenTi"/>
    <s v="0/JE IC"/>
    <m/>
    <m/>
    <x v="60"/>
    <m/>
    <m/>
    <m/>
    <m/>
    <m/>
    <m/>
    <s v="JRNL00976556"/>
    <s v="JRNL00976556"/>
    <m/>
    <d v="2020-06-04T00:00:00"/>
    <d v="2020-06-04T00:00:00"/>
    <m/>
    <m/>
    <s v="wci_wa"/>
    <n v="0"/>
    <n v="0"/>
    <n v="0"/>
    <n v="0"/>
    <n v="0"/>
    <n v="1"/>
    <n v="70086"/>
    <n v="2010"/>
    <n v="0"/>
    <n v="19"/>
    <m/>
    <m/>
    <m/>
    <m/>
    <s v=""/>
  </r>
  <r>
    <x v="24"/>
    <d v="2020-05-31T00:00:00"/>
    <x v="150"/>
    <n v="0"/>
    <s v="USD"/>
    <s v="JRNLWA00410442"/>
    <s v="P"/>
    <s v="EXP2B: PO Log Accrual - RE-DO"/>
    <s v="LaurenTi"/>
    <s v="0/JE IC"/>
    <m/>
    <m/>
    <x v="61"/>
    <m/>
    <m/>
    <m/>
    <m/>
    <m/>
    <m/>
    <s v="JRNL00976556"/>
    <s v="JRNL00976556"/>
    <m/>
    <d v="2020-06-04T00:00:00"/>
    <d v="2020-06-04T00:00:00"/>
    <m/>
    <m/>
    <s v="wci_wa"/>
    <n v="0"/>
    <n v="0"/>
    <n v="0"/>
    <n v="0"/>
    <n v="0"/>
    <n v="1"/>
    <n v="70086"/>
    <n v="2010"/>
    <n v="0"/>
    <n v="19"/>
    <m/>
    <m/>
    <m/>
    <m/>
    <s v=""/>
  </r>
  <r>
    <x v="24"/>
    <d v="2020-06-15T00:00:00"/>
    <x v="150"/>
    <n v="0"/>
    <s v="USD"/>
    <s v="JRNLWA00410787"/>
    <s v="P"/>
    <s v="From Voucher Posting."/>
    <s v="asnell"/>
    <s v="0/JE IC"/>
    <s v="VUS000015476"/>
    <m/>
    <x v="1"/>
    <d v="2020-05-26T00:00:00"/>
    <s v="Spray bottles, nitrile gloves isopropyl"/>
    <n v="15160"/>
    <s v="PO-2010-20-01699"/>
    <m/>
    <m/>
    <s v="VO05436638"/>
    <s v="JRNL00977411"/>
    <n v="2010"/>
    <d v="2020-06-15T00:00:00"/>
    <d v="2020-06-15T00:00:00"/>
    <n v="259.08"/>
    <d v="2020-06-30T00:00:00"/>
    <s v="wci_wa"/>
    <n v="0"/>
    <n v="0"/>
    <n v="0"/>
    <n v="0"/>
    <n v="0"/>
    <n v="1"/>
    <n v="70086"/>
    <n v="2010"/>
    <n v="0"/>
    <n v="19"/>
    <m/>
    <m/>
    <m/>
    <m/>
    <s v="VO05436638"/>
  </r>
  <r>
    <x v="16"/>
    <d v="2020-06-30T00:00:00"/>
    <x v="147"/>
    <n v="0"/>
    <s v="USD"/>
    <s v="JRNLWA00410171"/>
    <s v="P"/>
    <s v="EXP3: P-Card Accrual"/>
    <s v="DarcieB"/>
    <s v="0/REVERSE"/>
    <m/>
    <m/>
    <x v="33"/>
    <m/>
    <m/>
    <m/>
    <m/>
    <m/>
    <m/>
    <s v="JRNLWA00410143"/>
    <s v="PO-2010-20-01767"/>
    <m/>
    <d v="2020-06-03T00:00:00"/>
    <d v="2020-06-03T00:00:00"/>
    <m/>
    <m/>
    <s v="wci_wa"/>
    <n v="0"/>
    <n v="0"/>
    <n v="0"/>
    <n v="0"/>
    <n v="5"/>
    <n v="1"/>
    <n v="50086"/>
    <n v="2010"/>
    <n v="0"/>
    <n v="19"/>
    <m/>
    <m/>
    <m/>
    <m/>
    <s v=""/>
  </r>
  <r>
    <x v="0"/>
    <d v="2020-06-30T00:00:00"/>
    <x v="148"/>
    <n v="0"/>
    <s v="USD"/>
    <s v="JRNLWA00410171"/>
    <s v="P"/>
    <s v="EXP3: P-Card Accrual"/>
    <s v="DarcieB"/>
    <s v="0/REVERSE"/>
    <m/>
    <m/>
    <x v="58"/>
    <m/>
    <m/>
    <m/>
    <m/>
    <m/>
    <m/>
    <s v="JRNLWA00410143"/>
    <s v="PO-2010-20-01836"/>
    <m/>
    <d v="2020-06-03T00:00:00"/>
    <d v="2020-06-03T00:00:00"/>
    <m/>
    <m/>
    <s v="wci_wa"/>
    <n v="0"/>
    <n v="0"/>
    <n v="0"/>
    <n v="0"/>
    <n v="5"/>
    <n v="1"/>
    <n v="57147"/>
    <n v="2010"/>
    <n v="0"/>
    <n v="19"/>
    <m/>
    <m/>
    <m/>
    <m/>
    <s v=""/>
  </r>
  <r>
    <x v="24"/>
    <d v="2020-06-30T00:00:00"/>
    <x v="149"/>
    <n v="0"/>
    <s v="USD"/>
    <s v="JRNLWA00410171"/>
    <s v="P"/>
    <s v="EXP3: P-Card Accrual"/>
    <s v="DarcieB"/>
    <s v="0/REVERSE"/>
    <m/>
    <m/>
    <x v="59"/>
    <m/>
    <m/>
    <m/>
    <m/>
    <m/>
    <m/>
    <s v="JRNLWA00410143"/>
    <s v="PO-2010-20-01700"/>
    <m/>
    <d v="2020-06-03T00:00:00"/>
    <d v="2020-06-03T00:00:00"/>
    <m/>
    <m/>
    <s v="wci_wa"/>
    <n v="0"/>
    <n v="0"/>
    <n v="0"/>
    <n v="0"/>
    <n v="5"/>
    <n v="1"/>
    <n v="70086"/>
    <n v="2010"/>
    <n v="0"/>
    <n v="19"/>
    <m/>
    <m/>
    <m/>
    <m/>
    <s v=""/>
  </r>
  <r>
    <x v="16"/>
    <d v="2020-06-30T00:00:00"/>
    <x v="144"/>
    <n v="0"/>
    <s v="USD"/>
    <s v="JRNLWA00410172"/>
    <s v="P"/>
    <s v="EXP3: P-Card Accrual"/>
    <s v="DarcieB"/>
    <s v="0/REVERSE"/>
    <m/>
    <m/>
    <x v="33"/>
    <m/>
    <m/>
    <m/>
    <m/>
    <m/>
    <m/>
    <s v="JRNLWA00410148"/>
    <s v="PO-2010-20-01767"/>
    <m/>
    <d v="2020-06-03T00:00:00"/>
    <d v="2020-06-03T00:00:00"/>
    <m/>
    <m/>
    <s v="wci_wa"/>
    <n v="0"/>
    <n v="0"/>
    <n v="0"/>
    <n v="0"/>
    <n v="5"/>
    <n v="1"/>
    <n v="50086"/>
    <n v="2010"/>
    <n v="0"/>
    <n v="19"/>
    <m/>
    <m/>
    <m/>
    <m/>
    <s v=""/>
  </r>
  <r>
    <x v="0"/>
    <d v="2020-06-30T00:00:00"/>
    <x v="145"/>
    <n v="0"/>
    <s v="USD"/>
    <s v="JRNLWA00410172"/>
    <s v="P"/>
    <s v="EXP3: P-Card Accrual"/>
    <s v="DarcieB"/>
    <s v="0/REVERSE"/>
    <m/>
    <m/>
    <x v="58"/>
    <m/>
    <m/>
    <m/>
    <m/>
    <m/>
    <m/>
    <s v="JRNLWA00410148"/>
    <s v="PO-2010-20-01836"/>
    <m/>
    <d v="2020-06-03T00:00:00"/>
    <d v="2020-06-03T00:00:00"/>
    <m/>
    <m/>
    <s v="wci_wa"/>
    <n v="0"/>
    <n v="0"/>
    <n v="0"/>
    <n v="0"/>
    <n v="5"/>
    <n v="1"/>
    <n v="57147"/>
    <n v="2010"/>
    <n v="0"/>
    <n v="19"/>
    <m/>
    <m/>
    <m/>
    <m/>
    <s v=""/>
  </r>
  <r>
    <x v="24"/>
    <d v="2020-06-30T00:00:00"/>
    <x v="146"/>
    <n v="0"/>
    <s v="USD"/>
    <s v="JRNLWA00410172"/>
    <s v="P"/>
    <s v="EXP3: P-Card Accrual"/>
    <s v="DarcieB"/>
    <s v="0/REVERSE"/>
    <m/>
    <m/>
    <x v="59"/>
    <m/>
    <m/>
    <m/>
    <m/>
    <m/>
    <m/>
    <s v="JRNLWA00410148"/>
    <s v="PO-2010-20-01700"/>
    <m/>
    <d v="2020-06-03T00:00:00"/>
    <d v="2020-06-03T00:00:00"/>
    <m/>
    <m/>
    <s v="wci_wa"/>
    <n v="0"/>
    <n v="0"/>
    <n v="0"/>
    <n v="0"/>
    <n v="5"/>
    <n v="1"/>
    <n v="70086"/>
    <n v="2010"/>
    <n v="0"/>
    <n v="19"/>
    <m/>
    <m/>
    <m/>
    <m/>
    <s v=""/>
  </r>
  <r>
    <x v="24"/>
    <d v="2020-06-30T00:00:00"/>
    <x v="151"/>
    <n v="0"/>
    <s v="USD"/>
    <s v="JRNLWA00410180"/>
    <s v="P"/>
    <s v="EXP2: PO Log Accrual"/>
    <s v="JacobMas"/>
    <s v="0/JE IC"/>
    <m/>
    <m/>
    <x v="60"/>
    <m/>
    <m/>
    <m/>
    <m/>
    <m/>
    <m/>
    <s v="JRNL00975957"/>
    <s v="JRNL00975978"/>
    <m/>
    <d v="2020-06-03T00:00:00"/>
    <d v="2020-06-03T00:00:00"/>
    <m/>
    <m/>
    <s v="wci_wa"/>
    <n v="0"/>
    <n v="0"/>
    <n v="0"/>
    <n v="0"/>
    <n v="5"/>
    <n v="1"/>
    <n v="70086"/>
    <n v="2010"/>
    <n v="0"/>
    <n v="19"/>
    <m/>
    <m/>
    <m/>
    <m/>
    <s v=""/>
  </r>
  <r>
    <x v="24"/>
    <d v="2020-06-30T00:00:00"/>
    <x v="152"/>
    <n v="0"/>
    <s v="USD"/>
    <s v="JRNLWA00410180"/>
    <s v="P"/>
    <s v="EXP2: PO Log Accrual"/>
    <s v="JacobMas"/>
    <s v="0/JE IC"/>
    <m/>
    <m/>
    <x v="61"/>
    <m/>
    <m/>
    <m/>
    <m/>
    <m/>
    <m/>
    <s v="JRNL00975957"/>
    <s v="JRNL00975978"/>
    <m/>
    <d v="2020-06-03T00:00:00"/>
    <d v="2020-06-03T00:00:00"/>
    <m/>
    <m/>
    <s v="wci_wa"/>
    <n v="0"/>
    <n v="0"/>
    <n v="0"/>
    <n v="0"/>
    <n v="5"/>
    <n v="1"/>
    <n v="70086"/>
    <n v="2010"/>
    <n v="0"/>
    <n v="19"/>
    <m/>
    <m/>
    <m/>
    <m/>
    <s v=""/>
  </r>
  <r>
    <x v="24"/>
    <d v="2020-06-30T00:00:00"/>
    <x v="141"/>
    <n v="0"/>
    <s v="USD"/>
    <s v="JRNLWA00410181"/>
    <s v="P"/>
    <s v="EXP2: PO Log Accrual"/>
    <s v="JacobMas"/>
    <s v="0/JE IC"/>
    <m/>
    <m/>
    <x v="60"/>
    <m/>
    <m/>
    <m/>
    <m/>
    <m/>
    <m/>
    <s v="JRNL00975959"/>
    <s v="JRNL00975979"/>
    <m/>
    <d v="2020-06-03T00:00:00"/>
    <d v="2020-06-03T00:00:00"/>
    <m/>
    <m/>
    <s v="wci_wa"/>
    <n v="0"/>
    <n v="0"/>
    <n v="0"/>
    <n v="0"/>
    <n v="5"/>
    <n v="1"/>
    <n v="70086"/>
    <n v="2010"/>
    <n v="0"/>
    <n v="19"/>
    <m/>
    <m/>
    <m/>
    <m/>
    <s v=""/>
  </r>
  <r>
    <x v="24"/>
    <d v="2020-06-30T00:00:00"/>
    <x v="150"/>
    <n v="0"/>
    <s v="USD"/>
    <s v="JRNLWA00410181"/>
    <s v="P"/>
    <s v="EXP2: PO Log Accrual"/>
    <s v="JacobMas"/>
    <s v="0/JE IC"/>
    <m/>
    <m/>
    <x v="61"/>
    <m/>
    <m/>
    <m/>
    <m/>
    <m/>
    <m/>
    <s v="JRNL00975959"/>
    <s v="JRNL00975979"/>
    <m/>
    <d v="2020-06-03T00:00:00"/>
    <d v="2020-06-03T00:00:00"/>
    <m/>
    <m/>
    <s v="wci_wa"/>
    <n v="0"/>
    <n v="0"/>
    <n v="0"/>
    <n v="0"/>
    <n v="5"/>
    <n v="1"/>
    <n v="70086"/>
    <n v="2010"/>
    <n v="0"/>
    <n v="19"/>
    <m/>
    <m/>
    <m/>
    <m/>
    <s v=""/>
  </r>
  <r>
    <x v="21"/>
    <d v="2020-06-30T00:00:00"/>
    <x v="174"/>
    <n v="0"/>
    <s v="USD"/>
    <s v="JRNLWA00410313"/>
    <s v="P"/>
    <s v="OPEX7: PCard Accrual"/>
    <s v="LaurenTi"/>
    <s v="0/JE IC"/>
    <m/>
    <m/>
    <x v="62"/>
    <m/>
    <m/>
    <m/>
    <m/>
    <m/>
    <m/>
    <s v="JRNL00976432"/>
    <s v="JRNL00976482"/>
    <m/>
    <d v="2020-06-04T00:00:00"/>
    <d v="2020-06-04T00:00:00"/>
    <m/>
    <m/>
    <s v="wci_wa"/>
    <n v="0"/>
    <n v="0"/>
    <n v="0"/>
    <n v="0"/>
    <n v="5"/>
    <n v="1"/>
    <n v="52090"/>
    <n v="2010"/>
    <n v="0"/>
    <n v="19"/>
    <m/>
    <m/>
    <m/>
    <m/>
    <s v=""/>
  </r>
  <r>
    <x v="24"/>
    <d v="2020-06-30T00:00:00"/>
    <x v="151"/>
    <n v="0"/>
    <s v="USD"/>
    <s v="JRNLWA00410537"/>
    <s v="P"/>
    <s v="EXP2B: PO Log Accrual - RE-DO"/>
    <s v="LaurenTi"/>
    <s v="0/JE IC"/>
    <m/>
    <m/>
    <x v="60"/>
    <m/>
    <m/>
    <m/>
    <m/>
    <m/>
    <m/>
    <s v="JRNL00976556"/>
    <s v="JRNL00976703"/>
    <m/>
    <d v="2020-06-04T00:00:00"/>
    <d v="2020-06-04T00:00:00"/>
    <m/>
    <m/>
    <s v="wci_wa"/>
    <n v="0"/>
    <n v="0"/>
    <n v="0"/>
    <n v="0"/>
    <n v="5"/>
    <n v="1"/>
    <n v="70086"/>
    <n v="2010"/>
    <n v="0"/>
    <n v="19"/>
    <m/>
    <m/>
    <m/>
    <m/>
    <s v=""/>
  </r>
  <r>
    <x v="24"/>
    <d v="2020-06-30T00:00:00"/>
    <x v="152"/>
    <n v="0"/>
    <s v="USD"/>
    <s v="JRNLWA00410537"/>
    <s v="P"/>
    <s v="EXP2B: PO Log Accrual - RE-DO"/>
    <s v="LaurenTi"/>
    <s v="0/JE IC"/>
    <m/>
    <m/>
    <x v="61"/>
    <m/>
    <m/>
    <m/>
    <m/>
    <m/>
    <m/>
    <s v="JRNL00976556"/>
    <s v="JRNL00976703"/>
    <m/>
    <d v="2020-06-04T00:00:00"/>
    <d v="2020-06-04T00:00:00"/>
    <m/>
    <m/>
    <s v="wci_wa"/>
    <n v="0"/>
    <n v="0"/>
    <n v="0"/>
    <n v="0"/>
    <n v="5"/>
    <n v="1"/>
    <n v="70086"/>
    <n v="2010"/>
    <n v="0"/>
    <n v="19"/>
    <m/>
    <m/>
    <m/>
    <m/>
    <s v=""/>
  </r>
  <r>
    <x v="16"/>
    <d v="2020-06-30T00:00:00"/>
    <x v="147"/>
    <n v="0"/>
    <s v="USD"/>
    <s v="JRNLWA00410584"/>
    <s v="P"/>
    <s v="EXP3B: P-Card Accrual - RE-DO"/>
    <s v="DarcieB"/>
    <s v="0/REVERSE"/>
    <m/>
    <m/>
    <x v="33"/>
    <m/>
    <m/>
    <m/>
    <m/>
    <m/>
    <m/>
    <s v="JRNLWA00410362"/>
    <s v="PO-2010-20-01767"/>
    <m/>
    <d v="2020-06-04T00:00:00"/>
    <d v="2020-06-05T00:00:00"/>
    <m/>
    <m/>
    <s v="wci_wa"/>
    <n v="0"/>
    <n v="0"/>
    <n v="0"/>
    <n v="0"/>
    <n v="5"/>
    <n v="1"/>
    <n v="50086"/>
    <n v="2010"/>
    <n v="0"/>
    <n v="19"/>
    <m/>
    <m/>
    <m/>
    <m/>
    <s v=""/>
  </r>
  <r>
    <x v="0"/>
    <d v="2020-06-30T00:00:00"/>
    <x v="148"/>
    <n v="0"/>
    <s v="USD"/>
    <s v="JRNLWA00410584"/>
    <s v="P"/>
    <s v="EXP3B: P-Card Accrual - RE-DO"/>
    <s v="DarcieB"/>
    <s v="0/REVERSE"/>
    <m/>
    <m/>
    <x v="58"/>
    <m/>
    <m/>
    <m/>
    <m/>
    <m/>
    <m/>
    <s v="JRNLWA00410362"/>
    <s v="PO-2010-20-01836"/>
    <m/>
    <d v="2020-06-04T00:00:00"/>
    <d v="2020-06-05T00:00:00"/>
    <m/>
    <m/>
    <s v="wci_wa"/>
    <n v="0"/>
    <n v="0"/>
    <n v="0"/>
    <n v="0"/>
    <n v="5"/>
    <n v="1"/>
    <n v="57147"/>
    <n v="2010"/>
    <n v="0"/>
    <n v="19"/>
    <m/>
    <m/>
    <m/>
    <m/>
    <s v=""/>
  </r>
  <r>
    <x v="24"/>
    <d v="2020-06-30T00:00:00"/>
    <x v="149"/>
    <n v="0"/>
    <s v="USD"/>
    <s v="JRNLWA00410584"/>
    <s v="P"/>
    <s v="EXP3B: P-Card Accrual - RE-DO"/>
    <s v="DarcieB"/>
    <s v="0/REVERSE"/>
    <m/>
    <m/>
    <x v="59"/>
    <m/>
    <m/>
    <m/>
    <m/>
    <m/>
    <m/>
    <s v="JRNLWA00410362"/>
    <s v="PO-2010-20-01700"/>
    <m/>
    <d v="2020-06-04T00:00:00"/>
    <d v="2020-06-05T00:00:00"/>
    <m/>
    <m/>
    <s v="wci_wa"/>
    <n v="0"/>
    <n v="0"/>
    <n v="0"/>
    <n v="0"/>
    <n v="5"/>
    <n v="1"/>
    <n v="70086"/>
    <n v="2010"/>
    <n v="0"/>
    <n v="19"/>
    <m/>
    <m/>
    <m/>
    <m/>
    <s v=""/>
  </r>
  <r>
    <x v="14"/>
    <d v="2020-06-30T00:00:00"/>
    <x v="175"/>
    <n v="0"/>
    <s v="USD"/>
    <s v="JRNLWA00411018"/>
    <s v="P"/>
    <s v="B1  6/3/20 to 6/16/20"/>
    <s v="LaurenTi"/>
    <s v="0/JE IC"/>
    <m/>
    <m/>
    <x v="53"/>
    <m/>
    <m/>
    <m/>
    <m/>
    <m/>
    <m/>
    <s v="JRNL00978115"/>
    <s v="JRNL00978115"/>
    <m/>
    <d v="2020-07-01T00:00:00"/>
    <d v="2020-07-01T00:00:00"/>
    <m/>
    <m/>
    <s v="wci_wa"/>
    <n v="0"/>
    <n v="0"/>
    <n v="0"/>
    <n v="0"/>
    <n v="0"/>
    <n v="1"/>
    <n v="50020"/>
    <n v="2010"/>
    <n v="0"/>
    <n v="19"/>
    <m/>
    <m/>
    <m/>
    <m/>
    <s v=""/>
  </r>
  <r>
    <x v="14"/>
    <d v="2020-06-30T00:00:00"/>
    <x v="176"/>
    <n v="0"/>
    <s v="USD"/>
    <s v="JRNLWA00411018"/>
    <s v="P"/>
    <s v="B1  6/3/20 to 6/16/20"/>
    <s v="LaurenTi"/>
    <s v="0/JE IC"/>
    <m/>
    <m/>
    <x v="53"/>
    <m/>
    <m/>
    <m/>
    <m/>
    <m/>
    <m/>
    <s v="JRNL00978115"/>
    <s v="JRNL00978115"/>
    <m/>
    <d v="2020-07-01T00:00:00"/>
    <d v="2020-07-01T00:00:00"/>
    <m/>
    <m/>
    <s v="wci_wa"/>
    <n v="0"/>
    <n v="0"/>
    <n v="0"/>
    <n v="0"/>
    <n v="0"/>
    <n v="1"/>
    <n v="50020"/>
    <n v="2010"/>
    <n v="0"/>
    <n v="19"/>
    <m/>
    <m/>
    <m/>
    <m/>
    <s v=""/>
  </r>
  <r>
    <x v="19"/>
    <d v="2020-06-30T00:00:00"/>
    <x v="177"/>
    <n v="0"/>
    <s v="USD"/>
    <s v="JRNLWA00411018"/>
    <s v="P"/>
    <s v="B1  6/3/20 to 6/16/20"/>
    <s v="LaurenTi"/>
    <s v="0/JE IC"/>
    <m/>
    <m/>
    <x v="63"/>
    <m/>
    <m/>
    <m/>
    <m/>
    <m/>
    <m/>
    <s v="JRNL00978115"/>
    <s v="JRNL00978115"/>
    <m/>
    <d v="2020-07-01T00:00:00"/>
    <d v="2020-07-01T00:00:00"/>
    <m/>
    <m/>
    <s v="wci_wa"/>
    <n v="0"/>
    <n v="0"/>
    <n v="0"/>
    <n v="0"/>
    <n v="0"/>
    <n v="1"/>
    <n v="70165"/>
    <n v="2010"/>
    <n v="0"/>
    <n v="19"/>
    <m/>
    <m/>
    <m/>
    <m/>
    <s v=""/>
  </r>
  <r>
    <x v="14"/>
    <d v="2020-06-30T00:00:00"/>
    <x v="178"/>
    <n v="0"/>
    <s v="USD"/>
    <s v="JRNLWA00411044"/>
    <s v="P"/>
    <s v="B1  6/17/20 to 6/23/20"/>
    <s v="JacobMas"/>
    <s v="0/JE IC"/>
    <m/>
    <m/>
    <x v="64"/>
    <m/>
    <m/>
    <m/>
    <m/>
    <m/>
    <m/>
    <s v="JRNL00978171"/>
    <s v="JRNL00978171"/>
    <m/>
    <d v="2020-07-01T00:00:00"/>
    <d v="2020-07-01T00:00:00"/>
    <m/>
    <m/>
    <s v="wci_wa"/>
    <n v="0"/>
    <n v="0"/>
    <n v="0"/>
    <n v="0"/>
    <n v="0"/>
    <n v="1"/>
    <n v="50020"/>
    <n v="2010"/>
    <n v="0"/>
    <n v="19"/>
    <m/>
    <m/>
    <m/>
    <m/>
    <s v=""/>
  </r>
  <r>
    <x v="19"/>
    <d v="2020-06-30T00:00:00"/>
    <x v="141"/>
    <n v="0"/>
    <s v="USD"/>
    <s v="JRNLWA00411044"/>
    <s v="P"/>
    <s v="B1  6/17/20 to 6/23/20"/>
    <s v="JacobMas"/>
    <s v="0/JE IC"/>
    <m/>
    <m/>
    <x v="65"/>
    <m/>
    <m/>
    <m/>
    <m/>
    <m/>
    <m/>
    <s v="JRNL00978171"/>
    <s v="JRNL00978171"/>
    <m/>
    <d v="2020-07-01T00:00:00"/>
    <d v="2020-07-01T00:00:00"/>
    <m/>
    <m/>
    <s v="wci_wa"/>
    <n v="0"/>
    <n v="0"/>
    <n v="0"/>
    <n v="0"/>
    <n v="0"/>
    <n v="1"/>
    <n v="70165"/>
    <n v="2010"/>
    <n v="0"/>
    <n v="19"/>
    <m/>
    <m/>
    <m/>
    <m/>
    <s v=""/>
  </r>
  <r>
    <x v="14"/>
    <d v="2020-06-30T00:00:00"/>
    <x v="179"/>
    <n v="0"/>
    <s v="USD"/>
    <s v="JRNLWA00411057"/>
    <s v="P"/>
    <s v="2020-06 B1 Hrly In prog Accr"/>
    <s v="LaurenTi"/>
    <s v="0/JE IC"/>
    <m/>
    <m/>
    <x v="66"/>
    <m/>
    <m/>
    <m/>
    <m/>
    <m/>
    <m/>
    <s v="JRNL00978244"/>
    <s v="JRNL00978244"/>
    <m/>
    <d v="2020-07-01T00:00:00"/>
    <d v="2020-07-01T00:00:00"/>
    <m/>
    <m/>
    <s v="wci_wa"/>
    <n v="0"/>
    <n v="0"/>
    <n v="0"/>
    <n v="0"/>
    <n v="0"/>
    <n v="1"/>
    <n v="50020"/>
    <n v="2010"/>
    <n v="0"/>
    <n v="19"/>
    <m/>
    <m/>
    <m/>
    <m/>
    <s v=""/>
  </r>
  <r>
    <x v="16"/>
    <d v="2020-06-30T00:00:00"/>
    <x v="180"/>
    <n v="0"/>
    <s v="USD"/>
    <s v="JRNLWA00411091"/>
    <s v="P"/>
    <s v="Pcard Activity - June"/>
    <s v="HelenaK"/>
    <s v="0/JE IC"/>
    <m/>
    <m/>
    <x v="67"/>
    <m/>
    <m/>
    <m/>
    <m/>
    <m/>
    <m/>
    <s v="JRNL00978378"/>
    <s v="JRNL00978378"/>
    <m/>
    <d v="2020-07-02T00:00:00"/>
    <d v="2020-07-02T00:00:00"/>
    <m/>
    <m/>
    <s v="wci_wa"/>
    <n v="0"/>
    <n v="0"/>
    <n v="0"/>
    <n v="0"/>
    <n v="0"/>
    <n v="1"/>
    <n v="50086"/>
    <n v="2010"/>
    <n v="0"/>
    <n v="19"/>
    <m/>
    <m/>
    <m/>
    <m/>
    <s v=""/>
  </r>
  <r>
    <x v="16"/>
    <d v="2020-06-30T00:00:00"/>
    <x v="181"/>
    <n v="0"/>
    <s v="USD"/>
    <s v="JRNLWA00411091"/>
    <s v="P"/>
    <s v="Pcard Activity - June"/>
    <s v="HelenaK"/>
    <s v="0/JE IC"/>
    <m/>
    <m/>
    <x v="68"/>
    <m/>
    <m/>
    <m/>
    <m/>
    <m/>
    <m/>
    <s v="JRNL00978378"/>
    <s v="JRNL00978378"/>
    <m/>
    <d v="2020-07-02T00:00:00"/>
    <d v="2020-07-02T00:00:00"/>
    <m/>
    <m/>
    <s v="wci_wa"/>
    <n v="0"/>
    <n v="0"/>
    <n v="0"/>
    <n v="0"/>
    <n v="0"/>
    <n v="1"/>
    <n v="50086"/>
    <n v="2010"/>
    <n v="0"/>
    <n v="19"/>
    <m/>
    <m/>
    <m/>
    <m/>
    <s v=""/>
  </r>
  <r>
    <x v="16"/>
    <d v="2020-06-30T00:00:00"/>
    <x v="182"/>
    <n v="0"/>
    <s v="USD"/>
    <s v="JRNLWA00411091"/>
    <s v="P"/>
    <s v="Pcard Activity - June"/>
    <s v="HelenaK"/>
    <s v="0/JE IC"/>
    <m/>
    <m/>
    <x v="33"/>
    <m/>
    <m/>
    <m/>
    <m/>
    <m/>
    <m/>
    <s v="JRNL00978378"/>
    <s v="JRNL00978378"/>
    <m/>
    <d v="2020-07-02T00:00:00"/>
    <d v="2020-07-02T00:00:00"/>
    <m/>
    <m/>
    <s v="wci_wa"/>
    <n v="0"/>
    <n v="0"/>
    <n v="0"/>
    <n v="0"/>
    <n v="0"/>
    <n v="1"/>
    <n v="50086"/>
    <n v="2010"/>
    <n v="0"/>
    <n v="19"/>
    <m/>
    <m/>
    <m/>
    <m/>
    <s v=""/>
  </r>
  <r>
    <x v="16"/>
    <d v="2020-06-30T00:00:00"/>
    <x v="144"/>
    <n v="0"/>
    <s v="USD"/>
    <s v="JRNLWA00411091"/>
    <s v="P"/>
    <s v="Pcard Activity - June"/>
    <s v="HelenaK"/>
    <s v="0/JE IC"/>
    <m/>
    <m/>
    <x v="33"/>
    <m/>
    <m/>
    <m/>
    <m/>
    <m/>
    <m/>
    <s v="JRNL00978378"/>
    <s v="JRNL00978378"/>
    <m/>
    <d v="2020-07-02T00:00:00"/>
    <d v="2020-07-02T00:00:00"/>
    <m/>
    <m/>
    <s v="wci_wa"/>
    <n v="0"/>
    <n v="0"/>
    <n v="0"/>
    <n v="0"/>
    <n v="0"/>
    <n v="1"/>
    <n v="50086"/>
    <n v="2010"/>
    <n v="0"/>
    <n v="19"/>
    <m/>
    <m/>
    <m/>
    <m/>
    <s v=""/>
  </r>
  <r>
    <x v="21"/>
    <d v="2020-06-30T00:00:00"/>
    <x v="173"/>
    <n v="0"/>
    <s v="USD"/>
    <s v="JRNLWA00411091"/>
    <s v="P"/>
    <s v="Pcard Activity - June"/>
    <s v="HelenaK"/>
    <s v="0/JE IC"/>
    <m/>
    <m/>
    <x v="62"/>
    <m/>
    <m/>
    <m/>
    <m/>
    <m/>
    <m/>
    <s v="JRNL00978378"/>
    <s v="JRNL00978378"/>
    <m/>
    <d v="2020-07-02T00:00:00"/>
    <d v="2020-07-02T00:00:00"/>
    <m/>
    <m/>
    <s v="wci_wa"/>
    <n v="0"/>
    <n v="0"/>
    <n v="0"/>
    <n v="0"/>
    <n v="0"/>
    <n v="1"/>
    <n v="52090"/>
    <n v="2010"/>
    <n v="0"/>
    <n v="19"/>
    <m/>
    <m/>
    <m/>
    <m/>
    <s v=""/>
  </r>
  <r>
    <x v="21"/>
    <d v="2020-06-30T00:00:00"/>
    <x v="183"/>
    <n v="0"/>
    <s v="USD"/>
    <s v="JRNLWA00411091"/>
    <s v="P"/>
    <s v="Pcard Activity - June"/>
    <s v="HelenaK"/>
    <s v="0/JE IC"/>
    <m/>
    <m/>
    <x v="69"/>
    <m/>
    <m/>
    <m/>
    <m/>
    <m/>
    <m/>
    <s v="JRNL00978378"/>
    <s v="JRNL00978378"/>
    <m/>
    <d v="2020-07-02T00:00:00"/>
    <d v="2020-07-02T00:00:00"/>
    <m/>
    <m/>
    <s v="wci_wa"/>
    <n v="0"/>
    <n v="0"/>
    <n v="0"/>
    <n v="0"/>
    <n v="0"/>
    <n v="1"/>
    <n v="52090"/>
    <n v="2010"/>
    <n v="0"/>
    <n v="19"/>
    <m/>
    <m/>
    <m/>
    <m/>
    <s v=""/>
  </r>
  <r>
    <x v="21"/>
    <d v="2020-06-30T00:00:00"/>
    <x v="184"/>
    <n v="0"/>
    <s v="USD"/>
    <s v="JRNLWA00411091"/>
    <s v="P"/>
    <s v="Pcard Activity - June"/>
    <s v="HelenaK"/>
    <s v="0/JE IC"/>
    <m/>
    <m/>
    <x v="70"/>
    <m/>
    <m/>
    <m/>
    <m/>
    <m/>
    <m/>
    <s v="JRNL00978378"/>
    <s v="JRNL00978378"/>
    <m/>
    <d v="2020-07-02T00:00:00"/>
    <d v="2020-07-02T00:00:00"/>
    <m/>
    <m/>
    <s v="wci_wa"/>
    <n v="0"/>
    <n v="0"/>
    <n v="0"/>
    <n v="0"/>
    <n v="0"/>
    <n v="1"/>
    <n v="52090"/>
    <n v="2010"/>
    <n v="0"/>
    <n v="19"/>
    <m/>
    <m/>
    <m/>
    <m/>
    <s v=""/>
  </r>
  <r>
    <x v="27"/>
    <d v="2020-06-30T00:00:00"/>
    <x v="185"/>
    <n v="0"/>
    <s v="USD"/>
    <s v="JRNLWA00411091"/>
    <s v="P"/>
    <s v="Pcard Activity - June"/>
    <s v="HelenaK"/>
    <s v="0/JE IC"/>
    <m/>
    <m/>
    <x v="71"/>
    <m/>
    <m/>
    <m/>
    <m/>
    <m/>
    <m/>
    <s v="JRNL00978378"/>
    <s v="JRNL00978378"/>
    <m/>
    <d v="2020-07-02T00:00:00"/>
    <d v="2020-07-02T00:00:00"/>
    <m/>
    <m/>
    <s v="wci_wa"/>
    <n v="0"/>
    <n v="0"/>
    <n v="0"/>
    <n v="0"/>
    <n v="0"/>
    <n v="1"/>
    <n v="52200"/>
    <n v="2010"/>
    <n v="0"/>
    <n v="19"/>
    <m/>
    <m/>
    <m/>
    <m/>
    <s v=""/>
  </r>
  <r>
    <x v="0"/>
    <d v="2020-06-30T00:00:00"/>
    <x v="186"/>
    <n v="0"/>
    <s v="USD"/>
    <s v="JRNLWA00411091"/>
    <s v="P"/>
    <s v="Pcard Activity - June"/>
    <s v="HelenaK"/>
    <s v="0/JE IC"/>
    <m/>
    <m/>
    <x v="45"/>
    <m/>
    <m/>
    <m/>
    <m/>
    <m/>
    <m/>
    <s v="JRNL00978378"/>
    <s v="JRNL00978378"/>
    <m/>
    <d v="2020-07-02T00:00:00"/>
    <d v="2020-07-02T00:00:00"/>
    <m/>
    <m/>
    <s v="wci_wa"/>
    <n v="0"/>
    <n v="0"/>
    <n v="0"/>
    <n v="0"/>
    <n v="0"/>
    <n v="1"/>
    <n v="57147"/>
    <n v="2010"/>
    <n v="0"/>
    <n v="19"/>
    <m/>
    <m/>
    <m/>
    <m/>
    <s v=""/>
  </r>
  <r>
    <x v="0"/>
    <d v="2020-06-30T00:00:00"/>
    <x v="145"/>
    <n v="0"/>
    <s v="USD"/>
    <s v="JRNLWA00411091"/>
    <s v="P"/>
    <s v="Pcard Activity - June"/>
    <s v="HelenaK"/>
    <s v="0/JE IC"/>
    <m/>
    <m/>
    <x v="58"/>
    <m/>
    <m/>
    <m/>
    <m/>
    <m/>
    <m/>
    <s v="JRNL00978378"/>
    <s v="JRNL00978378"/>
    <m/>
    <d v="2020-07-02T00:00:00"/>
    <d v="2020-07-02T00:00:00"/>
    <m/>
    <m/>
    <s v="wci_wa"/>
    <n v="0"/>
    <n v="0"/>
    <n v="0"/>
    <n v="0"/>
    <n v="0"/>
    <n v="1"/>
    <n v="57147"/>
    <n v="2010"/>
    <n v="0"/>
    <n v="19"/>
    <m/>
    <m/>
    <m/>
    <m/>
    <s v=""/>
  </r>
  <r>
    <x v="24"/>
    <d v="2020-06-30T00:00:00"/>
    <x v="146"/>
    <n v="0"/>
    <s v="USD"/>
    <s v="JRNLWA00411091"/>
    <s v="P"/>
    <s v="Pcard Activity - June"/>
    <s v="HelenaK"/>
    <s v="0/JE IC"/>
    <m/>
    <m/>
    <x v="59"/>
    <m/>
    <m/>
    <m/>
    <m/>
    <m/>
    <m/>
    <s v="JRNL00978378"/>
    <s v="JRNL00978378"/>
    <m/>
    <d v="2020-07-02T00:00:00"/>
    <d v="2020-07-02T00:00:00"/>
    <m/>
    <m/>
    <s v="wci_wa"/>
    <n v="0"/>
    <n v="0"/>
    <n v="0"/>
    <n v="0"/>
    <n v="0"/>
    <n v="1"/>
    <n v="70086"/>
    <n v="2010"/>
    <n v="0"/>
    <n v="19"/>
    <m/>
    <m/>
    <m/>
    <m/>
    <s v=""/>
  </r>
  <r>
    <x v="25"/>
    <d v="2020-06-30T00:00:00"/>
    <x v="187"/>
    <n v="0"/>
    <s v="USD"/>
    <s v="JRNLWA00411091"/>
    <s v="P"/>
    <s v="Pcard Activity - June"/>
    <s v="HelenaK"/>
    <s v="0/JE IC"/>
    <m/>
    <m/>
    <x v="50"/>
    <m/>
    <m/>
    <m/>
    <m/>
    <m/>
    <m/>
    <s v="JRNL00978378"/>
    <s v="JRNL00978378"/>
    <m/>
    <d v="2020-07-02T00:00:00"/>
    <d v="2020-07-02T00:00:00"/>
    <m/>
    <m/>
    <s v="wci_wa"/>
    <n v="0"/>
    <n v="0"/>
    <n v="0"/>
    <n v="0"/>
    <n v="0"/>
    <n v="1"/>
    <n v="70095"/>
    <n v="2010"/>
    <n v="0"/>
    <n v="19"/>
    <m/>
    <m/>
    <m/>
    <m/>
    <s v=""/>
  </r>
  <r>
    <x v="1"/>
    <d v="2020-06-30T00:00:00"/>
    <x v="188"/>
    <n v="0"/>
    <s v="USD"/>
    <s v="JRNLWA00411091"/>
    <s v="P"/>
    <s v="Pcard Activity - June"/>
    <s v="HelenaK"/>
    <s v="0/JE IC"/>
    <m/>
    <m/>
    <x v="72"/>
    <m/>
    <m/>
    <m/>
    <m/>
    <m/>
    <m/>
    <s v="JRNL00978378"/>
    <s v="JRNL00978378"/>
    <m/>
    <d v="2020-07-02T00:00:00"/>
    <d v="2020-07-02T00:00:00"/>
    <m/>
    <m/>
    <s v="wci_wa"/>
    <n v="0"/>
    <n v="0"/>
    <n v="0"/>
    <n v="0"/>
    <n v="0"/>
    <n v="1"/>
    <n v="70210"/>
    <n v="2010"/>
    <n v="0"/>
    <n v="19"/>
    <m/>
    <m/>
    <m/>
    <m/>
    <s v=""/>
  </r>
  <r>
    <x v="14"/>
    <d v="2020-06-30T00:00:00"/>
    <x v="189"/>
    <n v="0"/>
    <s v="USD"/>
    <s v="JRNLWA00411163"/>
    <s v="P"/>
    <s v="reverse 2020-06 B1 Hrly In pro"/>
    <s v="HelenaK"/>
    <s v="0/JE IC"/>
    <m/>
    <m/>
    <x v="66"/>
    <m/>
    <m/>
    <m/>
    <m/>
    <m/>
    <m/>
    <s v="JRNL00978524"/>
    <s v="JRNL00978524"/>
    <m/>
    <d v="2020-07-02T00:00:00"/>
    <d v="2020-07-02T00:00:00"/>
    <m/>
    <m/>
    <s v="wci_wa"/>
    <n v="0"/>
    <n v="0"/>
    <n v="0"/>
    <n v="0"/>
    <n v="0"/>
    <n v="1"/>
    <n v="50020"/>
    <n v="2010"/>
    <n v="0"/>
    <n v="19"/>
    <m/>
    <m/>
    <m/>
    <m/>
    <s v=""/>
  </r>
  <r>
    <x v="14"/>
    <d v="2020-06-30T00:00:00"/>
    <x v="179"/>
    <n v="0"/>
    <s v="USD"/>
    <s v="JRNLWA00411164"/>
    <s v="P"/>
    <s v="correct2020-06 B1 Hrly In prog"/>
    <s v="HelenaK"/>
    <s v="0/JE IC"/>
    <m/>
    <m/>
    <x v="66"/>
    <m/>
    <m/>
    <m/>
    <m/>
    <m/>
    <m/>
    <s v="JRNL00978525"/>
    <s v="JRNL00978525"/>
    <m/>
    <d v="2020-07-02T00:00:00"/>
    <d v="2020-07-02T00:00:00"/>
    <m/>
    <m/>
    <s v="wci_wa"/>
    <n v="0"/>
    <n v="0"/>
    <n v="0"/>
    <n v="0"/>
    <n v="0"/>
    <n v="1"/>
    <n v="50020"/>
    <n v="2010"/>
    <n v="0"/>
    <n v="19"/>
    <m/>
    <m/>
    <m/>
    <m/>
    <s v=""/>
  </r>
  <r>
    <x v="22"/>
    <d v="2020-06-30T00:00:00"/>
    <x v="190"/>
    <n v="0"/>
    <s v="USD"/>
    <s v="JRNLWA00411583"/>
    <s v="P"/>
    <s v="Covid-19 reclass - Western Reg"/>
    <s v="HelenaK"/>
    <s v="0/JE IC"/>
    <m/>
    <m/>
    <x v="73"/>
    <m/>
    <m/>
    <m/>
    <m/>
    <m/>
    <m/>
    <s v="JRNL00979214"/>
    <s v="JRNL00979214"/>
    <m/>
    <d v="2020-07-06T00:00:00"/>
    <d v="2020-07-06T00:00:00"/>
    <m/>
    <m/>
    <s v="wci_wa"/>
    <n v="0"/>
    <n v="0"/>
    <n v="0"/>
    <n v="0"/>
    <n v="0"/>
    <n v="1"/>
    <n v="55120"/>
    <n v="2010"/>
    <n v="0"/>
    <n v="19"/>
    <m/>
    <m/>
    <m/>
    <m/>
    <s v=""/>
  </r>
  <r>
    <x v="25"/>
    <d v="2020-06-30T00:00:00"/>
    <x v="191"/>
    <n v="0"/>
    <s v="USD"/>
    <s v="JRNLWA00411583"/>
    <s v="P"/>
    <s v="Covid-19 reclass - Western Reg"/>
    <s v="HelenaK"/>
    <s v="0/JE IC"/>
    <m/>
    <m/>
    <x v="73"/>
    <m/>
    <m/>
    <m/>
    <m/>
    <m/>
    <m/>
    <s v="JRNL00979214"/>
    <s v="JRNL00979214"/>
    <m/>
    <d v="2020-07-06T00:00:00"/>
    <d v="2020-07-06T00:00:00"/>
    <m/>
    <m/>
    <s v="wci_wa"/>
    <n v="0"/>
    <n v="0"/>
    <n v="0"/>
    <n v="0"/>
    <n v="0"/>
    <n v="1"/>
    <n v="70095"/>
    <n v="2010"/>
    <n v="0"/>
    <n v="19"/>
    <m/>
    <m/>
    <m/>
    <m/>
    <s v=""/>
  </r>
  <r>
    <x v="19"/>
    <d v="2020-06-30T00:00:00"/>
    <x v="192"/>
    <n v="0"/>
    <s v="USD"/>
    <s v="JRNLWA00411583"/>
    <s v="P"/>
    <s v="Covid-19 reclass - Western Reg"/>
    <s v="HelenaK"/>
    <s v="0/JE IC"/>
    <m/>
    <m/>
    <x v="74"/>
    <m/>
    <m/>
    <m/>
    <m/>
    <m/>
    <m/>
    <s v="JRNL00979214"/>
    <s v="JRNL00979214"/>
    <m/>
    <d v="2020-07-06T00:00:00"/>
    <d v="2020-07-06T00:00:00"/>
    <m/>
    <m/>
    <s v="wci_wa"/>
    <n v="0"/>
    <n v="0"/>
    <n v="0"/>
    <n v="0"/>
    <n v="0"/>
    <n v="1"/>
    <n v="70165"/>
    <n v="2010"/>
    <n v="0"/>
    <n v="19"/>
    <m/>
    <m/>
    <m/>
    <m/>
    <s v=""/>
  </r>
  <r>
    <x v="19"/>
    <d v="2020-06-30T00:00:00"/>
    <x v="141"/>
    <n v="0"/>
    <s v="USD"/>
    <s v="JRNLWA00411583"/>
    <s v="P"/>
    <s v="Covid-19 reclass - Western Reg"/>
    <s v="HelenaK"/>
    <s v="0/JE IC"/>
    <m/>
    <m/>
    <x v="74"/>
    <m/>
    <m/>
    <m/>
    <m/>
    <m/>
    <m/>
    <s v="JRNL00979214"/>
    <s v="JRNL00979214"/>
    <m/>
    <d v="2020-07-06T00:00:00"/>
    <d v="2020-07-06T00:00:00"/>
    <m/>
    <m/>
    <s v="wci_wa"/>
    <n v="0"/>
    <n v="0"/>
    <n v="0"/>
    <n v="0"/>
    <n v="0"/>
    <n v="1"/>
    <n v="70165"/>
    <n v="2010"/>
    <n v="0"/>
    <n v="19"/>
    <m/>
    <m/>
    <m/>
    <m/>
    <s v=""/>
  </r>
  <r>
    <x v="21"/>
    <d v="2020-06-30T00:00:00"/>
    <x v="193"/>
    <n v="0"/>
    <s v="USD"/>
    <s v="JRNLWA00411778"/>
    <s v="P"/>
    <s v="EXP2: PO Log Accrual"/>
    <s v="HelenaK"/>
    <s v="0/JE IC"/>
    <m/>
    <m/>
    <x v="75"/>
    <m/>
    <m/>
    <m/>
    <m/>
    <m/>
    <m/>
    <s v="JRNL00979776"/>
    <s v="JRNL00979776"/>
    <m/>
    <d v="2020-07-07T00:00:00"/>
    <d v="2020-07-07T00:00:00"/>
    <m/>
    <m/>
    <s v="wci_wa"/>
    <n v="0"/>
    <n v="0"/>
    <n v="0"/>
    <n v="0"/>
    <n v="0"/>
    <n v="1"/>
    <n v="52090"/>
    <n v="2010"/>
    <n v="0"/>
    <n v="19"/>
    <m/>
    <m/>
    <m/>
    <m/>
    <s v=""/>
  </r>
  <r>
    <x v="27"/>
    <d v="2020-06-30T00:00:00"/>
    <x v="194"/>
    <n v="0"/>
    <s v="USD"/>
    <s v="JRNLWA00411778"/>
    <s v="P"/>
    <s v="EXP2: PO Log Accrual"/>
    <s v="HelenaK"/>
    <s v="0/JE IC"/>
    <m/>
    <m/>
    <x v="76"/>
    <m/>
    <m/>
    <m/>
    <m/>
    <m/>
    <m/>
    <s v="JRNL00979776"/>
    <s v="JRNL00979776"/>
    <m/>
    <d v="2020-07-07T00:00:00"/>
    <d v="2020-07-07T00:00:00"/>
    <m/>
    <m/>
    <s v="wci_wa"/>
    <n v="0"/>
    <n v="0"/>
    <n v="0"/>
    <n v="0"/>
    <n v="0"/>
    <n v="1"/>
    <n v="52200"/>
    <n v="2010"/>
    <n v="0"/>
    <n v="19"/>
    <m/>
    <m/>
    <m/>
    <m/>
    <s v=""/>
  </r>
  <r>
    <x v="24"/>
    <d v="2020-06-30T00:00:00"/>
    <x v="141"/>
    <n v="0"/>
    <s v="USD"/>
    <s v="JRNLWA00411778"/>
    <s v="P"/>
    <s v="EXP2: PO Log Accrual"/>
    <s v="HelenaK"/>
    <s v="0/JE IC"/>
    <m/>
    <m/>
    <x v="60"/>
    <m/>
    <m/>
    <m/>
    <m/>
    <m/>
    <m/>
    <s v="JRNL00979776"/>
    <s v="JRNL00979776"/>
    <m/>
    <d v="2020-07-07T00:00:00"/>
    <d v="2020-07-07T00:00:00"/>
    <m/>
    <m/>
    <s v="wci_wa"/>
    <n v="0"/>
    <n v="0"/>
    <n v="0"/>
    <n v="0"/>
    <n v="0"/>
    <n v="1"/>
    <n v="70086"/>
    <n v="2010"/>
    <n v="0"/>
    <n v="19"/>
    <m/>
    <m/>
    <m/>
    <m/>
    <s v=""/>
  </r>
  <r>
    <x v="0"/>
    <d v="2020-06-30T00:00:00"/>
    <x v="195"/>
    <n v="0"/>
    <s v="USD"/>
    <s v="JRNLWA00411779"/>
    <s v="P"/>
    <s v="EXP3: P-Card Accrual"/>
    <s v="HelenaK"/>
    <s v="0/JE IC"/>
    <m/>
    <m/>
    <x v="77"/>
    <m/>
    <m/>
    <m/>
    <m/>
    <m/>
    <m/>
    <s v="JRNL00979777"/>
    <s v="JRNL00979777"/>
    <m/>
    <d v="2020-07-07T00:00:00"/>
    <d v="2020-07-07T00:00:00"/>
    <m/>
    <m/>
    <s v="wci_wa"/>
    <n v="0"/>
    <n v="0"/>
    <n v="0"/>
    <n v="0"/>
    <n v="0"/>
    <n v="1"/>
    <n v="57147"/>
    <n v="2010"/>
    <n v="0"/>
    <n v="19"/>
    <m/>
    <m/>
    <m/>
    <m/>
    <s v=""/>
  </r>
  <r>
    <x v="0"/>
    <d v="2020-06-30T00:00:00"/>
    <x v="196"/>
    <n v="0"/>
    <s v="USD"/>
    <s v="JRNLWA00411779"/>
    <s v="P"/>
    <s v="EXP3: P-Card Accrual"/>
    <s v="HelenaK"/>
    <s v="0/JE IC"/>
    <m/>
    <m/>
    <x v="42"/>
    <m/>
    <m/>
    <m/>
    <m/>
    <m/>
    <m/>
    <s v="JRNL00979777"/>
    <s v="JRNL00979777"/>
    <m/>
    <d v="2020-07-07T00:00:00"/>
    <d v="2020-07-07T00:00:00"/>
    <m/>
    <m/>
    <s v="wci_wa"/>
    <n v="0"/>
    <n v="0"/>
    <n v="0"/>
    <n v="0"/>
    <n v="0"/>
    <n v="1"/>
    <n v="57147"/>
    <n v="2010"/>
    <n v="0"/>
    <n v="19"/>
    <m/>
    <m/>
    <m/>
    <m/>
    <s v=""/>
  </r>
  <r>
    <x v="16"/>
    <d v="2020-07-20T00:00:00"/>
    <x v="197"/>
    <n v="0"/>
    <s v="USD"/>
    <s v="JRNLWA00412379"/>
    <s v="P"/>
    <s v="From Voucher Posting."/>
    <s v="JudyA"/>
    <s v="0/JE IC"/>
    <s v="VUS000014547"/>
    <m/>
    <x v="27"/>
    <d v="2020-06-17T00:00:00"/>
    <s v="gaiters face coverings for drivers"/>
    <n v="24795"/>
    <s v="PO-2010-20-02129"/>
    <m/>
    <m/>
    <s v="VO05469027"/>
    <s v="JRNL00980927"/>
    <n v="2010"/>
    <d v="2020-07-20T00:00:00"/>
    <d v="2020-07-21T00:00:00"/>
    <n v="817"/>
    <d v="2020-07-22T00:00:00"/>
    <s v="wci_wa"/>
    <n v="0"/>
    <n v="0"/>
    <n v="0"/>
    <n v="0"/>
    <n v="0"/>
    <n v="1"/>
    <n v="50086"/>
    <n v="2010"/>
    <n v="0"/>
    <n v="19"/>
    <m/>
    <m/>
    <m/>
    <m/>
    <s v="VO05469027"/>
  </r>
  <r>
    <x v="14"/>
    <d v="2020-07-31T00:00:00"/>
    <x v="189"/>
    <n v="0"/>
    <s v="USD"/>
    <s v="JRNLWA00411076"/>
    <s v="P"/>
    <s v="2020-06 B1 Hrly In prog Accr"/>
    <s v="HelenaK"/>
    <s v="0/JE IC"/>
    <m/>
    <m/>
    <x v="66"/>
    <m/>
    <m/>
    <m/>
    <m/>
    <m/>
    <m/>
    <s v="JRNL00978244"/>
    <s v="JRNL00978248"/>
    <m/>
    <d v="2020-07-01T00:00:00"/>
    <d v="2020-07-02T00:00:00"/>
    <m/>
    <m/>
    <s v="wci_wa"/>
    <n v="0"/>
    <n v="0"/>
    <n v="0"/>
    <n v="0"/>
    <n v="5"/>
    <n v="1"/>
    <n v="50020"/>
    <n v="2010"/>
    <n v="0"/>
    <n v="19"/>
    <m/>
    <m/>
    <m/>
    <m/>
    <s v=""/>
  </r>
  <r>
    <x v="14"/>
    <d v="2020-07-31T00:00:00"/>
    <x v="179"/>
    <n v="0"/>
    <s v="USD"/>
    <s v="JRNLWA00411178"/>
    <s v="P"/>
    <s v="reverse 2020-06 B1 Hrly In pro"/>
    <s v="HelenaK"/>
    <s v="0/JE IC"/>
    <m/>
    <m/>
    <x v="66"/>
    <m/>
    <m/>
    <m/>
    <m/>
    <m/>
    <m/>
    <s v="JRNL00978524"/>
    <s v="JRNL00978543"/>
    <m/>
    <d v="2020-07-02T00:00:00"/>
    <d v="2020-07-02T00:00:00"/>
    <m/>
    <m/>
    <s v="wci_wa"/>
    <n v="0"/>
    <n v="0"/>
    <n v="0"/>
    <n v="0"/>
    <n v="5"/>
    <n v="1"/>
    <n v="50020"/>
    <n v="2010"/>
    <n v="0"/>
    <n v="19"/>
    <m/>
    <m/>
    <m/>
    <m/>
    <s v=""/>
  </r>
  <r>
    <x v="14"/>
    <d v="2020-07-31T00:00:00"/>
    <x v="189"/>
    <n v="0"/>
    <s v="USD"/>
    <s v="JRNLWA00411179"/>
    <s v="P"/>
    <s v="correct2020-06 B1 Hrly In prog"/>
    <s v="HelenaK"/>
    <s v="0/JE IC"/>
    <m/>
    <m/>
    <x v="66"/>
    <m/>
    <m/>
    <m/>
    <m/>
    <m/>
    <m/>
    <s v="JRNL00978525"/>
    <s v="JRNL00978544"/>
    <m/>
    <d v="2020-07-02T00:00:00"/>
    <d v="2020-07-02T00:00:00"/>
    <m/>
    <m/>
    <s v="wci_wa"/>
    <n v="0"/>
    <n v="0"/>
    <n v="0"/>
    <n v="0"/>
    <n v="5"/>
    <n v="1"/>
    <n v="50020"/>
    <n v="2010"/>
    <n v="0"/>
    <n v="19"/>
    <m/>
    <m/>
    <m/>
    <m/>
    <s v=""/>
  </r>
  <r>
    <x v="21"/>
    <d v="2020-07-31T00:00:00"/>
    <x v="184"/>
    <n v="0"/>
    <s v="USD"/>
    <s v="JRNLWA00411826"/>
    <s v="P"/>
    <s v="EXP2: PO Log Accrual"/>
    <s v="HelenaK"/>
    <s v="0/JE IC"/>
    <m/>
    <m/>
    <x v="75"/>
    <m/>
    <m/>
    <m/>
    <m/>
    <m/>
    <m/>
    <s v="JRNL00979776"/>
    <s v="JRNL00979881"/>
    <m/>
    <d v="2020-07-07T00:00:00"/>
    <d v="2020-07-07T00:00:00"/>
    <m/>
    <m/>
    <s v="wci_wa"/>
    <n v="0"/>
    <n v="0"/>
    <n v="0"/>
    <n v="0"/>
    <n v="5"/>
    <n v="1"/>
    <n v="52090"/>
    <n v="2010"/>
    <n v="0"/>
    <n v="19"/>
    <m/>
    <m/>
    <m/>
    <m/>
    <s v=""/>
  </r>
  <r>
    <x v="27"/>
    <d v="2020-07-31T00:00:00"/>
    <x v="185"/>
    <n v="0"/>
    <s v="USD"/>
    <s v="JRNLWA00411826"/>
    <s v="P"/>
    <s v="EXP2: PO Log Accrual"/>
    <s v="HelenaK"/>
    <s v="0/JE IC"/>
    <m/>
    <m/>
    <x v="76"/>
    <m/>
    <m/>
    <m/>
    <m/>
    <m/>
    <m/>
    <s v="JRNL00979776"/>
    <s v="JRNL00979881"/>
    <m/>
    <d v="2020-07-07T00:00:00"/>
    <d v="2020-07-07T00:00:00"/>
    <m/>
    <m/>
    <s v="wci_wa"/>
    <n v="0"/>
    <n v="0"/>
    <n v="0"/>
    <n v="0"/>
    <n v="5"/>
    <n v="1"/>
    <n v="52200"/>
    <n v="2010"/>
    <n v="0"/>
    <n v="19"/>
    <m/>
    <m/>
    <m/>
    <m/>
    <s v=""/>
  </r>
  <r>
    <x v="24"/>
    <d v="2020-07-31T00:00:00"/>
    <x v="151"/>
    <n v="0"/>
    <s v="USD"/>
    <s v="JRNLWA00411826"/>
    <s v="P"/>
    <s v="EXP2: PO Log Accrual"/>
    <s v="HelenaK"/>
    <s v="0/JE IC"/>
    <m/>
    <m/>
    <x v="60"/>
    <m/>
    <m/>
    <m/>
    <m/>
    <m/>
    <m/>
    <s v="JRNL00979776"/>
    <s v="JRNL00979881"/>
    <m/>
    <d v="2020-07-07T00:00:00"/>
    <d v="2020-07-07T00:00:00"/>
    <m/>
    <m/>
    <s v="wci_wa"/>
    <n v="0"/>
    <n v="0"/>
    <n v="0"/>
    <n v="0"/>
    <n v="5"/>
    <n v="1"/>
    <n v="70086"/>
    <n v="2010"/>
    <n v="0"/>
    <n v="19"/>
    <m/>
    <m/>
    <m/>
    <m/>
    <s v=""/>
  </r>
  <r>
    <x v="0"/>
    <d v="2020-07-31T00:00:00"/>
    <x v="198"/>
    <n v="0"/>
    <s v="USD"/>
    <s v="JRNLWA00411827"/>
    <s v="P"/>
    <s v="EXP3: P-Card Accrual"/>
    <s v="HelenaK"/>
    <s v="0/JE IC"/>
    <m/>
    <m/>
    <x v="77"/>
    <m/>
    <m/>
    <m/>
    <m/>
    <m/>
    <m/>
    <s v="JRNL00979777"/>
    <s v="JRNL00979882"/>
    <m/>
    <d v="2020-07-07T00:00:00"/>
    <d v="2020-07-07T00:00:00"/>
    <m/>
    <m/>
    <s v="wci_wa"/>
    <n v="0"/>
    <n v="0"/>
    <n v="0"/>
    <n v="0"/>
    <n v="5"/>
    <n v="1"/>
    <n v="57147"/>
    <n v="2010"/>
    <n v="0"/>
    <n v="19"/>
    <m/>
    <m/>
    <m/>
    <m/>
    <s v=""/>
  </r>
  <r>
    <x v="0"/>
    <d v="2020-07-31T00:00:00"/>
    <x v="199"/>
    <n v="0"/>
    <s v="USD"/>
    <s v="JRNLWA00411827"/>
    <s v="P"/>
    <s v="EXP3: P-Card Accrual"/>
    <s v="HelenaK"/>
    <s v="0/JE IC"/>
    <m/>
    <m/>
    <x v="42"/>
    <m/>
    <m/>
    <m/>
    <m/>
    <m/>
    <m/>
    <s v="JRNL00979777"/>
    <s v="JRNL00979882"/>
    <m/>
    <d v="2020-07-07T00:00:00"/>
    <d v="2020-07-07T00:00:00"/>
    <m/>
    <m/>
    <s v="wci_wa"/>
    <n v="0"/>
    <n v="0"/>
    <n v="0"/>
    <n v="0"/>
    <n v="5"/>
    <n v="1"/>
    <n v="57147"/>
    <n v="2010"/>
    <n v="0"/>
    <n v="19"/>
    <m/>
    <m/>
    <m/>
    <m/>
    <s v=""/>
  </r>
  <r>
    <x v="16"/>
    <d v="2020-07-31T00:00:00"/>
    <x v="200"/>
    <n v="0"/>
    <s v="USD"/>
    <s v="JRNLWA00412755"/>
    <s v="P"/>
    <s v="Pcard Activity - July"/>
    <s v="HeatherH"/>
    <s v="0/JE IC"/>
    <m/>
    <m/>
    <x v="14"/>
    <m/>
    <m/>
    <m/>
    <m/>
    <m/>
    <m/>
    <s v="JRNL00981756"/>
    <s v="JRNL00981756"/>
    <m/>
    <d v="2020-08-04T00:00:00"/>
    <d v="2020-08-05T00:00:00"/>
    <m/>
    <m/>
    <s v="wci_wa"/>
    <n v="0"/>
    <n v="0"/>
    <n v="0"/>
    <n v="0"/>
    <n v="0"/>
    <n v="1"/>
    <n v="50086"/>
    <n v="2010"/>
    <n v="0"/>
    <n v="19"/>
    <m/>
    <m/>
    <m/>
    <m/>
    <s v=""/>
  </r>
  <r>
    <x v="16"/>
    <d v="2020-07-31T00:00:00"/>
    <x v="201"/>
    <n v="0"/>
    <s v="USD"/>
    <s v="JRNLWA00412755"/>
    <s v="P"/>
    <s v="Pcard Activity - July"/>
    <s v="HeatherH"/>
    <s v="0/JE IC"/>
    <m/>
    <m/>
    <x v="33"/>
    <m/>
    <m/>
    <m/>
    <m/>
    <m/>
    <m/>
    <s v="JRNL00981756"/>
    <s v="JRNL00981756"/>
    <m/>
    <d v="2020-08-04T00:00:00"/>
    <d v="2020-08-05T00:00:00"/>
    <m/>
    <m/>
    <s v="wci_wa"/>
    <n v="0"/>
    <n v="0"/>
    <n v="0"/>
    <n v="0"/>
    <n v="0"/>
    <n v="1"/>
    <n v="50086"/>
    <n v="2010"/>
    <n v="0"/>
    <n v="19"/>
    <m/>
    <m/>
    <m/>
    <m/>
    <s v=""/>
  </r>
  <r>
    <x v="0"/>
    <d v="2020-07-31T00:00:00"/>
    <x v="195"/>
    <n v="0"/>
    <s v="USD"/>
    <s v="JRNLWA00412755"/>
    <s v="P"/>
    <s v="Pcard Activity - July"/>
    <s v="HeatherH"/>
    <s v="0/JE IC"/>
    <m/>
    <m/>
    <x v="77"/>
    <m/>
    <m/>
    <m/>
    <m/>
    <m/>
    <m/>
    <s v="JRNL00981756"/>
    <s v="JRNL00981756"/>
    <m/>
    <d v="2020-08-04T00:00:00"/>
    <d v="2020-08-05T00:00:00"/>
    <m/>
    <m/>
    <s v="wci_wa"/>
    <n v="0"/>
    <n v="0"/>
    <n v="0"/>
    <n v="0"/>
    <n v="0"/>
    <n v="1"/>
    <n v="57147"/>
    <n v="2010"/>
    <n v="0"/>
    <n v="19"/>
    <m/>
    <m/>
    <m/>
    <m/>
    <s v=""/>
  </r>
  <r>
    <x v="0"/>
    <d v="2020-07-31T00:00:00"/>
    <x v="196"/>
    <n v="0"/>
    <s v="USD"/>
    <s v="JRNLWA00412755"/>
    <s v="P"/>
    <s v="Pcard Activity - July"/>
    <s v="HeatherH"/>
    <s v="0/JE IC"/>
    <m/>
    <m/>
    <x v="42"/>
    <m/>
    <m/>
    <m/>
    <m/>
    <m/>
    <m/>
    <s v="JRNL00981756"/>
    <s v="JRNL00981756"/>
    <m/>
    <d v="2020-08-04T00:00:00"/>
    <d v="2020-08-05T00:00:00"/>
    <m/>
    <m/>
    <s v="wci_wa"/>
    <n v="0"/>
    <n v="0"/>
    <n v="0"/>
    <n v="0"/>
    <n v="0"/>
    <n v="1"/>
    <n v="57147"/>
    <n v="2010"/>
    <n v="0"/>
    <n v="19"/>
    <m/>
    <m/>
    <m/>
    <m/>
    <s v=""/>
  </r>
  <r>
    <x v="16"/>
    <d v="2020-07-31T00:00:00"/>
    <x v="202"/>
    <n v="0"/>
    <s v="USD"/>
    <s v="JRNLWA00413080"/>
    <s v="P"/>
    <s v="Workday Expense Report Jul-20"/>
    <s v="HeatherH"/>
    <s v="0/JE IC"/>
    <m/>
    <m/>
    <x v="78"/>
    <m/>
    <m/>
    <m/>
    <m/>
    <m/>
    <m/>
    <s v="JRNL00982468"/>
    <s v="JRNL00982468"/>
    <m/>
    <d v="2020-08-05T00:00:00"/>
    <d v="2020-08-05T00:00:00"/>
    <m/>
    <m/>
    <s v="wci_wa"/>
    <n v="0"/>
    <n v="0"/>
    <n v="0"/>
    <n v="0"/>
    <n v="0"/>
    <n v="1"/>
    <n v="50086"/>
    <n v="2010"/>
    <n v="0"/>
    <n v="19"/>
    <m/>
    <m/>
    <m/>
    <m/>
    <s v=""/>
  </r>
  <r>
    <x v="14"/>
    <d v="2020-07-31T00:00:00"/>
    <x v="203"/>
    <n v="0"/>
    <s v="USD"/>
    <s v="JRNLWA00413141"/>
    <s v="P"/>
    <s v="B1 7/1/20-7/7/20"/>
    <s v="JacobMas"/>
    <s v="0/JE IC"/>
    <m/>
    <m/>
    <x v="66"/>
    <m/>
    <m/>
    <m/>
    <m/>
    <m/>
    <m/>
    <s v="JRNL00982730"/>
    <s v="JRNL00982730"/>
    <m/>
    <d v="2020-08-06T00:00:00"/>
    <d v="2020-08-06T00:00:00"/>
    <m/>
    <m/>
    <s v="wci_wa"/>
    <n v="0"/>
    <n v="0"/>
    <n v="0"/>
    <n v="0"/>
    <n v="0"/>
    <n v="1"/>
    <n v="50020"/>
    <n v="2010"/>
    <n v="0"/>
    <n v="19"/>
    <m/>
    <m/>
    <m/>
    <m/>
    <s v=""/>
  </r>
  <r>
    <x v="19"/>
    <d v="2020-07-31T00:00:00"/>
    <x v="204"/>
    <n v="0"/>
    <s v="USD"/>
    <s v="JRNLWA00413141"/>
    <s v="P"/>
    <s v="B1 7/1/20-7/7/20"/>
    <s v="JacobMas"/>
    <s v="0/JE IC"/>
    <m/>
    <m/>
    <x v="79"/>
    <m/>
    <m/>
    <m/>
    <m/>
    <m/>
    <m/>
    <s v="JRNL00982730"/>
    <s v="JRNL00982730"/>
    <m/>
    <d v="2020-08-06T00:00:00"/>
    <d v="2020-08-06T00:00:00"/>
    <m/>
    <m/>
    <s v="wci_wa"/>
    <n v="0"/>
    <n v="0"/>
    <n v="0"/>
    <n v="0"/>
    <n v="0"/>
    <n v="1"/>
    <n v="70165"/>
    <n v="2010"/>
    <n v="0"/>
    <n v="19"/>
    <m/>
    <m/>
    <m/>
    <m/>
    <s v=""/>
  </r>
  <r>
    <x v="14"/>
    <d v="2020-07-31T00:00:00"/>
    <x v="205"/>
    <n v="0"/>
    <s v="USD"/>
    <s v="JRNLWA00413174"/>
    <s v="P"/>
    <s v="B1  7/15/20 to 7/21/20"/>
    <s v="JacobMas"/>
    <s v="0/JE IC"/>
    <m/>
    <m/>
    <x v="80"/>
    <m/>
    <m/>
    <m/>
    <m/>
    <m/>
    <m/>
    <s v="JRNL00982775"/>
    <s v="JRNL00982775"/>
    <m/>
    <d v="2020-08-06T00:00:00"/>
    <d v="2020-08-06T00:00:00"/>
    <m/>
    <m/>
    <s v="wci_wa"/>
    <n v="0"/>
    <n v="0"/>
    <n v="0"/>
    <n v="0"/>
    <n v="0"/>
    <n v="1"/>
    <n v="50020"/>
    <n v="2010"/>
    <n v="0"/>
    <n v="19"/>
    <m/>
    <m/>
    <m/>
    <m/>
    <s v=""/>
  </r>
  <r>
    <x v="19"/>
    <d v="2020-07-31T00:00:00"/>
    <x v="204"/>
    <n v="0"/>
    <s v="USD"/>
    <s v="JRNLWA00413174"/>
    <s v="P"/>
    <s v="B1  7/15/20 to 7/21/20"/>
    <s v="JacobMas"/>
    <s v="0/JE IC"/>
    <m/>
    <m/>
    <x v="81"/>
    <m/>
    <m/>
    <m/>
    <m/>
    <m/>
    <m/>
    <s v="JRNL00982775"/>
    <s v="JRNL00982775"/>
    <m/>
    <d v="2020-08-06T00:00:00"/>
    <d v="2020-08-06T00:00:00"/>
    <m/>
    <m/>
    <s v="wci_wa"/>
    <n v="0"/>
    <n v="0"/>
    <n v="0"/>
    <n v="0"/>
    <n v="0"/>
    <n v="1"/>
    <n v="70165"/>
    <n v="2010"/>
    <n v="0"/>
    <n v="19"/>
    <m/>
    <m/>
    <m/>
    <m/>
    <s v=""/>
  </r>
  <r>
    <x v="16"/>
    <d v="2020-07-31T00:00:00"/>
    <x v="206"/>
    <n v="0"/>
    <s v="USD"/>
    <s v="JRNLWA00413281"/>
    <s v="P"/>
    <s v="EXP2: PO Log Accrual"/>
    <s v="HelenaK"/>
    <s v="0/JE IC"/>
    <m/>
    <m/>
    <x v="82"/>
    <m/>
    <m/>
    <m/>
    <m/>
    <m/>
    <m/>
    <s v="JRNL00983099"/>
    <s v="JRNL00983099"/>
    <m/>
    <d v="2020-08-06T00:00:00"/>
    <d v="2020-08-06T00:00:00"/>
    <m/>
    <m/>
    <s v="wci_wa"/>
    <n v="0"/>
    <n v="0"/>
    <n v="0"/>
    <n v="0"/>
    <n v="0"/>
    <n v="1"/>
    <n v="50086"/>
    <n v="2010"/>
    <n v="0"/>
    <n v="19"/>
    <m/>
    <m/>
    <m/>
    <m/>
    <s v=""/>
  </r>
  <r>
    <x v="24"/>
    <d v="2020-07-31T00:00:00"/>
    <x v="207"/>
    <n v="0"/>
    <s v="USD"/>
    <s v="JRNLWA00413281"/>
    <s v="P"/>
    <s v="EXP2: PO Log Accrual"/>
    <s v="HelenaK"/>
    <s v="0/JE IC"/>
    <m/>
    <m/>
    <x v="60"/>
    <m/>
    <m/>
    <m/>
    <m/>
    <m/>
    <m/>
    <s v="JRNL00983099"/>
    <s v="JRNL00983099"/>
    <m/>
    <d v="2020-08-06T00:00:00"/>
    <d v="2020-08-06T00:00:00"/>
    <m/>
    <m/>
    <s v="wci_wa"/>
    <n v="0"/>
    <n v="0"/>
    <n v="0"/>
    <n v="0"/>
    <n v="0"/>
    <n v="1"/>
    <n v="70086"/>
    <n v="2010"/>
    <n v="0"/>
    <n v="19"/>
    <m/>
    <m/>
    <m/>
    <m/>
    <s v=""/>
  </r>
  <r>
    <x v="0"/>
    <d v="2020-08-25T00:00:00"/>
    <x v="80"/>
    <n v="0"/>
    <s v="USD"/>
    <s v="JRNLWA00413970"/>
    <s v="P"/>
    <s v="From Voucher Posting."/>
    <s v="JudyA"/>
    <s v="0/JE IC"/>
    <s v="VUS000019610"/>
    <m/>
    <x v="0"/>
    <d v="2020-08-18T00:00:00"/>
    <s v="special cleaning- Aug high touch areas-"/>
    <s v="1074-206INV"/>
    <s v="PO-2010-20-02720"/>
    <m/>
    <m/>
    <s v="VO05509442"/>
    <s v="JRNL00984420"/>
    <n v="2010"/>
    <d v="2020-08-25T00:00:00"/>
    <d v="2020-08-26T00:00:00"/>
    <n v="1500"/>
    <d v="2020-10-22T00:00:00"/>
    <s v="wci_wa"/>
    <n v="0"/>
    <n v="0"/>
    <n v="0"/>
    <n v="0"/>
    <n v="0"/>
    <n v="1"/>
    <n v="57147"/>
    <n v="2010"/>
    <n v="0"/>
    <n v="19"/>
    <m/>
    <m/>
    <m/>
    <m/>
    <s v="VO05509442"/>
  </r>
  <r>
    <x v="0"/>
    <d v="2020-08-25T00:00:00"/>
    <x v="79"/>
    <n v="0"/>
    <s v="USD"/>
    <s v="JRNLWA00413970"/>
    <s v="P"/>
    <s v="From Voucher Posting."/>
    <s v="JudyA"/>
    <s v="0/JE IC"/>
    <s v="VUS000019610"/>
    <m/>
    <x v="0"/>
    <d v="2020-08-18T00:00:00"/>
    <s v="special cleaning- Aug high touch areas-"/>
    <s v="1073-206INV"/>
    <s v="PO-2010-20-02719"/>
    <m/>
    <m/>
    <s v="VO05509443"/>
    <s v="JRNL00984420"/>
    <n v="2010"/>
    <d v="2020-08-25T00:00:00"/>
    <d v="2020-08-26T00:00:00"/>
    <n v="1680"/>
    <d v="2020-10-22T00:00:00"/>
    <s v="wci_wa"/>
    <n v="0"/>
    <n v="0"/>
    <n v="0"/>
    <n v="0"/>
    <n v="0"/>
    <n v="1"/>
    <n v="57147"/>
    <n v="2010"/>
    <n v="0"/>
    <n v="19"/>
    <m/>
    <m/>
    <m/>
    <m/>
    <s v="VO05509443"/>
  </r>
  <r>
    <x v="16"/>
    <d v="2020-08-31T00:00:00"/>
    <x v="208"/>
    <n v="0"/>
    <s v="USD"/>
    <s v="JRNLWA00413313"/>
    <s v="P"/>
    <s v="EXP2: PO Log Accrual"/>
    <s v="HelenaK"/>
    <s v="0/JE IC"/>
    <m/>
    <m/>
    <x v="82"/>
    <m/>
    <m/>
    <m/>
    <m/>
    <m/>
    <m/>
    <s v="JRNL00983099"/>
    <s v="JRNL00983162"/>
    <m/>
    <d v="2020-08-06T00:00:00"/>
    <d v="2020-08-06T00:00:00"/>
    <m/>
    <m/>
    <s v="wci_wa"/>
    <n v="0"/>
    <n v="0"/>
    <n v="0"/>
    <n v="0"/>
    <n v="5"/>
    <n v="1"/>
    <n v="50086"/>
    <n v="2010"/>
    <n v="0"/>
    <n v="19"/>
    <m/>
    <m/>
    <m/>
    <m/>
    <s v=""/>
  </r>
  <r>
    <x v="24"/>
    <d v="2020-08-31T00:00:00"/>
    <x v="209"/>
    <n v="0"/>
    <s v="USD"/>
    <s v="JRNLWA00413313"/>
    <s v="P"/>
    <s v="EXP2: PO Log Accrual"/>
    <s v="HelenaK"/>
    <s v="0/JE IC"/>
    <m/>
    <m/>
    <x v="60"/>
    <m/>
    <m/>
    <m/>
    <m/>
    <m/>
    <m/>
    <s v="JRNL00983099"/>
    <s v="JRNL00983162"/>
    <m/>
    <d v="2020-08-06T00:00:00"/>
    <d v="2020-08-06T00:00:00"/>
    <m/>
    <m/>
    <s v="wci_wa"/>
    <n v="0"/>
    <n v="0"/>
    <n v="0"/>
    <n v="0"/>
    <n v="5"/>
    <n v="1"/>
    <n v="70086"/>
    <n v="2010"/>
    <n v="0"/>
    <n v="19"/>
    <m/>
    <m/>
    <m/>
    <m/>
    <s v=""/>
  </r>
  <r>
    <x v="0"/>
    <d v="2020-08-31T00:00:00"/>
    <x v="79"/>
    <n v="0"/>
    <s v="USD"/>
    <s v="JRNLWA00414051"/>
    <s v="P"/>
    <s v="From Voucher Posting."/>
    <s v="JudyA"/>
    <s v="0/JE IC"/>
    <s v="VUS000019610"/>
    <m/>
    <x v="0"/>
    <d v="2020-06-15T00:00:00"/>
    <s v="heightened cleaning at 99th St for June,"/>
    <s v="999-206INV"/>
    <s v="PO-2010-20-02789"/>
    <m/>
    <m/>
    <s v="VO05515564"/>
    <s v="JRNL00984709"/>
    <n v="2010"/>
    <d v="2020-09-01T00:00:00"/>
    <d v="2020-09-01T00:00:00"/>
    <n v="1680"/>
    <d v="2020-08-19T00:00:00"/>
    <s v="wci_wa"/>
    <n v="0"/>
    <n v="0"/>
    <n v="0"/>
    <n v="0"/>
    <n v="0"/>
    <n v="1"/>
    <n v="57147"/>
    <n v="2010"/>
    <n v="0"/>
    <n v="19"/>
    <m/>
    <m/>
    <m/>
    <m/>
    <s v="VO05515564"/>
  </r>
  <r>
    <x v="0"/>
    <d v="2020-08-31T00:00:00"/>
    <x v="25"/>
    <n v="0"/>
    <s v="USD"/>
    <s v="JRNLWA00414051"/>
    <s v="P"/>
    <s v="From Voucher Posting."/>
    <s v="JudyA"/>
    <s v="0/JE IC"/>
    <s v="VUS000019610"/>
    <m/>
    <x v="0"/>
    <d v="2020-06-15T00:00:00"/>
    <s v="heightened cleaning at 94th Ave for June"/>
    <s v="1000-206INV"/>
    <s v="PO-2010-20-02790"/>
    <m/>
    <m/>
    <s v="VO05515565"/>
    <s v="JRNL00984709"/>
    <n v="2010"/>
    <d v="2020-09-01T00:00:00"/>
    <d v="2020-09-01T00:00:00"/>
    <n v="1200"/>
    <d v="2020-08-19T00:00:00"/>
    <s v="wci_wa"/>
    <n v="0"/>
    <n v="0"/>
    <n v="0"/>
    <n v="0"/>
    <n v="0"/>
    <n v="1"/>
    <n v="57147"/>
    <n v="2010"/>
    <n v="0"/>
    <n v="19"/>
    <m/>
    <m/>
    <m/>
    <m/>
    <s v="VO05515565"/>
  </r>
  <r>
    <x v="0"/>
    <d v="2020-08-31T00:00:00"/>
    <x v="210"/>
    <n v="0"/>
    <s v="USD"/>
    <s v="JRNLWA00414051"/>
    <s v="P"/>
    <s v="From Voucher Posting."/>
    <s v="JudyA"/>
    <s v="0/JE IC"/>
    <s v="VUS000019610"/>
    <m/>
    <x v="0"/>
    <d v="2020-07-15T00:00:00"/>
    <s v="high touch at 99th St for July, invoice:"/>
    <s v="1030-206INV"/>
    <s v="PO-2010-20-02791"/>
    <m/>
    <m/>
    <s v="VO05515566"/>
    <s v="JRNL00984709"/>
    <n v="2010"/>
    <d v="2020-09-01T00:00:00"/>
    <d v="2020-09-01T00:00:00"/>
    <n v="1840"/>
    <d v="2020-09-18T00:00:00"/>
    <s v="wci_wa"/>
    <n v="0"/>
    <n v="0"/>
    <n v="0"/>
    <n v="0"/>
    <n v="0"/>
    <n v="1"/>
    <n v="57147"/>
    <n v="2010"/>
    <n v="0"/>
    <n v="19"/>
    <m/>
    <m/>
    <m/>
    <m/>
    <s v="VO05515566"/>
  </r>
  <r>
    <x v="0"/>
    <d v="2020-08-31T00:00:00"/>
    <x v="80"/>
    <n v="0"/>
    <s v="USD"/>
    <s v="JRNLWA00414051"/>
    <s v="P"/>
    <s v="From Voucher Posting."/>
    <s v="JudyA"/>
    <s v="0/JE IC"/>
    <s v="VUS000019610"/>
    <m/>
    <x v="0"/>
    <d v="2020-07-15T00:00:00"/>
    <s v="high touch at 94th Ave for July, invoice"/>
    <s v="1031-206INV"/>
    <s v="PO-2010-20-02792"/>
    <m/>
    <m/>
    <s v="VO05515568"/>
    <s v="JRNL00984709"/>
    <n v="2010"/>
    <d v="2020-09-01T00:00:00"/>
    <d v="2020-09-01T00:00:00"/>
    <n v="1500"/>
    <d v="2020-09-18T00:00:00"/>
    <s v="wci_wa"/>
    <n v="0"/>
    <n v="0"/>
    <n v="0"/>
    <n v="0"/>
    <n v="0"/>
    <n v="1"/>
    <n v="57147"/>
    <n v="2010"/>
    <n v="0"/>
    <n v="19"/>
    <m/>
    <m/>
    <m/>
    <m/>
    <s v="VO05515568"/>
  </r>
  <r>
    <x v="16"/>
    <d v="2020-08-31T00:00:00"/>
    <x v="206"/>
    <n v="0"/>
    <s v="USD"/>
    <s v="JRNLWA00414193"/>
    <s v="P"/>
    <s v="Pcard Activity - Aug"/>
    <s v="HelenaK"/>
    <s v="0/JE IC"/>
    <m/>
    <m/>
    <x v="83"/>
    <m/>
    <m/>
    <m/>
    <m/>
    <m/>
    <m/>
    <s v="JRNL00985015"/>
    <s v="JRNL00985015"/>
    <m/>
    <d v="2020-09-02T00:00:00"/>
    <d v="2020-09-02T00:00:00"/>
    <m/>
    <m/>
    <s v="wci_wa"/>
    <n v="0"/>
    <n v="0"/>
    <n v="0"/>
    <n v="0"/>
    <n v="0"/>
    <n v="1"/>
    <n v="50086"/>
    <n v="2010"/>
    <n v="0"/>
    <n v="19"/>
    <m/>
    <m/>
    <m/>
    <m/>
    <s v=""/>
  </r>
  <r>
    <x v="18"/>
    <d v="2020-08-31T00:00:00"/>
    <x v="211"/>
    <n v="0"/>
    <s v="USD"/>
    <s v="JRNLWA00414193"/>
    <s v="P"/>
    <s v="Pcard Activity - Aug"/>
    <s v="HelenaK"/>
    <s v="0/JE IC"/>
    <m/>
    <m/>
    <x v="84"/>
    <m/>
    <m/>
    <m/>
    <m/>
    <m/>
    <m/>
    <s v="JRNL00985015"/>
    <s v="JRNL00985015"/>
    <m/>
    <d v="2020-09-02T00:00:00"/>
    <d v="2020-09-02T00:00:00"/>
    <m/>
    <m/>
    <s v="wci_wa"/>
    <n v="0"/>
    <n v="0"/>
    <n v="0"/>
    <n v="0"/>
    <n v="0"/>
    <n v="1"/>
    <n v="52086"/>
    <n v="2010"/>
    <n v="0"/>
    <n v="19"/>
    <m/>
    <m/>
    <m/>
    <m/>
    <s v=""/>
  </r>
  <r>
    <x v="21"/>
    <d v="2020-08-31T00:00:00"/>
    <x v="212"/>
    <n v="0"/>
    <s v="USD"/>
    <s v="JRNLWA00414193"/>
    <s v="P"/>
    <s v="Pcard Activity - Aug"/>
    <s v="HelenaK"/>
    <s v="0/JE IC"/>
    <m/>
    <m/>
    <x v="24"/>
    <m/>
    <m/>
    <m/>
    <m/>
    <m/>
    <m/>
    <s v="JRNL00985015"/>
    <s v="JRNL00985015"/>
    <m/>
    <d v="2020-09-02T00:00:00"/>
    <d v="2020-09-02T00:00:00"/>
    <m/>
    <m/>
    <s v="wci_wa"/>
    <n v="0"/>
    <n v="0"/>
    <n v="0"/>
    <n v="0"/>
    <n v="0"/>
    <n v="1"/>
    <n v="52090"/>
    <n v="2010"/>
    <n v="0"/>
    <n v="19"/>
    <m/>
    <m/>
    <m/>
    <m/>
    <s v=""/>
  </r>
  <r>
    <x v="24"/>
    <d v="2020-08-31T00:00:00"/>
    <x v="207"/>
    <n v="0"/>
    <s v="USD"/>
    <s v="JRNLWA00414193"/>
    <s v="P"/>
    <s v="Pcard Activity - Aug"/>
    <s v="HelenaK"/>
    <s v="0/JE IC"/>
    <m/>
    <m/>
    <x v="85"/>
    <m/>
    <m/>
    <m/>
    <m/>
    <m/>
    <m/>
    <s v="JRNL00985015"/>
    <s v="JRNL00985015"/>
    <m/>
    <d v="2020-09-02T00:00:00"/>
    <d v="2020-09-02T00:00:00"/>
    <m/>
    <m/>
    <s v="wci_wa"/>
    <n v="0"/>
    <n v="0"/>
    <n v="0"/>
    <n v="0"/>
    <n v="0"/>
    <n v="1"/>
    <n v="70086"/>
    <n v="2010"/>
    <n v="0"/>
    <n v="19"/>
    <m/>
    <m/>
    <m/>
    <m/>
    <s v=""/>
  </r>
  <r>
    <x v="19"/>
    <d v="2020-08-31T00:00:00"/>
    <x v="204"/>
    <n v="0"/>
    <s v="USD"/>
    <s v="JRNLWA00414290"/>
    <s v="P"/>
    <s v="B1  7/29/20-8/4/20"/>
    <s v="LaurenTi"/>
    <s v="0/JE IC"/>
    <m/>
    <m/>
    <x v="86"/>
    <m/>
    <m/>
    <m/>
    <m/>
    <m/>
    <m/>
    <s v="JRNL00985351"/>
    <s v="JRNL00985351"/>
    <m/>
    <d v="2020-09-03T00:00:00"/>
    <d v="2020-09-03T00:00:00"/>
    <m/>
    <m/>
    <s v="wci_wa"/>
    <n v="0"/>
    <n v="0"/>
    <n v="0"/>
    <n v="0"/>
    <n v="0"/>
    <n v="1"/>
    <n v="70165"/>
    <n v="2010"/>
    <n v="0"/>
    <n v="19"/>
    <m/>
    <m/>
    <m/>
    <m/>
    <s v=""/>
  </r>
  <r>
    <x v="14"/>
    <d v="2020-08-31T00:00:00"/>
    <x v="213"/>
    <n v="0"/>
    <s v="USD"/>
    <s v="JRNLWA00414309"/>
    <s v="P"/>
    <s v="B1  8/12/20-8/18/20"/>
    <s v="LaurenTi"/>
    <s v="0/JE IC"/>
    <m/>
    <m/>
    <x v="87"/>
    <m/>
    <m/>
    <m/>
    <m/>
    <m/>
    <m/>
    <s v="JRNL00985414"/>
    <s v="JRNL00985414"/>
    <m/>
    <d v="2020-09-03T00:00:00"/>
    <d v="2020-09-03T00:00:00"/>
    <m/>
    <m/>
    <s v="wci_wa"/>
    <n v="0"/>
    <n v="0"/>
    <n v="0"/>
    <n v="0"/>
    <n v="0"/>
    <n v="1"/>
    <n v="50020"/>
    <n v="2010"/>
    <n v="0"/>
    <n v="19"/>
    <m/>
    <m/>
    <m/>
    <m/>
    <s v=""/>
  </r>
  <r>
    <x v="14"/>
    <d v="2020-08-31T00:00:00"/>
    <x v="214"/>
    <n v="0"/>
    <s v="USD"/>
    <s v="JRNLWA00414309"/>
    <s v="P"/>
    <s v="B1  8/12/20-8/18/20"/>
    <s v="LaurenTi"/>
    <s v="0/JE IC"/>
    <m/>
    <m/>
    <x v="87"/>
    <m/>
    <m/>
    <m/>
    <m/>
    <m/>
    <m/>
    <s v="JRNL00985414"/>
    <s v="JRNL00985414"/>
    <m/>
    <d v="2020-09-03T00:00:00"/>
    <d v="2020-09-03T00:00:00"/>
    <m/>
    <m/>
    <s v="wci_wa"/>
    <n v="0"/>
    <n v="0"/>
    <n v="0"/>
    <n v="0"/>
    <n v="0"/>
    <n v="1"/>
    <n v="50020"/>
    <n v="2010"/>
    <n v="0"/>
    <n v="19"/>
    <m/>
    <m/>
    <m/>
    <m/>
    <s v=""/>
  </r>
  <r>
    <x v="14"/>
    <d v="2020-08-31T00:00:00"/>
    <x v="215"/>
    <n v="0"/>
    <s v="USD"/>
    <s v="JRNLWA00414309"/>
    <s v="P"/>
    <s v="B1  8/12/20-8/18/20"/>
    <s v="LaurenTi"/>
    <s v="0/JE IC"/>
    <m/>
    <m/>
    <x v="87"/>
    <m/>
    <m/>
    <m/>
    <m/>
    <m/>
    <m/>
    <s v="JRNL00985414"/>
    <s v="JRNL00985414"/>
    <m/>
    <d v="2020-09-03T00:00:00"/>
    <d v="2020-09-03T00:00:00"/>
    <m/>
    <m/>
    <s v="wci_wa"/>
    <n v="0"/>
    <n v="0"/>
    <n v="0"/>
    <n v="0"/>
    <n v="0"/>
    <n v="1"/>
    <n v="50020"/>
    <n v="2010"/>
    <n v="0"/>
    <n v="19"/>
    <m/>
    <m/>
    <m/>
    <m/>
    <s v=""/>
  </r>
  <r>
    <x v="19"/>
    <d v="2020-08-31T00:00:00"/>
    <x v="216"/>
    <n v="0"/>
    <s v="USD"/>
    <s v="JRNLWA00414309"/>
    <s v="P"/>
    <s v="B1  8/12/20-8/18/20"/>
    <s v="LaurenTi"/>
    <s v="0/JE IC"/>
    <m/>
    <m/>
    <x v="88"/>
    <m/>
    <m/>
    <m/>
    <m/>
    <m/>
    <m/>
    <s v="JRNL00985414"/>
    <s v="JRNL00985414"/>
    <m/>
    <d v="2020-09-03T00:00:00"/>
    <d v="2020-09-03T00:00:00"/>
    <m/>
    <m/>
    <s v="wci_wa"/>
    <n v="0"/>
    <n v="0"/>
    <n v="0"/>
    <n v="0"/>
    <n v="0"/>
    <n v="1"/>
    <n v="70165"/>
    <n v="2010"/>
    <n v="0"/>
    <n v="19"/>
    <m/>
    <m/>
    <m/>
    <m/>
    <s v=""/>
  </r>
  <r>
    <x v="14"/>
    <d v="2020-08-31T00:00:00"/>
    <x v="217"/>
    <n v="0"/>
    <s v="USD"/>
    <s v="JRNLWA00414333"/>
    <s v="P"/>
    <s v="B1  8/26/20-8/31/20"/>
    <s v="LaurenTi"/>
    <s v="0/JE IC"/>
    <m/>
    <m/>
    <x v="89"/>
    <m/>
    <m/>
    <m/>
    <m/>
    <m/>
    <m/>
    <s v="JRNL00985463"/>
    <s v="JRNL00985463"/>
    <m/>
    <d v="2020-09-03T00:00:00"/>
    <d v="2020-09-03T00:00:00"/>
    <m/>
    <m/>
    <s v="wci_wa"/>
    <n v="0"/>
    <n v="0"/>
    <n v="0"/>
    <n v="0"/>
    <n v="0"/>
    <n v="1"/>
    <n v="50020"/>
    <n v="2010"/>
    <n v="0"/>
    <n v="19"/>
    <m/>
    <m/>
    <m/>
    <m/>
    <s v=""/>
  </r>
  <r>
    <x v="19"/>
    <d v="2020-08-31T00:00:00"/>
    <x v="216"/>
    <n v="0"/>
    <s v="USD"/>
    <s v="JRNLWA00414333"/>
    <s v="P"/>
    <s v="B1  8/26/20-8/31/20"/>
    <s v="LaurenTi"/>
    <s v="0/JE IC"/>
    <m/>
    <m/>
    <x v="90"/>
    <m/>
    <m/>
    <m/>
    <m/>
    <m/>
    <m/>
    <s v="JRNL00985463"/>
    <s v="JRNL00985463"/>
    <m/>
    <d v="2020-09-03T00:00:00"/>
    <d v="2020-09-03T00:00:00"/>
    <m/>
    <m/>
    <s v="wci_wa"/>
    <n v="0"/>
    <n v="0"/>
    <n v="0"/>
    <n v="0"/>
    <n v="0"/>
    <n v="1"/>
    <n v="70165"/>
    <n v="2010"/>
    <n v="0"/>
    <n v="19"/>
    <m/>
    <m/>
    <m/>
    <m/>
    <s v=""/>
  </r>
  <r>
    <x v="14"/>
    <d v="2020-08-31T00:00:00"/>
    <x v="218"/>
    <n v="0"/>
    <s v="USD"/>
    <s v="JRNLWA00414635"/>
    <s v="P"/>
    <s v="2020-08 B1 Hrly In prog Accr"/>
    <s v="awatson"/>
    <s v="0/JE IC"/>
    <m/>
    <m/>
    <x v="91"/>
    <m/>
    <m/>
    <m/>
    <m/>
    <m/>
    <m/>
    <s v="JRNL00985889"/>
    <s v="JRNL00985889"/>
    <m/>
    <d v="2020-09-03T00:00:00"/>
    <d v="2020-09-03T00:00:00"/>
    <m/>
    <m/>
    <s v="wci_wa"/>
    <n v="0"/>
    <n v="0"/>
    <n v="0"/>
    <n v="0"/>
    <n v="0"/>
    <n v="1"/>
    <n v="50020"/>
    <n v="2010"/>
    <n v="0"/>
    <n v="19"/>
    <m/>
    <m/>
    <m/>
    <m/>
    <s v=""/>
  </r>
  <r>
    <x v="14"/>
    <d v="2020-09-30T00:00:00"/>
    <x v="219"/>
    <n v="0"/>
    <s v="USD"/>
    <s v="JRNLWA00414650"/>
    <s v="P"/>
    <s v="2020-08 B1 Hrly In prog Accr"/>
    <s v="awatson"/>
    <s v="0/JE IC"/>
    <m/>
    <m/>
    <x v="91"/>
    <m/>
    <m/>
    <m/>
    <m/>
    <m/>
    <m/>
    <s v="JRNL00985889"/>
    <s v="JRNL00985930"/>
    <m/>
    <d v="2020-09-03T00:00:00"/>
    <d v="2020-09-04T00:00:00"/>
    <m/>
    <m/>
    <s v="wci_wa"/>
    <n v="0"/>
    <n v="0"/>
    <n v="0"/>
    <n v="0"/>
    <n v="5"/>
    <n v="1"/>
    <n v="50020"/>
    <n v="2010"/>
    <n v="0"/>
    <n v="19"/>
    <m/>
    <m/>
    <m/>
    <m/>
    <s v=""/>
  </r>
  <r>
    <x v="14"/>
    <d v="2020-09-30T00:00:00"/>
    <x v="218"/>
    <n v="0"/>
    <s v="USD"/>
    <s v="JRNLWA00415823"/>
    <s v="P"/>
    <s v="B1  9/9/20-9/15/20"/>
    <s v="LaurenTi"/>
    <s v="0/JE IC"/>
    <m/>
    <m/>
    <x v="91"/>
    <m/>
    <m/>
    <m/>
    <m/>
    <m/>
    <m/>
    <s v="JRNL00988631"/>
    <s v="JRNL00988631"/>
    <m/>
    <d v="2020-10-05T00:00:00"/>
    <d v="2020-10-05T00:00:00"/>
    <m/>
    <m/>
    <s v="wci_wa"/>
    <n v="0"/>
    <n v="0"/>
    <n v="0"/>
    <n v="0"/>
    <n v="0"/>
    <n v="1"/>
    <n v="50020"/>
    <n v="2010"/>
    <n v="0"/>
    <n v="19"/>
    <m/>
    <m/>
    <m/>
    <m/>
    <s v=""/>
  </r>
  <r>
    <x v="28"/>
    <d v="2020-09-30T00:00:00"/>
    <x v="220"/>
    <n v="0"/>
    <s v="USD"/>
    <s v="JRNLWA00415823"/>
    <s v="P"/>
    <s v="B1  9/9/20-9/15/20"/>
    <s v="LaurenTi"/>
    <s v="0/JE IC"/>
    <m/>
    <m/>
    <x v="91"/>
    <m/>
    <m/>
    <m/>
    <m/>
    <m/>
    <m/>
    <s v="JRNL00988631"/>
    <s v="JRNL00988631"/>
    <m/>
    <d v="2020-10-05T00:00:00"/>
    <d v="2020-10-05T00:00:00"/>
    <m/>
    <m/>
    <s v="wci_wa"/>
    <n v="0"/>
    <n v="0"/>
    <n v="0"/>
    <n v="0"/>
    <n v="0"/>
    <n v="1"/>
    <n v="55020"/>
    <n v="2010"/>
    <n v="0"/>
    <n v="19"/>
    <m/>
    <m/>
    <m/>
    <m/>
    <s v=""/>
  </r>
  <r>
    <x v="15"/>
    <d v="2020-09-30T00:00:00"/>
    <x v="221"/>
    <n v="0"/>
    <s v="USD"/>
    <s v="JRNLWA00415823"/>
    <s v="P"/>
    <s v="B1  9/9/20-9/15/20"/>
    <s v="LaurenTi"/>
    <s v="0/JE IC"/>
    <m/>
    <m/>
    <x v="91"/>
    <m/>
    <m/>
    <m/>
    <m/>
    <m/>
    <m/>
    <s v="JRNL00988631"/>
    <s v="JRNL00988631"/>
    <m/>
    <d v="2020-10-05T00:00:00"/>
    <d v="2020-10-05T00:00:00"/>
    <m/>
    <m/>
    <s v="wci_wa"/>
    <n v="0"/>
    <n v="0"/>
    <n v="0"/>
    <n v="0"/>
    <n v="0"/>
    <n v="1"/>
    <n v="70020"/>
    <n v="2010"/>
    <n v="0"/>
    <n v="19"/>
    <m/>
    <m/>
    <m/>
    <m/>
    <s v=""/>
  </r>
  <r>
    <x v="29"/>
    <d v="2020-09-30T00:00:00"/>
    <x v="3"/>
    <n v="0"/>
    <s v="USD"/>
    <s v="JRNLWA00415823"/>
    <s v="P"/>
    <s v="B1  9/9/20-9/15/20"/>
    <s v="LaurenTi"/>
    <s v="0/JE IC"/>
    <m/>
    <m/>
    <x v="92"/>
    <m/>
    <m/>
    <m/>
    <m/>
    <m/>
    <m/>
    <s v="JRNL00988631"/>
    <s v="JRNL00988631"/>
    <m/>
    <d v="2020-10-05T00:00:00"/>
    <d v="2020-10-05T00:00:00"/>
    <m/>
    <m/>
    <s v="wci_wa"/>
    <n v="0"/>
    <n v="0"/>
    <n v="0"/>
    <n v="0"/>
    <n v="0"/>
    <n v="1"/>
    <n v="70105"/>
    <n v="2010"/>
    <n v="0"/>
    <n v="19"/>
    <m/>
    <m/>
    <m/>
    <m/>
    <s v=""/>
  </r>
  <r>
    <x v="14"/>
    <d v="2020-09-30T00:00:00"/>
    <x v="222"/>
    <n v="0"/>
    <s v="USD"/>
    <s v="JRNLWA00415830"/>
    <s v="P"/>
    <s v="B1   9.23.20-9.29.20"/>
    <s v="LaurenTi"/>
    <s v="0/JE IC"/>
    <m/>
    <m/>
    <x v="93"/>
    <m/>
    <m/>
    <m/>
    <m/>
    <m/>
    <m/>
    <s v="JRNL00988648"/>
    <s v="JRNL00988648"/>
    <m/>
    <d v="2020-10-05T00:00:00"/>
    <d v="2020-10-05T00:00:00"/>
    <m/>
    <m/>
    <s v="wci_wa"/>
    <n v="0"/>
    <n v="0"/>
    <n v="0"/>
    <n v="0"/>
    <n v="0"/>
    <n v="1"/>
    <n v="50020"/>
    <n v="2010"/>
    <n v="0"/>
    <n v="19"/>
    <m/>
    <m/>
    <m/>
    <m/>
    <s v=""/>
  </r>
  <r>
    <x v="28"/>
    <d v="2020-09-30T00:00:00"/>
    <x v="3"/>
    <n v="0"/>
    <s v="USD"/>
    <s v="JRNLWA00415830"/>
    <s v="P"/>
    <s v="B1   9.23.20-9.29.20"/>
    <s v="LaurenTi"/>
    <s v="0/JE IC"/>
    <m/>
    <m/>
    <x v="93"/>
    <m/>
    <m/>
    <m/>
    <m/>
    <m/>
    <m/>
    <s v="JRNL00988648"/>
    <s v="JRNL00988648"/>
    <m/>
    <d v="2020-10-05T00:00:00"/>
    <d v="2020-10-05T00:00:00"/>
    <m/>
    <m/>
    <s v="wci_wa"/>
    <n v="0"/>
    <n v="0"/>
    <n v="0"/>
    <n v="0"/>
    <n v="0"/>
    <n v="1"/>
    <n v="55020"/>
    <n v="2010"/>
    <n v="0"/>
    <n v="19"/>
    <m/>
    <m/>
    <m/>
    <m/>
    <s v=""/>
  </r>
  <r>
    <x v="29"/>
    <d v="2020-09-30T00:00:00"/>
    <x v="223"/>
    <n v="0"/>
    <s v="USD"/>
    <s v="JRNLWA00415830"/>
    <s v="P"/>
    <s v="B1   9.23.20-9.29.20"/>
    <s v="LaurenTi"/>
    <s v="0/JE IC"/>
    <m/>
    <m/>
    <x v="94"/>
    <m/>
    <m/>
    <m/>
    <m/>
    <m/>
    <m/>
    <s v="JRNL00988648"/>
    <s v="JRNL00988648"/>
    <m/>
    <d v="2020-10-05T00:00:00"/>
    <d v="2020-10-05T00:00:00"/>
    <m/>
    <m/>
    <s v="wci_wa"/>
    <n v="0"/>
    <n v="0"/>
    <n v="0"/>
    <n v="0"/>
    <n v="0"/>
    <n v="1"/>
    <n v="70105"/>
    <n v="2010"/>
    <n v="0"/>
    <n v="19"/>
    <m/>
    <m/>
    <m/>
    <m/>
    <s v=""/>
  </r>
  <r>
    <x v="24"/>
    <d v="2020-09-30T00:00:00"/>
    <x v="224"/>
    <n v="0"/>
    <s v="USD"/>
    <s v="JRNLWA00416307"/>
    <s v="P"/>
    <s v="Workday Expense Report Sep-20"/>
    <s v="awatson"/>
    <s v="0/JE IC"/>
    <m/>
    <m/>
    <x v="95"/>
    <m/>
    <m/>
    <m/>
    <m/>
    <m/>
    <m/>
    <s v="JRNL00989556"/>
    <s v="JRNL00989556"/>
    <m/>
    <d v="2020-10-06T00:00:00"/>
    <d v="2020-10-06T00:00:00"/>
    <m/>
    <m/>
    <s v="wci_wa"/>
    <n v="0"/>
    <n v="0"/>
    <n v="0"/>
    <n v="0"/>
    <n v="0"/>
    <n v="1"/>
    <n v="70086"/>
    <n v="2010"/>
    <n v="0"/>
    <n v="19"/>
    <m/>
    <m/>
    <m/>
    <m/>
    <s v=""/>
  </r>
  <r>
    <x v="1"/>
    <d v="2020-09-30T00:00:00"/>
    <x v="225"/>
    <n v="0"/>
    <s v="USD"/>
    <s v="JRNLWA00416442"/>
    <s v="P"/>
    <s v="EXP3: P-Card Accrual"/>
    <s v="LaurenTi"/>
    <s v="0/JE IC"/>
    <m/>
    <m/>
    <x v="46"/>
    <m/>
    <m/>
    <m/>
    <m/>
    <m/>
    <m/>
    <s v="JRNL00989666"/>
    <s v="JRNL00989666"/>
    <m/>
    <d v="2020-10-06T00:00:00"/>
    <d v="2020-10-07T00:00:00"/>
    <m/>
    <m/>
    <s v="wci_wa"/>
    <n v="0"/>
    <n v="0"/>
    <n v="0"/>
    <n v="0"/>
    <n v="0"/>
    <n v="1"/>
    <n v="70210"/>
    <n v="2010"/>
    <n v="0"/>
    <n v="19"/>
    <m/>
    <m/>
    <m/>
    <m/>
    <s v=""/>
  </r>
  <r>
    <x v="0"/>
    <d v="2020-09-30T00:00:00"/>
    <x v="226"/>
    <n v="0"/>
    <s v="USD"/>
    <s v="JRNLWA00416904"/>
    <s v="P"/>
    <s v="MISC7: Accrue Deep Cleaning"/>
    <s v="DarcieB"/>
    <s v="1/JE STD"/>
    <m/>
    <m/>
    <x v="96"/>
    <m/>
    <m/>
    <m/>
    <m/>
    <m/>
    <m/>
    <s v="JRNLWA00416904"/>
    <m/>
    <m/>
    <d v="2020-10-08T00:00:00"/>
    <d v="2020-10-08T00:00:00"/>
    <m/>
    <m/>
    <s v="wci_wa"/>
    <n v="1"/>
    <n v="0"/>
    <n v="0"/>
    <n v="0"/>
    <n v="0"/>
    <n v="1"/>
    <n v="57147"/>
    <n v="2010"/>
    <n v="0"/>
    <n v="19"/>
    <m/>
    <m/>
    <m/>
    <m/>
    <s v=""/>
  </r>
  <r>
    <x v="1"/>
    <d v="2020-10-31T00:00:00"/>
    <x v="227"/>
    <n v="0"/>
    <s v="USD"/>
    <s v="JRNLWA00416483"/>
    <s v="P"/>
    <s v="EXP3: P-Card Accrual"/>
    <s v="LaurenTi"/>
    <s v="0/JE IC"/>
    <m/>
    <m/>
    <x v="46"/>
    <m/>
    <m/>
    <m/>
    <m/>
    <m/>
    <m/>
    <s v="JRNL00989666"/>
    <s v="JRNL00989775"/>
    <m/>
    <d v="2020-10-07T00:00:00"/>
    <d v="2020-10-07T00:00:00"/>
    <m/>
    <m/>
    <s v="wci_wa"/>
    <n v="0"/>
    <n v="0"/>
    <n v="0"/>
    <n v="0"/>
    <n v="5"/>
    <n v="1"/>
    <n v="70210"/>
    <n v="2010"/>
    <n v="0"/>
    <n v="19"/>
    <m/>
    <m/>
    <m/>
    <m/>
    <s v=""/>
  </r>
  <r>
    <x v="0"/>
    <d v="2020-10-31T00:00:00"/>
    <x v="228"/>
    <n v="0"/>
    <s v="USD"/>
    <s v="JRNLWA00416913"/>
    <s v="P"/>
    <s v="MISC7: Accrue Deep Cleaning"/>
    <s v="DarcieB"/>
    <s v="0/REVERSE"/>
    <m/>
    <m/>
    <x v="96"/>
    <m/>
    <m/>
    <m/>
    <m/>
    <m/>
    <m/>
    <s v="JRNLWA00416904"/>
    <m/>
    <m/>
    <d v="2020-10-08T00:00:00"/>
    <d v="2020-10-08T00:00:00"/>
    <m/>
    <m/>
    <s v="wci_wa"/>
    <n v="0"/>
    <n v="0"/>
    <n v="0"/>
    <n v="0"/>
    <n v="5"/>
    <n v="1"/>
    <n v="57147"/>
    <n v="2010"/>
    <n v="0"/>
    <n v="19"/>
    <m/>
    <m/>
    <m/>
    <m/>
    <s v=""/>
  </r>
  <r>
    <x v="29"/>
    <d v="2020-10-31T00:00:00"/>
    <x v="229"/>
    <n v="0"/>
    <s v="USD"/>
    <s v="JRNLWA00417246"/>
    <s v="P"/>
    <s v="DIV4: WIFI reimbursement recla"/>
    <s v="HelenaK"/>
    <s v="0/JE IC"/>
    <m/>
    <m/>
    <x v="97"/>
    <m/>
    <m/>
    <m/>
    <m/>
    <m/>
    <m/>
    <s v="JRNL00991709"/>
    <s v="JRNL00991709"/>
    <m/>
    <d v="2020-11-02T00:00:00"/>
    <d v="2020-11-02T00:00:00"/>
    <m/>
    <m/>
    <s v="wci_wa"/>
    <n v="0"/>
    <n v="0"/>
    <n v="0"/>
    <n v="0"/>
    <n v="0"/>
    <n v="1"/>
    <n v="70105"/>
    <n v="2010"/>
    <n v="0"/>
    <n v="19"/>
    <m/>
    <m/>
    <m/>
    <m/>
    <s v=""/>
  </r>
  <r>
    <x v="29"/>
    <d v="2020-10-31T00:00:00"/>
    <x v="230"/>
    <n v="0"/>
    <s v="USD"/>
    <s v="JRNLWA00417246"/>
    <s v="P"/>
    <s v="DIV4: WIFI reimbursement recla"/>
    <s v="HelenaK"/>
    <s v="0/JE IC"/>
    <m/>
    <m/>
    <x v="97"/>
    <m/>
    <m/>
    <m/>
    <m/>
    <m/>
    <m/>
    <s v="JRNL00991709"/>
    <s v="JRNL00991709"/>
    <m/>
    <d v="2020-11-02T00:00:00"/>
    <d v="2020-11-02T00:00:00"/>
    <m/>
    <m/>
    <s v="wci_wa"/>
    <n v="0"/>
    <n v="0"/>
    <n v="0"/>
    <n v="0"/>
    <n v="0"/>
    <n v="1"/>
    <n v="70105"/>
    <n v="2010"/>
    <n v="0"/>
    <n v="19"/>
    <m/>
    <m/>
    <m/>
    <m/>
    <s v=""/>
  </r>
  <r>
    <x v="19"/>
    <d v="2020-10-31T00:00:00"/>
    <x v="3"/>
    <n v="0"/>
    <s v="USD"/>
    <s v="JRNLWA00417246"/>
    <s v="P"/>
    <s v="DIV4: WIFI reimbursement recla"/>
    <s v="HelenaK"/>
    <s v="0/JE IC"/>
    <m/>
    <m/>
    <x v="97"/>
    <m/>
    <m/>
    <m/>
    <m/>
    <m/>
    <m/>
    <s v="JRNL00991709"/>
    <s v="JRNL00991709"/>
    <m/>
    <d v="2020-11-02T00:00:00"/>
    <d v="2020-11-02T00:00:00"/>
    <m/>
    <m/>
    <s v="wci_wa"/>
    <n v="0"/>
    <n v="0"/>
    <n v="0"/>
    <n v="0"/>
    <n v="0"/>
    <n v="1"/>
    <n v="70165"/>
    <n v="2010"/>
    <n v="0"/>
    <n v="19"/>
    <m/>
    <m/>
    <m/>
    <m/>
    <s v=""/>
  </r>
  <r>
    <x v="19"/>
    <d v="2020-10-31T00:00:00"/>
    <x v="223"/>
    <n v="0"/>
    <s v="USD"/>
    <s v="JRNLWA00417246"/>
    <s v="P"/>
    <s v="DIV4: WIFI reimbursement recla"/>
    <s v="HelenaK"/>
    <s v="0/JE IC"/>
    <m/>
    <m/>
    <x v="97"/>
    <m/>
    <m/>
    <m/>
    <m/>
    <m/>
    <m/>
    <s v="JRNL00991709"/>
    <s v="JRNL00991709"/>
    <m/>
    <d v="2020-11-02T00:00:00"/>
    <d v="2020-11-02T00:00:00"/>
    <m/>
    <m/>
    <s v="wci_wa"/>
    <n v="0"/>
    <n v="0"/>
    <n v="0"/>
    <n v="0"/>
    <n v="0"/>
    <n v="1"/>
    <n v="70165"/>
    <n v="2010"/>
    <n v="0"/>
    <n v="19"/>
    <m/>
    <m/>
    <m/>
    <m/>
    <s v=""/>
  </r>
  <r>
    <x v="16"/>
    <d v="2020-10-31T00:00:00"/>
    <x v="231"/>
    <n v="0"/>
    <s v="USD"/>
    <s v="JRNLWA00417286"/>
    <s v="P"/>
    <s v="Pcard Activity - Oct"/>
    <s v="HelenaK"/>
    <s v="0/JE IC"/>
    <m/>
    <m/>
    <x v="98"/>
    <m/>
    <m/>
    <m/>
    <m/>
    <m/>
    <m/>
    <s v="JRNL00991823"/>
    <s v="JRNL00991823"/>
    <m/>
    <d v="2020-11-03T00:00:00"/>
    <d v="2020-11-03T00:00:00"/>
    <m/>
    <m/>
    <s v="wci_wa"/>
    <n v="0"/>
    <n v="0"/>
    <n v="0"/>
    <n v="0"/>
    <n v="0"/>
    <n v="1"/>
    <n v="50086"/>
    <n v="2010"/>
    <n v="0"/>
    <n v="19"/>
    <m/>
    <m/>
    <m/>
    <m/>
    <s v=""/>
  </r>
  <r>
    <x v="1"/>
    <d v="2020-10-31T00:00:00"/>
    <x v="225"/>
    <n v="0"/>
    <s v="USD"/>
    <s v="JRNLWA00417286"/>
    <s v="P"/>
    <s v="Pcard Activity - Oct"/>
    <s v="HelenaK"/>
    <s v="0/JE IC"/>
    <m/>
    <m/>
    <x v="46"/>
    <m/>
    <m/>
    <m/>
    <m/>
    <m/>
    <m/>
    <s v="JRNL00991823"/>
    <s v="JRNL00991823"/>
    <m/>
    <d v="2020-11-03T00:00:00"/>
    <d v="2020-11-03T00:00:00"/>
    <m/>
    <m/>
    <s v="wci_wa"/>
    <n v="0"/>
    <n v="0"/>
    <n v="0"/>
    <n v="0"/>
    <n v="0"/>
    <n v="1"/>
    <n v="70210"/>
    <n v="2010"/>
    <n v="0"/>
    <n v="19"/>
    <m/>
    <m/>
    <m/>
    <m/>
    <s v=""/>
  </r>
  <r>
    <x v="1"/>
    <d v="2020-10-31T00:00:00"/>
    <x v="232"/>
    <n v="0"/>
    <s v="USD"/>
    <s v="JRNLWA00417286"/>
    <s v="P"/>
    <s v="Pcard Activity - Oct"/>
    <s v="HelenaK"/>
    <s v="0/JE IC"/>
    <m/>
    <m/>
    <x v="99"/>
    <m/>
    <m/>
    <m/>
    <m/>
    <m/>
    <m/>
    <s v="JRNL00991823"/>
    <s v="JRNL00991823"/>
    <m/>
    <d v="2020-11-03T00:00:00"/>
    <d v="2020-11-03T00:00:00"/>
    <m/>
    <m/>
    <s v="wci_wa"/>
    <n v="0"/>
    <n v="0"/>
    <n v="0"/>
    <n v="0"/>
    <n v="0"/>
    <n v="1"/>
    <n v="70210"/>
    <n v="2010"/>
    <n v="0"/>
    <n v="19"/>
    <m/>
    <m/>
    <m/>
    <m/>
    <s v=""/>
  </r>
  <r>
    <x v="1"/>
    <d v="2020-10-31T00:00:00"/>
    <x v="233"/>
    <n v="0"/>
    <s v="USD"/>
    <s v="JRNLWA00417286"/>
    <s v="P"/>
    <s v="Pcard Activity - Oct"/>
    <s v="HelenaK"/>
    <s v="0/JE IC"/>
    <m/>
    <m/>
    <x v="99"/>
    <m/>
    <m/>
    <m/>
    <m/>
    <m/>
    <m/>
    <s v="JRNL00991823"/>
    <s v="JRNL00991823"/>
    <m/>
    <d v="2020-11-03T00:00:00"/>
    <d v="2020-11-03T00:00:00"/>
    <m/>
    <m/>
    <s v="wci_wa"/>
    <n v="0"/>
    <n v="0"/>
    <n v="0"/>
    <n v="0"/>
    <n v="0"/>
    <n v="1"/>
    <n v="70210"/>
    <n v="2010"/>
    <n v="0"/>
    <n v="19"/>
    <m/>
    <m/>
    <m/>
    <m/>
    <s v=""/>
  </r>
  <r>
    <x v="1"/>
    <d v="2020-10-31T00:00:00"/>
    <x v="234"/>
    <n v="0"/>
    <s v="USD"/>
    <s v="JRNLWA00417286"/>
    <s v="P"/>
    <s v="Pcard Activity - Oct"/>
    <s v="HelenaK"/>
    <s v="0/JE IC"/>
    <m/>
    <m/>
    <x v="99"/>
    <m/>
    <m/>
    <m/>
    <m/>
    <m/>
    <m/>
    <s v="JRNL00991823"/>
    <s v="JRNL00991823"/>
    <m/>
    <d v="2020-11-03T00:00:00"/>
    <d v="2020-11-03T00:00:00"/>
    <m/>
    <m/>
    <s v="wci_wa"/>
    <n v="0"/>
    <n v="0"/>
    <n v="0"/>
    <n v="0"/>
    <n v="0"/>
    <n v="1"/>
    <n v="70210"/>
    <n v="2010"/>
    <n v="0"/>
    <n v="19"/>
    <m/>
    <m/>
    <m/>
    <m/>
    <s v=""/>
  </r>
  <r>
    <x v="1"/>
    <d v="2020-10-31T00:00:00"/>
    <x v="235"/>
    <n v="0"/>
    <s v="USD"/>
    <s v="JRNLWA00417286"/>
    <s v="P"/>
    <s v="Pcard Activity - Oct"/>
    <s v="HelenaK"/>
    <s v="0/JE IC"/>
    <m/>
    <m/>
    <x v="99"/>
    <m/>
    <m/>
    <m/>
    <m/>
    <m/>
    <m/>
    <s v="JRNL00991823"/>
    <s v="JRNL00991823"/>
    <m/>
    <d v="2020-11-03T00:00:00"/>
    <d v="2020-11-03T00:00:00"/>
    <m/>
    <m/>
    <s v="wci_wa"/>
    <n v="0"/>
    <n v="0"/>
    <n v="0"/>
    <n v="0"/>
    <n v="0"/>
    <n v="1"/>
    <n v="70210"/>
    <n v="2010"/>
    <n v="0"/>
    <n v="19"/>
    <m/>
    <m/>
    <m/>
    <m/>
    <s v=""/>
  </r>
  <r>
    <x v="14"/>
    <d v="2020-10-31T00:00:00"/>
    <x v="236"/>
    <n v="0"/>
    <s v="USD"/>
    <s v="JRNLWA00417818"/>
    <s v="P"/>
    <s v="B1 10.07.20_10.13.20"/>
    <s v="JacobMas"/>
    <s v="0/JE IC"/>
    <m/>
    <m/>
    <x v="100"/>
    <m/>
    <m/>
    <m/>
    <m/>
    <m/>
    <m/>
    <s v="JRNL00992748"/>
    <s v="JRNL00992748"/>
    <m/>
    <d v="2020-11-04T00:00:00"/>
    <d v="2020-11-05T00:00:00"/>
    <m/>
    <m/>
    <s v="wci_wa"/>
    <n v="0"/>
    <n v="0"/>
    <n v="0"/>
    <n v="0"/>
    <n v="0"/>
    <n v="1"/>
    <n v="50020"/>
    <n v="2010"/>
    <n v="0"/>
    <n v="19"/>
    <m/>
    <m/>
    <m/>
    <m/>
    <s v=""/>
  </r>
  <r>
    <x v="14"/>
    <d v="2020-10-31T00:00:00"/>
    <x v="237"/>
    <n v="0"/>
    <s v="USD"/>
    <s v="JRNLWA00417818"/>
    <s v="P"/>
    <s v="B1 10.07.20_10.13.20"/>
    <s v="JacobMas"/>
    <s v="0/JE IC"/>
    <m/>
    <m/>
    <x v="100"/>
    <m/>
    <m/>
    <m/>
    <m/>
    <m/>
    <m/>
    <s v="JRNL00992748"/>
    <s v="JRNL00992748"/>
    <m/>
    <d v="2020-11-04T00:00:00"/>
    <d v="2020-11-05T00:00:00"/>
    <m/>
    <m/>
    <s v="wci_wa"/>
    <n v="0"/>
    <n v="0"/>
    <n v="0"/>
    <n v="0"/>
    <n v="0"/>
    <n v="1"/>
    <n v="50020"/>
    <n v="2010"/>
    <n v="0"/>
    <n v="19"/>
    <m/>
    <m/>
    <m/>
    <m/>
    <s v=""/>
  </r>
  <r>
    <x v="30"/>
    <d v="2020-10-31T00:00:00"/>
    <x v="238"/>
    <n v="0"/>
    <s v="USD"/>
    <s v="JRNLWA00417818"/>
    <s v="P"/>
    <s v="B1 10.07.20_10.13.20"/>
    <s v="JacobMas"/>
    <s v="0/JE IC"/>
    <m/>
    <m/>
    <x v="100"/>
    <m/>
    <m/>
    <m/>
    <m/>
    <m/>
    <m/>
    <s v="JRNL00992748"/>
    <s v="JRNL00992748"/>
    <m/>
    <d v="2020-11-04T00:00:00"/>
    <d v="2020-11-05T00:00:00"/>
    <m/>
    <m/>
    <s v="wci_wa"/>
    <n v="0"/>
    <n v="0"/>
    <n v="0"/>
    <n v="0"/>
    <n v="0"/>
    <n v="1"/>
    <n v="52020"/>
    <n v="2010"/>
    <n v="0"/>
    <n v="19"/>
    <m/>
    <m/>
    <m/>
    <m/>
    <s v=""/>
  </r>
  <r>
    <x v="19"/>
    <d v="2020-10-31T00:00:00"/>
    <x v="223"/>
    <n v="0"/>
    <s v="USD"/>
    <s v="JRNLWA00417818"/>
    <s v="P"/>
    <s v="B1 10.07.20_10.13.20"/>
    <s v="JacobMas"/>
    <s v="0/JE IC"/>
    <m/>
    <m/>
    <x v="101"/>
    <m/>
    <m/>
    <m/>
    <m/>
    <m/>
    <m/>
    <s v="JRNL00992748"/>
    <s v="JRNL00992748"/>
    <m/>
    <d v="2020-11-04T00:00:00"/>
    <d v="2020-11-05T00:00:00"/>
    <m/>
    <m/>
    <s v="wci_wa"/>
    <n v="0"/>
    <n v="0"/>
    <n v="0"/>
    <n v="0"/>
    <n v="0"/>
    <n v="1"/>
    <n v="70165"/>
    <n v="2010"/>
    <n v="0"/>
    <n v="19"/>
    <m/>
    <m/>
    <m/>
    <m/>
    <s v=""/>
  </r>
  <r>
    <x v="14"/>
    <d v="2020-10-31T00:00:00"/>
    <x v="239"/>
    <n v="0"/>
    <s v="USD"/>
    <s v="JRNLWA00417829"/>
    <s v="P"/>
    <s v="B1 10.21.20_10.27.20"/>
    <s v="JacobMas"/>
    <s v="0/JE IC"/>
    <m/>
    <m/>
    <x v="102"/>
    <m/>
    <m/>
    <m/>
    <m/>
    <m/>
    <m/>
    <s v="JRNL00992772"/>
    <s v="JRNL00992772"/>
    <m/>
    <d v="2020-11-04T00:00:00"/>
    <d v="2020-11-05T00:00:00"/>
    <m/>
    <m/>
    <s v="wci_wa"/>
    <n v="0"/>
    <n v="0"/>
    <n v="0"/>
    <n v="0"/>
    <n v="0"/>
    <n v="1"/>
    <n v="50020"/>
    <n v="2010"/>
    <n v="0"/>
    <n v="19"/>
    <m/>
    <m/>
    <m/>
    <m/>
    <s v=""/>
  </r>
  <r>
    <x v="30"/>
    <d v="2020-10-31T00:00:00"/>
    <x v="240"/>
    <n v="0"/>
    <s v="USD"/>
    <s v="JRNLWA00417829"/>
    <s v="P"/>
    <s v="B1 10.21.20_10.27.20"/>
    <s v="JacobMas"/>
    <s v="0/JE IC"/>
    <m/>
    <m/>
    <x v="102"/>
    <m/>
    <m/>
    <m/>
    <m/>
    <m/>
    <m/>
    <s v="JRNL00992772"/>
    <s v="JRNL00992772"/>
    <m/>
    <d v="2020-11-04T00:00:00"/>
    <d v="2020-11-05T00:00:00"/>
    <m/>
    <m/>
    <s v="wci_wa"/>
    <n v="0"/>
    <n v="0"/>
    <n v="0"/>
    <n v="0"/>
    <n v="0"/>
    <n v="1"/>
    <n v="52020"/>
    <n v="2010"/>
    <n v="0"/>
    <n v="19"/>
    <m/>
    <m/>
    <m/>
    <m/>
    <s v=""/>
  </r>
  <r>
    <x v="19"/>
    <d v="2020-10-31T00:00:00"/>
    <x v="3"/>
    <n v="0"/>
    <s v="USD"/>
    <s v="JRNLWA00417829"/>
    <s v="P"/>
    <s v="B1 10.21.20_10.27.20"/>
    <s v="JacobMas"/>
    <s v="0/JE IC"/>
    <m/>
    <m/>
    <x v="103"/>
    <m/>
    <m/>
    <m/>
    <m/>
    <m/>
    <m/>
    <s v="JRNL00992772"/>
    <s v="JRNL00992772"/>
    <m/>
    <d v="2020-11-04T00:00:00"/>
    <d v="2020-11-05T00:00:00"/>
    <m/>
    <m/>
    <s v="wci_wa"/>
    <n v="0"/>
    <n v="0"/>
    <n v="0"/>
    <n v="0"/>
    <n v="0"/>
    <n v="1"/>
    <n v="70165"/>
    <n v="2010"/>
    <n v="0"/>
    <n v="19"/>
    <m/>
    <m/>
    <m/>
    <m/>
    <s v=""/>
  </r>
  <r>
    <x v="0"/>
    <d v="2020-10-31T00:00:00"/>
    <x v="80"/>
    <n v="0"/>
    <s v="USD"/>
    <s v="JRNLWA00418160"/>
    <s v="P"/>
    <s v="EXP2: PO Log Accrual"/>
    <s v="awatson"/>
    <s v="0/JE IC"/>
    <m/>
    <m/>
    <x v="104"/>
    <m/>
    <m/>
    <m/>
    <m/>
    <m/>
    <m/>
    <s v="JRNL00993408"/>
    <s v="JRNL00993408"/>
    <m/>
    <d v="2020-11-05T00:00:00"/>
    <d v="2020-11-06T00:00:00"/>
    <m/>
    <m/>
    <s v="wci_wa"/>
    <n v="0"/>
    <n v="0"/>
    <n v="0"/>
    <n v="0"/>
    <n v="0"/>
    <n v="1"/>
    <n v="57147"/>
    <n v="2010"/>
    <n v="0"/>
    <n v="19"/>
    <m/>
    <m/>
    <m/>
    <m/>
    <s v=""/>
  </r>
  <r>
    <x v="0"/>
    <d v="2020-10-31T00:00:00"/>
    <x v="80"/>
    <n v="0"/>
    <s v="USD"/>
    <s v="JRNLWA00418160"/>
    <s v="P"/>
    <s v="EXP2: PO Log Accrual"/>
    <s v="awatson"/>
    <s v="0/JE IC"/>
    <m/>
    <m/>
    <x v="104"/>
    <m/>
    <m/>
    <m/>
    <m/>
    <m/>
    <m/>
    <s v="JRNL00993408"/>
    <s v="JRNL00993408"/>
    <m/>
    <d v="2020-11-05T00:00:00"/>
    <d v="2020-11-06T00:00:00"/>
    <m/>
    <m/>
    <s v="wci_wa"/>
    <n v="0"/>
    <n v="0"/>
    <n v="0"/>
    <n v="0"/>
    <n v="0"/>
    <n v="1"/>
    <n v="57147"/>
    <n v="2010"/>
    <n v="0"/>
    <n v="19"/>
    <m/>
    <m/>
    <m/>
    <m/>
    <s v=""/>
  </r>
  <r>
    <x v="0"/>
    <d v="2020-10-31T00:00:00"/>
    <x v="210"/>
    <n v="0"/>
    <s v="USD"/>
    <s v="JRNLWA00418160"/>
    <s v="P"/>
    <s v="EXP2: PO Log Accrual"/>
    <s v="awatson"/>
    <s v="0/JE IC"/>
    <m/>
    <m/>
    <x v="105"/>
    <m/>
    <m/>
    <m/>
    <m/>
    <m/>
    <m/>
    <s v="JRNL00993408"/>
    <s v="JRNL00993408"/>
    <m/>
    <d v="2020-11-05T00:00:00"/>
    <d v="2020-11-06T00:00:00"/>
    <m/>
    <m/>
    <s v="wci_wa"/>
    <n v="0"/>
    <n v="0"/>
    <n v="0"/>
    <n v="0"/>
    <n v="0"/>
    <n v="1"/>
    <n v="57147"/>
    <n v="2010"/>
    <n v="0"/>
    <n v="19"/>
    <m/>
    <m/>
    <m/>
    <m/>
    <s v=""/>
  </r>
  <r>
    <x v="0"/>
    <d v="2020-10-31T00:00:00"/>
    <x v="210"/>
    <n v="0"/>
    <s v="USD"/>
    <s v="JRNLWA00418160"/>
    <s v="P"/>
    <s v="EXP2: PO Log Accrual"/>
    <s v="awatson"/>
    <s v="0/JE IC"/>
    <m/>
    <m/>
    <x v="105"/>
    <m/>
    <m/>
    <m/>
    <m/>
    <m/>
    <m/>
    <s v="JRNL00993408"/>
    <s v="JRNL00993408"/>
    <m/>
    <d v="2020-11-05T00:00:00"/>
    <d v="2020-11-06T00:00:00"/>
    <m/>
    <m/>
    <s v="wci_wa"/>
    <n v="0"/>
    <n v="0"/>
    <n v="0"/>
    <n v="0"/>
    <n v="0"/>
    <n v="1"/>
    <n v="57147"/>
    <n v="2010"/>
    <n v="0"/>
    <n v="19"/>
    <m/>
    <m/>
    <m/>
    <m/>
    <s v=""/>
  </r>
  <r>
    <x v="0"/>
    <d v="2020-11-30T00:00:00"/>
    <x v="241"/>
    <n v="0"/>
    <s v="USD"/>
    <s v="JRNLWA00418236"/>
    <s v="P"/>
    <s v="EXP2: PO Log Accrual"/>
    <s v="awatson"/>
    <s v="0/JE IC"/>
    <m/>
    <m/>
    <x v="104"/>
    <m/>
    <m/>
    <m/>
    <m/>
    <m/>
    <m/>
    <s v="JRNL00993408"/>
    <s v="JRNL00993503"/>
    <m/>
    <d v="2020-11-05T00:00:00"/>
    <d v="2020-11-06T00:00:00"/>
    <m/>
    <m/>
    <s v="wci_wa"/>
    <n v="0"/>
    <n v="0"/>
    <n v="0"/>
    <n v="0"/>
    <n v="5"/>
    <n v="1"/>
    <n v="57147"/>
    <n v="2010"/>
    <n v="0"/>
    <n v="19"/>
    <m/>
    <m/>
    <m/>
    <m/>
    <s v=""/>
  </r>
  <r>
    <x v="0"/>
    <d v="2020-11-30T00:00:00"/>
    <x v="241"/>
    <n v="0"/>
    <s v="USD"/>
    <s v="JRNLWA00418236"/>
    <s v="P"/>
    <s v="EXP2: PO Log Accrual"/>
    <s v="awatson"/>
    <s v="0/JE IC"/>
    <m/>
    <m/>
    <x v="104"/>
    <m/>
    <m/>
    <m/>
    <m/>
    <m/>
    <m/>
    <s v="JRNL00993408"/>
    <s v="JRNL00993503"/>
    <m/>
    <d v="2020-11-05T00:00:00"/>
    <d v="2020-11-06T00:00:00"/>
    <m/>
    <m/>
    <s v="wci_wa"/>
    <n v="0"/>
    <n v="0"/>
    <n v="0"/>
    <n v="0"/>
    <n v="5"/>
    <n v="1"/>
    <n v="57147"/>
    <n v="2010"/>
    <n v="0"/>
    <n v="19"/>
    <m/>
    <m/>
    <m/>
    <m/>
    <s v=""/>
  </r>
  <r>
    <x v="0"/>
    <d v="2020-11-30T00:00:00"/>
    <x v="242"/>
    <n v="0"/>
    <s v="USD"/>
    <s v="JRNLWA00418236"/>
    <s v="P"/>
    <s v="EXP2: PO Log Accrual"/>
    <s v="awatson"/>
    <s v="0/JE IC"/>
    <m/>
    <m/>
    <x v="105"/>
    <m/>
    <m/>
    <m/>
    <m/>
    <m/>
    <m/>
    <s v="JRNL00993408"/>
    <s v="JRNL00993503"/>
    <m/>
    <d v="2020-11-05T00:00:00"/>
    <d v="2020-11-06T00:00:00"/>
    <m/>
    <m/>
    <s v="wci_wa"/>
    <n v="0"/>
    <n v="0"/>
    <n v="0"/>
    <n v="0"/>
    <n v="5"/>
    <n v="1"/>
    <n v="57147"/>
    <n v="2010"/>
    <n v="0"/>
    <n v="19"/>
    <m/>
    <m/>
    <m/>
    <m/>
    <s v=""/>
  </r>
  <r>
    <x v="0"/>
    <d v="2020-11-30T00:00:00"/>
    <x v="242"/>
    <n v="0"/>
    <s v="USD"/>
    <s v="JRNLWA00418236"/>
    <s v="P"/>
    <s v="EXP2: PO Log Accrual"/>
    <s v="awatson"/>
    <s v="0/JE IC"/>
    <m/>
    <m/>
    <x v="105"/>
    <m/>
    <m/>
    <m/>
    <m/>
    <m/>
    <m/>
    <s v="JRNL00993408"/>
    <s v="JRNL00993503"/>
    <m/>
    <d v="2020-11-05T00:00:00"/>
    <d v="2020-11-06T00:00:00"/>
    <m/>
    <m/>
    <s v="wci_wa"/>
    <n v="0"/>
    <n v="0"/>
    <n v="0"/>
    <n v="0"/>
    <n v="5"/>
    <n v="1"/>
    <n v="57147"/>
    <n v="2010"/>
    <n v="0"/>
    <n v="19"/>
    <m/>
    <m/>
    <m/>
    <m/>
    <s v=""/>
  </r>
  <r>
    <x v="0"/>
    <d v="2020-11-30T00:00:00"/>
    <x v="26"/>
    <n v="0"/>
    <s v="USD"/>
    <s v="JRNLWA00418690"/>
    <s v="P"/>
    <s v="From Voucher Posting."/>
    <s v="JudyA"/>
    <s v="0/JE IC"/>
    <s v="VUS000019610"/>
    <m/>
    <x v="0"/>
    <d v="2020-09-09T00:00:00"/>
    <s v="high touch cleaning at 99th St"/>
    <s v="1104-206INV"/>
    <s v="PO-2010-20-03327"/>
    <m/>
    <m/>
    <s v="VO05609881"/>
    <s v="JRNL00994898"/>
    <n v="2010"/>
    <d v="2020-12-01T00:00:00"/>
    <d v="2020-12-01T00:00:00"/>
    <n v="1760"/>
    <d v="2020-11-13T00:00:00"/>
    <s v="wci_wa"/>
    <n v="0"/>
    <n v="0"/>
    <n v="0"/>
    <n v="0"/>
    <n v="0"/>
    <n v="1"/>
    <n v="57147"/>
    <n v="2010"/>
    <n v="0"/>
    <n v="19"/>
    <m/>
    <m/>
    <m/>
    <m/>
    <s v="VO05609881"/>
  </r>
  <r>
    <x v="0"/>
    <d v="2020-11-30T00:00:00"/>
    <x v="25"/>
    <n v="0"/>
    <s v="USD"/>
    <s v="JRNLWA00418690"/>
    <s v="P"/>
    <s v="From Voucher Posting."/>
    <s v="JudyA"/>
    <s v="0/JE IC"/>
    <s v="VUS000019610"/>
    <m/>
    <x v="0"/>
    <d v="2020-09-09T00:00:00"/>
    <s v="high touch cleaning at 94th Ave"/>
    <s v="1105-206INV"/>
    <s v="PO-2010-20-03326"/>
    <m/>
    <m/>
    <s v="VO05609883"/>
    <s v="JRNL00994898"/>
    <n v="2010"/>
    <d v="2020-12-01T00:00:00"/>
    <d v="2020-12-01T00:00:00"/>
    <n v="1200"/>
    <d v="2020-11-13T00:00:00"/>
    <s v="wci_wa"/>
    <n v="0"/>
    <n v="0"/>
    <n v="0"/>
    <n v="0"/>
    <n v="0"/>
    <n v="1"/>
    <n v="57147"/>
    <n v="2010"/>
    <n v="0"/>
    <n v="19"/>
    <m/>
    <m/>
    <m/>
    <m/>
    <s v="VO05609883"/>
  </r>
  <r>
    <x v="0"/>
    <d v="2020-11-30T00:00:00"/>
    <x v="79"/>
    <n v="0"/>
    <s v="USD"/>
    <s v="JRNLWA00418690"/>
    <s v="P"/>
    <s v="From Voucher Posting."/>
    <s v="JudyA"/>
    <s v="0/JE IC"/>
    <s v="VUS000019610"/>
    <m/>
    <x v="0"/>
    <d v="2020-11-18T00:00:00"/>
    <s v="high touch cleaning at 99th St"/>
    <s v="1189-209INV"/>
    <s v="PO-2010-20-03327"/>
    <m/>
    <m/>
    <s v="VO05609889"/>
    <s v="JRNL00994898"/>
    <n v="2010"/>
    <d v="2020-12-01T00:00:00"/>
    <d v="2020-12-01T00:00:00"/>
    <n v="1680"/>
    <d v="2021-01-22T00:00:00"/>
    <s v="wci_wa"/>
    <n v="0"/>
    <n v="0"/>
    <n v="0"/>
    <n v="0"/>
    <n v="0"/>
    <n v="1"/>
    <n v="57147"/>
    <n v="2010"/>
    <n v="0"/>
    <n v="19"/>
    <m/>
    <m/>
    <m/>
    <m/>
    <s v="VO05609889"/>
  </r>
  <r>
    <x v="0"/>
    <d v="2020-11-30T00:00:00"/>
    <x v="25"/>
    <n v="0"/>
    <s v="USD"/>
    <s v="JRNLWA00418690"/>
    <s v="P"/>
    <s v="From Voucher Posting."/>
    <s v="JudyA"/>
    <s v="0/JE IC"/>
    <s v="VUS000019610"/>
    <m/>
    <x v="0"/>
    <d v="2020-11-18T00:00:00"/>
    <s v="high touch cleaning at 94th Ave"/>
    <s v="1190-206INV"/>
    <s v="PO-2010-20-03326"/>
    <m/>
    <m/>
    <s v="VO05609891"/>
    <s v="JRNL00994898"/>
    <n v="2010"/>
    <d v="2020-12-01T00:00:00"/>
    <d v="2020-12-01T00:00:00"/>
    <n v="1200"/>
    <d v="2021-01-22T00:00:00"/>
    <s v="wci_wa"/>
    <n v="0"/>
    <n v="0"/>
    <n v="0"/>
    <n v="0"/>
    <n v="0"/>
    <n v="1"/>
    <n v="57147"/>
    <n v="2010"/>
    <n v="0"/>
    <n v="19"/>
    <m/>
    <m/>
    <m/>
    <m/>
    <s v="VO05609891"/>
  </r>
  <r>
    <x v="16"/>
    <d v="2020-11-30T00:00:00"/>
    <x v="243"/>
    <n v="0"/>
    <s v="USD"/>
    <s v="JRNLWA00418762"/>
    <s v="P"/>
    <s v="Pcard Activity - Nov"/>
    <s v="HelenaK"/>
    <s v="0/JE IC"/>
    <m/>
    <m/>
    <x v="33"/>
    <m/>
    <m/>
    <m/>
    <m/>
    <m/>
    <m/>
    <s v="JRNL00995174"/>
    <s v="JRNL00995174"/>
    <m/>
    <d v="2020-12-02T00:00:00"/>
    <d v="2020-12-02T00:00:00"/>
    <m/>
    <m/>
    <s v="wci_wa"/>
    <n v="0"/>
    <n v="0"/>
    <n v="0"/>
    <n v="0"/>
    <n v="0"/>
    <n v="1"/>
    <n v="50086"/>
    <n v="2010"/>
    <n v="0"/>
    <n v="19"/>
    <m/>
    <m/>
    <m/>
    <m/>
    <s v=""/>
  </r>
  <r>
    <x v="16"/>
    <d v="2020-11-30T00:00:00"/>
    <x v="244"/>
    <n v="0"/>
    <s v="USD"/>
    <s v="JRNLWA00418762"/>
    <s v="P"/>
    <s v="Pcard Activity - Nov"/>
    <s v="HelenaK"/>
    <s v="0/JE IC"/>
    <m/>
    <m/>
    <x v="33"/>
    <m/>
    <m/>
    <m/>
    <m/>
    <m/>
    <m/>
    <s v="JRNL00995174"/>
    <s v="JRNL00995174"/>
    <m/>
    <d v="2020-12-02T00:00:00"/>
    <d v="2020-12-02T00:00:00"/>
    <m/>
    <m/>
    <s v="wci_wa"/>
    <n v="0"/>
    <n v="0"/>
    <n v="0"/>
    <n v="0"/>
    <n v="0"/>
    <n v="1"/>
    <n v="50086"/>
    <n v="2010"/>
    <n v="0"/>
    <n v="19"/>
    <m/>
    <m/>
    <m/>
    <m/>
    <s v=""/>
  </r>
  <r>
    <x v="16"/>
    <d v="2020-11-30T00:00:00"/>
    <x v="245"/>
    <n v="0"/>
    <s v="USD"/>
    <s v="JRNLWA00418762"/>
    <s v="P"/>
    <s v="Pcard Activity - Nov"/>
    <s v="HelenaK"/>
    <s v="0/JE IC"/>
    <m/>
    <m/>
    <x v="106"/>
    <m/>
    <m/>
    <m/>
    <m/>
    <m/>
    <m/>
    <s v="JRNL00995174"/>
    <s v="JRNL00995174"/>
    <m/>
    <d v="2020-12-02T00:00:00"/>
    <d v="2020-12-02T00:00:00"/>
    <m/>
    <m/>
    <s v="wci_wa"/>
    <n v="0"/>
    <n v="0"/>
    <n v="0"/>
    <n v="0"/>
    <n v="0"/>
    <n v="1"/>
    <n v="50086"/>
    <n v="2010"/>
    <n v="0"/>
    <n v="19"/>
    <m/>
    <m/>
    <m/>
    <m/>
    <s v=""/>
  </r>
  <r>
    <x v="18"/>
    <d v="2020-11-30T00:00:00"/>
    <x v="246"/>
    <n v="0"/>
    <s v="USD"/>
    <s v="JRNLWA00418762"/>
    <s v="P"/>
    <s v="Pcard Activity - Nov"/>
    <s v="HelenaK"/>
    <s v="0/JE IC"/>
    <m/>
    <m/>
    <x v="38"/>
    <m/>
    <m/>
    <m/>
    <m/>
    <m/>
    <m/>
    <s v="JRNL00995174"/>
    <s v="JRNL00995174"/>
    <m/>
    <d v="2020-12-02T00:00:00"/>
    <d v="2020-12-02T00:00:00"/>
    <m/>
    <m/>
    <s v="wci_wa"/>
    <n v="0"/>
    <n v="0"/>
    <n v="0"/>
    <n v="0"/>
    <n v="0"/>
    <n v="1"/>
    <n v="52086"/>
    <n v="2010"/>
    <n v="0"/>
    <n v="19"/>
    <m/>
    <m/>
    <m/>
    <m/>
    <s v=""/>
  </r>
  <r>
    <x v="14"/>
    <d v="2020-11-30T00:00:00"/>
    <x v="247"/>
    <n v="0"/>
    <s v="USD"/>
    <s v="JRNLWA00419630"/>
    <s v="P"/>
    <s v="B1 11.4.20_11.10.20"/>
    <s v="JacobMas"/>
    <s v="0/JE IC"/>
    <m/>
    <m/>
    <x v="107"/>
    <m/>
    <m/>
    <m/>
    <m/>
    <m/>
    <m/>
    <s v="JRNL00996638"/>
    <s v="JRNL00996638"/>
    <m/>
    <d v="2020-12-04T00:00:00"/>
    <d v="2020-12-04T00:00:00"/>
    <m/>
    <m/>
    <s v="wci_wa"/>
    <n v="0"/>
    <n v="0"/>
    <n v="0"/>
    <n v="0"/>
    <n v="0"/>
    <n v="1"/>
    <n v="50020"/>
    <n v="2010"/>
    <n v="0"/>
    <n v="19"/>
    <m/>
    <m/>
    <m/>
    <m/>
    <s v=""/>
  </r>
  <r>
    <x v="14"/>
    <d v="2020-11-30T00:00:00"/>
    <x v="248"/>
    <n v="0"/>
    <s v="USD"/>
    <s v="JRNLWA00419630"/>
    <s v="P"/>
    <s v="B1 11.4.20_11.10.20"/>
    <s v="JacobMas"/>
    <s v="0/JE IC"/>
    <m/>
    <m/>
    <x v="107"/>
    <m/>
    <m/>
    <m/>
    <m/>
    <m/>
    <m/>
    <s v="JRNL00996638"/>
    <s v="JRNL00996638"/>
    <m/>
    <d v="2020-12-04T00:00:00"/>
    <d v="2020-12-04T00:00:00"/>
    <m/>
    <m/>
    <s v="wci_wa"/>
    <n v="0"/>
    <n v="0"/>
    <n v="0"/>
    <n v="0"/>
    <n v="0"/>
    <n v="1"/>
    <n v="50020"/>
    <n v="2010"/>
    <n v="0"/>
    <n v="19"/>
    <m/>
    <m/>
    <m/>
    <m/>
    <s v=""/>
  </r>
  <r>
    <x v="19"/>
    <d v="2020-11-30T00:00:00"/>
    <x v="249"/>
    <n v="0"/>
    <s v="USD"/>
    <s v="JRNLWA00419630"/>
    <s v="P"/>
    <s v="B1 11.4.20_11.10.20"/>
    <s v="JacobMas"/>
    <s v="0/JE IC"/>
    <m/>
    <m/>
    <x v="108"/>
    <m/>
    <m/>
    <m/>
    <m/>
    <m/>
    <m/>
    <s v="JRNL00996638"/>
    <s v="JRNL00996638"/>
    <m/>
    <d v="2020-12-04T00:00:00"/>
    <d v="2020-12-04T00:00:00"/>
    <m/>
    <m/>
    <s v="wci_wa"/>
    <n v="0"/>
    <n v="0"/>
    <n v="0"/>
    <n v="0"/>
    <n v="0"/>
    <n v="1"/>
    <n v="70165"/>
    <n v="2010"/>
    <n v="0"/>
    <n v="19"/>
    <m/>
    <m/>
    <m/>
    <m/>
    <s v=""/>
  </r>
  <r>
    <x v="14"/>
    <d v="2020-11-30T00:00:00"/>
    <x v="250"/>
    <n v="0"/>
    <s v="USD"/>
    <s v="JRNLWA00419633"/>
    <s v="P"/>
    <s v="2020-11 B1 Hrly In prog Accrl"/>
    <s v="JacobMas"/>
    <s v="0/JE IC"/>
    <m/>
    <m/>
    <x v="109"/>
    <m/>
    <m/>
    <m/>
    <m/>
    <m/>
    <m/>
    <s v="JRNL00996641"/>
    <s v="JRNL00996641"/>
    <m/>
    <d v="2020-12-04T00:00:00"/>
    <d v="2020-12-04T00:00:00"/>
    <m/>
    <m/>
    <s v="wci_wa"/>
    <n v="0"/>
    <n v="0"/>
    <n v="0"/>
    <n v="0"/>
    <n v="0"/>
    <n v="1"/>
    <n v="50020"/>
    <n v="2010"/>
    <n v="0"/>
    <n v="19"/>
    <m/>
    <m/>
    <m/>
    <m/>
    <s v=""/>
  </r>
  <r>
    <x v="14"/>
    <d v="2020-11-30T00:00:00"/>
    <x v="251"/>
    <n v="0"/>
    <s v="USD"/>
    <s v="JRNLWA00419633"/>
    <s v="P"/>
    <s v="2020-11 B1 Hrly In prog Accrl"/>
    <s v="JacobMas"/>
    <s v="0/JE IC"/>
    <m/>
    <m/>
    <x v="109"/>
    <m/>
    <m/>
    <m/>
    <m/>
    <m/>
    <m/>
    <s v="JRNL00996641"/>
    <s v="JRNL00996641"/>
    <m/>
    <d v="2020-12-04T00:00:00"/>
    <d v="2020-12-04T00:00:00"/>
    <m/>
    <m/>
    <s v="wci_wa"/>
    <n v="0"/>
    <n v="0"/>
    <n v="0"/>
    <n v="0"/>
    <n v="0"/>
    <n v="1"/>
    <n v="50020"/>
    <n v="2010"/>
    <n v="0"/>
    <n v="19"/>
    <m/>
    <m/>
    <m/>
    <m/>
    <s v=""/>
  </r>
  <r>
    <x v="14"/>
    <d v="2020-11-30T00:00:00"/>
    <x v="252"/>
    <n v="0"/>
    <s v="USD"/>
    <s v="JRNLWA00419633"/>
    <s v="P"/>
    <s v="2020-11 B1 Hrly In prog Accrl"/>
    <s v="JacobMas"/>
    <s v="0/JE IC"/>
    <m/>
    <m/>
    <x v="109"/>
    <m/>
    <m/>
    <m/>
    <m/>
    <m/>
    <m/>
    <s v="JRNL00996641"/>
    <s v="JRNL00996641"/>
    <m/>
    <d v="2020-12-04T00:00:00"/>
    <d v="2020-12-04T00:00:00"/>
    <m/>
    <m/>
    <s v="wci_wa"/>
    <n v="0"/>
    <n v="0"/>
    <n v="0"/>
    <n v="0"/>
    <n v="0"/>
    <n v="1"/>
    <n v="50020"/>
    <n v="2010"/>
    <n v="0"/>
    <n v="19"/>
    <m/>
    <m/>
    <m/>
    <m/>
    <s v=""/>
  </r>
  <r>
    <x v="14"/>
    <d v="2020-11-30T00:00:00"/>
    <x v="237"/>
    <n v="0"/>
    <s v="USD"/>
    <s v="JRNLWA00419633"/>
    <s v="P"/>
    <s v="2020-11 B1 Hrly In prog Accrl"/>
    <s v="JacobMas"/>
    <s v="0/JE IC"/>
    <m/>
    <m/>
    <x v="109"/>
    <m/>
    <m/>
    <m/>
    <m/>
    <m/>
    <m/>
    <s v="JRNL00996641"/>
    <s v="JRNL00996641"/>
    <m/>
    <d v="2020-12-04T00:00:00"/>
    <d v="2020-12-04T00:00:00"/>
    <m/>
    <m/>
    <s v="wci_wa"/>
    <n v="0"/>
    <n v="0"/>
    <n v="0"/>
    <n v="0"/>
    <n v="0"/>
    <n v="1"/>
    <n v="50020"/>
    <n v="2010"/>
    <n v="0"/>
    <n v="19"/>
    <m/>
    <m/>
    <m/>
    <m/>
    <s v=""/>
  </r>
  <r>
    <x v="14"/>
    <d v="2020-11-30T00:00:00"/>
    <x v="253"/>
    <n v="0"/>
    <s v="USD"/>
    <s v="JRNLWA00419652"/>
    <s v="P"/>
    <s v="B1 11.18.20_11.24.20"/>
    <s v="JacobMas"/>
    <s v="0/JE IC"/>
    <m/>
    <m/>
    <x v="110"/>
    <m/>
    <m/>
    <m/>
    <m/>
    <m/>
    <m/>
    <s v="JRNL00996664"/>
    <s v="JRNL00996664"/>
    <m/>
    <d v="2020-12-04T00:00:00"/>
    <d v="2020-12-04T00:00:00"/>
    <m/>
    <m/>
    <s v="wci_wa"/>
    <n v="0"/>
    <n v="0"/>
    <n v="0"/>
    <n v="0"/>
    <n v="0"/>
    <n v="1"/>
    <n v="50020"/>
    <n v="2010"/>
    <n v="0"/>
    <n v="19"/>
    <m/>
    <m/>
    <m/>
    <m/>
    <s v=""/>
  </r>
  <r>
    <x v="14"/>
    <d v="2020-11-30T00:00:00"/>
    <x v="254"/>
    <n v="0"/>
    <s v="USD"/>
    <s v="JRNLWA00419652"/>
    <s v="P"/>
    <s v="B1 11.18.20_11.24.20"/>
    <s v="JacobMas"/>
    <s v="0/JE IC"/>
    <m/>
    <m/>
    <x v="110"/>
    <m/>
    <m/>
    <m/>
    <m/>
    <m/>
    <m/>
    <s v="JRNL00996664"/>
    <s v="JRNL00996664"/>
    <m/>
    <d v="2020-12-04T00:00:00"/>
    <d v="2020-12-04T00:00:00"/>
    <m/>
    <m/>
    <s v="wci_wa"/>
    <n v="0"/>
    <n v="0"/>
    <n v="0"/>
    <n v="0"/>
    <n v="0"/>
    <n v="1"/>
    <n v="50020"/>
    <n v="2010"/>
    <n v="0"/>
    <n v="19"/>
    <m/>
    <m/>
    <m/>
    <m/>
    <s v=""/>
  </r>
  <r>
    <x v="14"/>
    <d v="2020-11-30T00:00:00"/>
    <x v="250"/>
    <n v="0"/>
    <s v="USD"/>
    <s v="JRNLWA00419652"/>
    <s v="P"/>
    <s v="B1 11.18.20_11.24.20"/>
    <s v="JacobMas"/>
    <s v="0/JE IC"/>
    <m/>
    <m/>
    <x v="110"/>
    <m/>
    <m/>
    <m/>
    <m/>
    <m/>
    <m/>
    <s v="JRNL00996664"/>
    <s v="JRNL00996664"/>
    <m/>
    <d v="2020-12-04T00:00:00"/>
    <d v="2020-12-04T00:00:00"/>
    <m/>
    <m/>
    <s v="wci_wa"/>
    <n v="0"/>
    <n v="0"/>
    <n v="0"/>
    <n v="0"/>
    <n v="0"/>
    <n v="1"/>
    <n v="50020"/>
    <n v="2010"/>
    <n v="0"/>
    <n v="19"/>
    <m/>
    <m/>
    <m/>
    <m/>
    <s v=""/>
  </r>
  <r>
    <x v="30"/>
    <d v="2020-11-30T00:00:00"/>
    <x v="255"/>
    <n v="0"/>
    <s v="USD"/>
    <s v="JRNLWA00419652"/>
    <s v="P"/>
    <s v="B1 11.18.20_11.24.20"/>
    <s v="JacobMas"/>
    <s v="0/JE IC"/>
    <m/>
    <m/>
    <x v="110"/>
    <m/>
    <m/>
    <m/>
    <m/>
    <m/>
    <m/>
    <s v="JRNL00996664"/>
    <s v="JRNL00996664"/>
    <m/>
    <d v="2020-12-04T00:00:00"/>
    <d v="2020-12-04T00:00:00"/>
    <m/>
    <m/>
    <s v="wci_wa"/>
    <n v="0"/>
    <n v="0"/>
    <n v="0"/>
    <n v="0"/>
    <n v="0"/>
    <n v="1"/>
    <n v="52020"/>
    <n v="2010"/>
    <n v="0"/>
    <n v="19"/>
    <m/>
    <m/>
    <m/>
    <m/>
    <s v=""/>
  </r>
  <r>
    <x v="19"/>
    <d v="2020-11-30T00:00:00"/>
    <x v="256"/>
    <n v="0"/>
    <s v="USD"/>
    <s v="JRNLWA00419652"/>
    <s v="P"/>
    <s v="B1 11.18.20_11.24.20"/>
    <s v="JacobMas"/>
    <s v="0/JE IC"/>
    <m/>
    <m/>
    <x v="111"/>
    <m/>
    <m/>
    <m/>
    <m/>
    <m/>
    <m/>
    <s v="JRNL00996664"/>
    <s v="JRNL00996664"/>
    <m/>
    <d v="2020-12-04T00:00:00"/>
    <d v="2020-12-04T00:00:00"/>
    <m/>
    <m/>
    <s v="wci_wa"/>
    <n v="0"/>
    <n v="0"/>
    <n v="0"/>
    <n v="0"/>
    <n v="0"/>
    <n v="1"/>
    <n v="70165"/>
    <n v="2010"/>
    <n v="0"/>
    <n v="19"/>
    <m/>
    <m/>
    <m/>
    <m/>
    <s v=""/>
  </r>
  <r>
    <x v="31"/>
    <d v="2020-11-30T00:00:00"/>
    <x v="257"/>
    <n v="0"/>
    <s v="USD"/>
    <s v="JRNLWA00419681"/>
    <s v="P"/>
    <s v="Rcls West Reg Thankyou EE tax"/>
    <s v="JacobMas"/>
    <s v="0/JE IC"/>
    <m/>
    <m/>
    <x v="112"/>
    <m/>
    <m/>
    <m/>
    <m/>
    <m/>
    <m/>
    <s v="JRNL00996695"/>
    <s v="JRNL00996695"/>
    <m/>
    <d v="2020-12-04T00:00:00"/>
    <d v="2020-12-06T00:00:00"/>
    <m/>
    <m/>
    <s v="wci_wa"/>
    <n v="0"/>
    <n v="0"/>
    <n v="0"/>
    <n v="0"/>
    <n v="0"/>
    <n v="1"/>
    <n v="50050"/>
    <n v="2010"/>
    <n v="0"/>
    <n v="19"/>
    <m/>
    <m/>
    <m/>
    <m/>
    <s v=""/>
  </r>
  <r>
    <x v="31"/>
    <d v="2020-11-30T00:00:00"/>
    <x v="258"/>
    <n v="0"/>
    <s v="USD"/>
    <s v="JRNLWA00419681"/>
    <s v="P"/>
    <s v="Rcls West Reg Thankyou EE tax"/>
    <s v="JacobMas"/>
    <s v="0/JE IC"/>
    <m/>
    <m/>
    <x v="112"/>
    <m/>
    <m/>
    <m/>
    <m/>
    <m/>
    <m/>
    <s v="JRNL00996695"/>
    <s v="JRNL00996695"/>
    <m/>
    <d v="2020-12-04T00:00:00"/>
    <d v="2020-12-06T00:00:00"/>
    <m/>
    <m/>
    <s v="wci_wa"/>
    <n v="0"/>
    <n v="0"/>
    <n v="0"/>
    <n v="0"/>
    <n v="0"/>
    <n v="1"/>
    <n v="50050"/>
    <n v="2010"/>
    <n v="0"/>
    <n v="19"/>
    <m/>
    <m/>
    <m/>
    <m/>
    <s v=""/>
  </r>
  <r>
    <x v="31"/>
    <d v="2020-11-30T00:00:00"/>
    <x v="259"/>
    <n v="0"/>
    <s v="USD"/>
    <s v="JRNLWA00419681"/>
    <s v="P"/>
    <s v="Rcls West Reg Thankyou EE tax"/>
    <s v="JacobMas"/>
    <s v="0/JE IC"/>
    <m/>
    <m/>
    <x v="112"/>
    <m/>
    <m/>
    <m/>
    <m/>
    <m/>
    <m/>
    <s v="JRNL00996695"/>
    <s v="JRNL00996695"/>
    <m/>
    <d v="2020-12-04T00:00:00"/>
    <d v="2020-12-06T00:00:00"/>
    <m/>
    <m/>
    <s v="wci_wa"/>
    <n v="0"/>
    <n v="0"/>
    <n v="0"/>
    <n v="0"/>
    <n v="0"/>
    <n v="1"/>
    <n v="50050"/>
    <n v="2010"/>
    <n v="0"/>
    <n v="19"/>
    <m/>
    <m/>
    <m/>
    <m/>
    <s v=""/>
  </r>
  <r>
    <x v="31"/>
    <d v="2020-11-30T00:00:00"/>
    <x v="260"/>
    <n v="0"/>
    <s v="USD"/>
    <s v="JRNLWA00419681"/>
    <s v="P"/>
    <s v="Rcls West Reg Thankyou EE tax"/>
    <s v="JacobMas"/>
    <s v="0/JE IC"/>
    <m/>
    <m/>
    <x v="112"/>
    <m/>
    <m/>
    <m/>
    <m/>
    <m/>
    <m/>
    <s v="JRNL00996695"/>
    <s v="JRNL00996695"/>
    <m/>
    <d v="2020-12-04T00:00:00"/>
    <d v="2020-12-06T00:00:00"/>
    <m/>
    <m/>
    <s v="wci_wa"/>
    <n v="0"/>
    <n v="0"/>
    <n v="0"/>
    <n v="0"/>
    <n v="0"/>
    <n v="1"/>
    <n v="50050"/>
    <n v="2010"/>
    <n v="0"/>
    <n v="19"/>
    <m/>
    <m/>
    <m/>
    <m/>
    <s v=""/>
  </r>
  <r>
    <x v="31"/>
    <d v="2020-11-30T00:00:00"/>
    <x v="261"/>
    <n v="0"/>
    <s v="USD"/>
    <s v="JRNLWA00419681"/>
    <s v="P"/>
    <s v="Rcls West Reg Thankyou EE tax"/>
    <s v="JacobMas"/>
    <s v="0/JE IC"/>
    <m/>
    <m/>
    <x v="112"/>
    <m/>
    <m/>
    <m/>
    <m/>
    <m/>
    <m/>
    <s v="JRNL00996695"/>
    <s v="JRNL00996695"/>
    <m/>
    <d v="2020-12-04T00:00:00"/>
    <d v="2020-12-06T00:00:00"/>
    <m/>
    <m/>
    <s v="wci_wa"/>
    <n v="0"/>
    <n v="0"/>
    <n v="0"/>
    <n v="0"/>
    <n v="0"/>
    <n v="1"/>
    <n v="50050"/>
    <n v="2010"/>
    <n v="0"/>
    <n v="19"/>
    <m/>
    <m/>
    <m/>
    <m/>
    <s v=""/>
  </r>
  <r>
    <x v="31"/>
    <d v="2020-11-30T00:00:00"/>
    <x v="262"/>
    <n v="0"/>
    <s v="USD"/>
    <s v="JRNLWA00419681"/>
    <s v="P"/>
    <s v="Rcls West Reg Thankyou EE tax"/>
    <s v="JacobMas"/>
    <s v="0/JE IC"/>
    <m/>
    <m/>
    <x v="113"/>
    <m/>
    <m/>
    <m/>
    <m/>
    <m/>
    <m/>
    <s v="JRNL00996695"/>
    <s v="JRNL00996695"/>
    <m/>
    <d v="2020-12-04T00:00:00"/>
    <d v="2020-12-06T00:00:00"/>
    <m/>
    <m/>
    <s v="wci_wa"/>
    <n v="0"/>
    <n v="0"/>
    <n v="0"/>
    <n v="0"/>
    <n v="0"/>
    <n v="1"/>
    <n v="50050"/>
    <n v="2010"/>
    <n v="0"/>
    <n v="19"/>
    <m/>
    <m/>
    <m/>
    <m/>
    <s v=""/>
  </r>
  <r>
    <x v="31"/>
    <d v="2020-11-30T00:00:00"/>
    <x v="263"/>
    <n v="0"/>
    <s v="USD"/>
    <s v="JRNLWA00419681"/>
    <s v="P"/>
    <s v="Rcls West Reg Thankyou EE tax"/>
    <s v="JacobMas"/>
    <s v="0/JE IC"/>
    <m/>
    <m/>
    <x v="113"/>
    <m/>
    <m/>
    <m/>
    <m/>
    <m/>
    <m/>
    <s v="JRNL00996695"/>
    <s v="JRNL00996695"/>
    <m/>
    <d v="2020-12-04T00:00:00"/>
    <d v="2020-12-06T00:00:00"/>
    <m/>
    <m/>
    <s v="wci_wa"/>
    <n v="0"/>
    <n v="0"/>
    <n v="0"/>
    <n v="0"/>
    <n v="0"/>
    <n v="1"/>
    <n v="50050"/>
    <n v="2010"/>
    <n v="0"/>
    <n v="19"/>
    <m/>
    <m/>
    <m/>
    <m/>
    <s v=""/>
  </r>
  <r>
    <x v="31"/>
    <d v="2020-11-30T00:00:00"/>
    <x v="264"/>
    <n v="0"/>
    <s v="USD"/>
    <s v="JRNLWA00419681"/>
    <s v="P"/>
    <s v="Rcls West Reg Thankyou EE tax"/>
    <s v="JacobMas"/>
    <s v="0/JE IC"/>
    <m/>
    <m/>
    <x v="113"/>
    <m/>
    <m/>
    <m/>
    <m/>
    <m/>
    <m/>
    <s v="JRNL00996695"/>
    <s v="JRNL00996695"/>
    <m/>
    <d v="2020-12-04T00:00:00"/>
    <d v="2020-12-06T00:00:00"/>
    <m/>
    <m/>
    <s v="wci_wa"/>
    <n v="0"/>
    <n v="0"/>
    <n v="0"/>
    <n v="0"/>
    <n v="0"/>
    <n v="1"/>
    <n v="50050"/>
    <n v="2010"/>
    <n v="0"/>
    <n v="19"/>
    <m/>
    <m/>
    <m/>
    <m/>
    <s v=""/>
  </r>
  <r>
    <x v="31"/>
    <d v="2020-11-30T00:00:00"/>
    <x v="265"/>
    <n v="0"/>
    <s v="USD"/>
    <s v="JRNLWA00419681"/>
    <s v="P"/>
    <s v="Rcls West Reg Thankyou EE tax"/>
    <s v="JacobMas"/>
    <s v="0/JE IC"/>
    <m/>
    <m/>
    <x v="113"/>
    <m/>
    <m/>
    <m/>
    <m/>
    <m/>
    <m/>
    <s v="JRNL00996695"/>
    <s v="JRNL00996695"/>
    <m/>
    <d v="2020-12-04T00:00:00"/>
    <d v="2020-12-06T00:00:00"/>
    <m/>
    <m/>
    <s v="wci_wa"/>
    <n v="0"/>
    <n v="0"/>
    <n v="0"/>
    <n v="0"/>
    <n v="0"/>
    <n v="1"/>
    <n v="50050"/>
    <n v="2010"/>
    <n v="0"/>
    <n v="19"/>
    <m/>
    <m/>
    <m/>
    <m/>
    <s v=""/>
  </r>
  <r>
    <x v="31"/>
    <d v="2020-11-30T00:00:00"/>
    <x v="266"/>
    <n v="0"/>
    <s v="USD"/>
    <s v="JRNLWA00419681"/>
    <s v="P"/>
    <s v="Rcls West Reg Thankyou EE tax"/>
    <s v="JacobMas"/>
    <s v="0/JE IC"/>
    <m/>
    <m/>
    <x v="113"/>
    <m/>
    <m/>
    <m/>
    <m/>
    <m/>
    <m/>
    <s v="JRNL00996695"/>
    <s v="JRNL00996695"/>
    <m/>
    <d v="2020-12-04T00:00:00"/>
    <d v="2020-12-06T00:00:00"/>
    <m/>
    <m/>
    <s v="wci_wa"/>
    <n v="0"/>
    <n v="0"/>
    <n v="0"/>
    <n v="0"/>
    <n v="0"/>
    <n v="1"/>
    <n v="50050"/>
    <n v="2010"/>
    <n v="0"/>
    <n v="19"/>
    <m/>
    <m/>
    <m/>
    <m/>
    <s v=""/>
  </r>
  <r>
    <x v="32"/>
    <d v="2020-11-30T00:00:00"/>
    <x v="267"/>
    <n v="0"/>
    <s v="USD"/>
    <s v="JRNLWA00419681"/>
    <s v="P"/>
    <s v="Rcls West Reg Thankyou EE tax"/>
    <s v="JacobMas"/>
    <s v="0/JE IC"/>
    <m/>
    <m/>
    <x v="112"/>
    <m/>
    <m/>
    <m/>
    <m/>
    <m/>
    <m/>
    <s v="JRNL00996695"/>
    <s v="JRNL00996695"/>
    <m/>
    <d v="2020-12-04T00:00:00"/>
    <d v="2020-12-06T00:00:00"/>
    <m/>
    <m/>
    <s v="wci_wa"/>
    <n v="0"/>
    <n v="0"/>
    <n v="0"/>
    <n v="0"/>
    <n v="0"/>
    <n v="1"/>
    <n v="52050"/>
    <n v="2010"/>
    <n v="0"/>
    <n v="19"/>
    <m/>
    <m/>
    <m/>
    <m/>
    <s v=""/>
  </r>
  <r>
    <x v="32"/>
    <d v="2020-11-30T00:00:00"/>
    <x v="268"/>
    <n v="0"/>
    <s v="USD"/>
    <s v="JRNLWA00419681"/>
    <s v="P"/>
    <s v="Rcls West Reg Thankyou EE tax"/>
    <s v="JacobMas"/>
    <s v="0/JE IC"/>
    <m/>
    <m/>
    <x v="113"/>
    <m/>
    <m/>
    <m/>
    <m/>
    <m/>
    <m/>
    <s v="JRNL00996695"/>
    <s v="JRNL00996695"/>
    <m/>
    <d v="2020-12-04T00:00:00"/>
    <d v="2020-12-06T00:00:00"/>
    <m/>
    <m/>
    <s v="wci_wa"/>
    <n v="0"/>
    <n v="0"/>
    <n v="0"/>
    <n v="0"/>
    <n v="0"/>
    <n v="1"/>
    <n v="52050"/>
    <n v="2010"/>
    <n v="0"/>
    <n v="19"/>
    <m/>
    <m/>
    <m/>
    <m/>
    <s v=""/>
  </r>
  <r>
    <x v="33"/>
    <d v="2020-11-30T00:00:00"/>
    <x v="269"/>
    <n v="0"/>
    <s v="USD"/>
    <s v="JRNLWA00419681"/>
    <s v="P"/>
    <s v="Rcls West Reg Thankyou EE tax"/>
    <s v="JacobMas"/>
    <s v="0/JE IC"/>
    <m/>
    <m/>
    <x v="112"/>
    <m/>
    <m/>
    <m/>
    <m/>
    <m/>
    <m/>
    <s v="JRNL00996695"/>
    <s v="JRNL00996695"/>
    <m/>
    <d v="2020-12-04T00:00:00"/>
    <d v="2020-12-06T00:00:00"/>
    <m/>
    <m/>
    <s v="wci_wa"/>
    <n v="0"/>
    <n v="0"/>
    <n v="0"/>
    <n v="0"/>
    <n v="0"/>
    <n v="1"/>
    <n v="55050"/>
    <n v="2010"/>
    <n v="0"/>
    <n v="19"/>
    <m/>
    <m/>
    <m/>
    <m/>
    <s v=""/>
  </r>
  <r>
    <x v="33"/>
    <d v="2020-11-30T00:00:00"/>
    <x v="270"/>
    <n v="0"/>
    <s v="USD"/>
    <s v="JRNLWA00419681"/>
    <s v="P"/>
    <s v="Rcls West Reg Thankyou EE tax"/>
    <s v="JacobMas"/>
    <s v="0/JE IC"/>
    <m/>
    <m/>
    <x v="113"/>
    <m/>
    <m/>
    <m/>
    <m/>
    <m/>
    <m/>
    <s v="JRNL00996695"/>
    <s v="JRNL00996695"/>
    <m/>
    <d v="2020-12-04T00:00:00"/>
    <d v="2020-12-06T00:00:00"/>
    <m/>
    <m/>
    <s v="wci_wa"/>
    <n v="0"/>
    <n v="0"/>
    <n v="0"/>
    <n v="0"/>
    <n v="0"/>
    <n v="1"/>
    <n v="55050"/>
    <n v="2010"/>
    <n v="0"/>
    <n v="19"/>
    <m/>
    <m/>
    <m/>
    <m/>
    <s v=""/>
  </r>
  <r>
    <x v="34"/>
    <d v="2020-11-30T00:00:00"/>
    <x v="271"/>
    <n v="0"/>
    <s v="USD"/>
    <s v="JRNLWA00419681"/>
    <s v="P"/>
    <s v="Rcls West Reg Thankyou EE tax"/>
    <s v="JacobMas"/>
    <s v="0/JE IC"/>
    <m/>
    <m/>
    <x v="112"/>
    <m/>
    <m/>
    <m/>
    <m/>
    <m/>
    <m/>
    <s v="JRNL00996695"/>
    <s v="JRNL00996695"/>
    <m/>
    <d v="2020-12-04T00:00:00"/>
    <d v="2020-12-06T00:00:00"/>
    <m/>
    <m/>
    <s v="wci_wa"/>
    <n v="0"/>
    <n v="0"/>
    <n v="0"/>
    <n v="0"/>
    <n v="0"/>
    <n v="1"/>
    <n v="70050"/>
    <n v="2010"/>
    <n v="0"/>
    <n v="19"/>
    <m/>
    <m/>
    <m/>
    <m/>
    <s v=""/>
  </r>
  <r>
    <x v="34"/>
    <d v="2020-11-30T00:00:00"/>
    <x v="272"/>
    <n v="0"/>
    <s v="USD"/>
    <s v="JRNLWA00419681"/>
    <s v="P"/>
    <s v="Rcls West Reg Thankyou EE tax"/>
    <s v="JacobMas"/>
    <s v="0/JE IC"/>
    <m/>
    <m/>
    <x v="113"/>
    <m/>
    <m/>
    <m/>
    <m/>
    <m/>
    <m/>
    <s v="JRNL00996695"/>
    <s v="JRNL00996695"/>
    <m/>
    <d v="2020-12-04T00:00:00"/>
    <d v="2020-12-06T00:00:00"/>
    <m/>
    <m/>
    <s v="wci_wa"/>
    <n v="0"/>
    <n v="0"/>
    <n v="0"/>
    <n v="0"/>
    <n v="0"/>
    <n v="1"/>
    <n v="70050"/>
    <n v="2010"/>
    <n v="0"/>
    <n v="19"/>
    <m/>
    <m/>
    <m/>
    <m/>
    <s v=""/>
  </r>
  <r>
    <x v="5"/>
    <d v="2020-11-30T00:00:00"/>
    <x v="273"/>
    <n v="0"/>
    <s v="USD"/>
    <s v="JRNLWA00419682"/>
    <s v="P"/>
    <s v="Rcls West Reg Thankyou Bonus"/>
    <s v="JacobMas"/>
    <s v="0/JE IC"/>
    <m/>
    <m/>
    <x v="114"/>
    <m/>
    <m/>
    <m/>
    <m/>
    <m/>
    <m/>
    <s v="JRNL00996696"/>
    <s v="JRNL00996696"/>
    <m/>
    <d v="2020-12-04T00:00:00"/>
    <d v="2020-12-06T00:00:00"/>
    <m/>
    <m/>
    <s v="wci_wa"/>
    <n v="0"/>
    <n v="0"/>
    <n v="0"/>
    <n v="0"/>
    <n v="0"/>
    <n v="1"/>
    <n v="50036"/>
    <n v="2010"/>
    <n v="0"/>
    <n v="19"/>
    <m/>
    <m/>
    <m/>
    <m/>
    <s v=""/>
  </r>
  <r>
    <x v="6"/>
    <d v="2020-11-30T00:00:00"/>
    <x v="274"/>
    <n v="0"/>
    <s v="USD"/>
    <s v="JRNLWA00419682"/>
    <s v="P"/>
    <s v="Rcls West Reg Thankyou Bonus"/>
    <s v="JacobMas"/>
    <s v="0/JE IC"/>
    <m/>
    <m/>
    <x v="114"/>
    <m/>
    <m/>
    <m/>
    <m/>
    <m/>
    <m/>
    <s v="JRNL00996696"/>
    <s v="JRNL00996696"/>
    <m/>
    <d v="2020-12-04T00:00:00"/>
    <d v="2020-12-06T00:00:00"/>
    <m/>
    <m/>
    <s v="wci_wa"/>
    <n v="0"/>
    <n v="0"/>
    <n v="0"/>
    <n v="0"/>
    <n v="0"/>
    <n v="1"/>
    <n v="50036"/>
    <n v="2010"/>
    <n v="100"/>
    <n v="19"/>
    <m/>
    <m/>
    <m/>
    <m/>
    <s v=""/>
  </r>
  <r>
    <x v="7"/>
    <d v="2020-11-30T00:00:00"/>
    <x v="275"/>
    <n v="0"/>
    <s v="USD"/>
    <s v="JRNLWA00419682"/>
    <s v="P"/>
    <s v="Rcls West Reg Thankyou Bonus"/>
    <s v="JacobMas"/>
    <s v="0/JE IC"/>
    <m/>
    <m/>
    <x v="114"/>
    <m/>
    <m/>
    <m/>
    <m/>
    <m/>
    <m/>
    <s v="JRNL00996696"/>
    <s v="JRNL00996696"/>
    <m/>
    <d v="2020-12-04T00:00:00"/>
    <d v="2020-12-06T00:00:00"/>
    <m/>
    <m/>
    <s v="wci_wa"/>
    <n v="0"/>
    <n v="0"/>
    <n v="0"/>
    <n v="0"/>
    <n v="0"/>
    <n v="1"/>
    <n v="50036"/>
    <n v="2010"/>
    <n v="200"/>
    <n v="19"/>
    <m/>
    <m/>
    <m/>
    <m/>
    <s v=""/>
  </r>
  <r>
    <x v="8"/>
    <d v="2020-11-30T00:00:00"/>
    <x v="276"/>
    <n v="0"/>
    <s v="USD"/>
    <s v="JRNLWA00419682"/>
    <s v="P"/>
    <s v="Rcls West Reg Thankyou Bonus"/>
    <s v="JacobMas"/>
    <s v="0/JE IC"/>
    <m/>
    <m/>
    <x v="114"/>
    <m/>
    <m/>
    <m/>
    <m/>
    <m/>
    <m/>
    <s v="JRNL00996696"/>
    <s v="JRNL00996696"/>
    <m/>
    <d v="2020-12-04T00:00:00"/>
    <d v="2020-12-06T00:00:00"/>
    <m/>
    <m/>
    <s v="wci_wa"/>
    <n v="0"/>
    <n v="0"/>
    <n v="0"/>
    <n v="0"/>
    <n v="0"/>
    <n v="1"/>
    <n v="50036"/>
    <n v="2010"/>
    <n v="210"/>
    <n v="19"/>
    <m/>
    <m/>
    <m/>
    <m/>
    <s v=""/>
  </r>
  <r>
    <x v="9"/>
    <d v="2020-11-30T00:00:00"/>
    <x v="277"/>
    <n v="0"/>
    <s v="USD"/>
    <s v="JRNLWA00419682"/>
    <s v="P"/>
    <s v="Rcls West Reg Thankyou Bonus"/>
    <s v="JacobMas"/>
    <s v="0/JE IC"/>
    <m/>
    <m/>
    <x v="114"/>
    <m/>
    <m/>
    <m/>
    <m/>
    <m/>
    <m/>
    <s v="JRNL00996696"/>
    <s v="JRNL00996696"/>
    <m/>
    <d v="2020-12-04T00:00:00"/>
    <d v="2020-12-06T00:00:00"/>
    <m/>
    <m/>
    <s v="wci_wa"/>
    <n v="0"/>
    <n v="0"/>
    <n v="0"/>
    <n v="0"/>
    <n v="0"/>
    <n v="1"/>
    <n v="50036"/>
    <n v="2010"/>
    <n v="300"/>
    <n v="19"/>
    <m/>
    <m/>
    <m/>
    <m/>
    <s v=""/>
  </r>
  <r>
    <x v="10"/>
    <d v="2020-11-30T00:00:00"/>
    <x v="278"/>
    <n v="0"/>
    <s v="USD"/>
    <s v="JRNLWA00419682"/>
    <s v="P"/>
    <s v="Rcls West Reg Thankyou Bonus"/>
    <s v="JacobMas"/>
    <s v="0/JE IC"/>
    <m/>
    <m/>
    <x v="114"/>
    <m/>
    <m/>
    <m/>
    <m/>
    <m/>
    <m/>
    <s v="JRNL00996696"/>
    <s v="JRNL00996696"/>
    <m/>
    <d v="2020-12-04T00:00:00"/>
    <d v="2020-12-06T00:00:00"/>
    <m/>
    <m/>
    <s v="wci_wa"/>
    <n v="0"/>
    <n v="0"/>
    <n v="0"/>
    <n v="0"/>
    <n v="0"/>
    <n v="1"/>
    <n v="52036"/>
    <n v="2010"/>
    <n v="0"/>
    <n v="19"/>
    <m/>
    <m/>
    <m/>
    <m/>
    <s v=""/>
  </r>
  <r>
    <x v="11"/>
    <d v="2020-11-30T00:00:00"/>
    <x v="279"/>
    <n v="0"/>
    <s v="USD"/>
    <s v="JRNLWA00419682"/>
    <s v="P"/>
    <s v="Rcls West Reg Thankyou Bonus"/>
    <s v="JacobMas"/>
    <s v="0/JE IC"/>
    <m/>
    <m/>
    <x v="114"/>
    <m/>
    <m/>
    <m/>
    <m/>
    <m/>
    <m/>
    <s v="JRNL00996696"/>
    <s v="JRNL00996696"/>
    <m/>
    <d v="2020-12-04T00:00:00"/>
    <d v="2020-12-06T00:00:00"/>
    <m/>
    <m/>
    <s v="wci_wa"/>
    <n v="0"/>
    <n v="0"/>
    <n v="0"/>
    <n v="0"/>
    <n v="0"/>
    <n v="1"/>
    <n v="55036"/>
    <n v="2010"/>
    <n v="0"/>
    <n v="19"/>
    <m/>
    <m/>
    <m/>
    <m/>
    <s v=""/>
  </r>
  <r>
    <x v="13"/>
    <d v="2020-11-30T00:00:00"/>
    <x v="280"/>
    <n v="0"/>
    <s v="USD"/>
    <s v="JRNLWA00419682"/>
    <s v="P"/>
    <s v="Rcls West Reg Thankyou Bonus"/>
    <s v="JacobMas"/>
    <s v="0/JE IC"/>
    <m/>
    <m/>
    <x v="114"/>
    <m/>
    <m/>
    <m/>
    <m/>
    <m/>
    <m/>
    <s v="JRNL00996696"/>
    <s v="JRNL00996696"/>
    <m/>
    <d v="2020-12-04T00:00:00"/>
    <d v="2020-12-06T00:00:00"/>
    <m/>
    <m/>
    <s v="wci_wa"/>
    <n v="0"/>
    <n v="0"/>
    <n v="0"/>
    <n v="0"/>
    <n v="0"/>
    <n v="1"/>
    <n v="70036"/>
    <n v="2010"/>
    <n v="0"/>
    <n v="19"/>
    <m/>
    <m/>
    <m/>
    <m/>
    <s v=""/>
  </r>
  <r>
    <x v="31"/>
    <d v="2020-11-30T00:00:00"/>
    <x v="281"/>
    <n v="0"/>
    <s v="USD"/>
    <s v="JRNLWA00419683"/>
    <s v="P"/>
    <s v="Rcls West Reg Thankyou ER tax"/>
    <s v="JacobMas"/>
    <s v="0/JE IC"/>
    <m/>
    <m/>
    <x v="115"/>
    <m/>
    <m/>
    <m/>
    <m/>
    <m/>
    <m/>
    <s v="JRNL00996697"/>
    <s v="JRNL00996697"/>
    <m/>
    <d v="2020-12-04T00:00:00"/>
    <d v="2020-12-06T00:00:00"/>
    <m/>
    <m/>
    <s v="wci_wa"/>
    <n v="0"/>
    <n v="0"/>
    <n v="0"/>
    <n v="0"/>
    <n v="0"/>
    <n v="1"/>
    <n v="50050"/>
    <n v="2010"/>
    <n v="0"/>
    <n v="19"/>
    <m/>
    <m/>
    <m/>
    <m/>
    <s v=""/>
  </r>
  <r>
    <x v="31"/>
    <d v="2020-11-30T00:00:00"/>
    <x v="282"/>
    <n v="0"/>
    <s v="USD"/>
    <s v="JRNLWA00419683"/>
    <s v="P"/>
    <s v="Rcls West Reg Thankyou ER tax"/>
    <s v="JacobMas"/>
    <s v="0/JE IC"/>
    <m/>
    <m/>
    <x v="116"/>
    <m/>
    <m/>
    <m/>
    <m/>
    <m/>
    <m/>
    <s v="JRNL00996697"/>
    <s v="JRNL00996697"/>
    <m/>
    <d v="2020-12-04T00:00:00"/>
    <d v="2020-12-06T00:00:00"/>
    <m/>
    <m/>
    <s v="wci_wa"/>
    <n v="0"/>
    <n v="0"/>
    <n v="0"/>
    <n v="0"/>
    <n v="0"/>
    <n v="1"/>
    <n v="50050"/>
    <n v="2010"/>
    <n v="0"/>
    <n v="19"/>
    <m/>
    <m/>
    <m/>
    <m/>
    <s v=""/>
  </r>
  <r>
    <x v="31"/>
    <d v="2020-11-30T00:00:00"/>
    <x v="283"/>
    <n v="0"/>
    <s v="USD"/>
    <s v="JRNLWA00419683"/>
    <s v="P"/>
    <s v="Rcls West Reg Thankyou ER tax"/>
    <s v="JacobMas"/>
    <s v="0/JE IC"/>
    <m/>
    <m/>
    <x v="116"/>
    <m/>
    <m/>
    <m/>
    <m/>
    <m/>
    <m/>
    <s v="JRNL00996697"/>
    <s v="JRNL00996697"/>
    <m/>
    <d v="2020-12-04T00:00:00"/>
    <d v="2020-12-06T00:00:00"/>
    <m/>
    <m/>
    <s v="wci_wa"/>
    <n v="0"/>
    <n v="0"/>
    <n v="0"/>
    <n v="0"/>
    <n v="0"/>
    <n v="1"/>
    <n v="50050"/>
    <n v="2010"/>
    <n v="0"/>
    <n v="19"/>
    <m/>
    <m/>
    <m/>
    <m/>
    <s v=""/>
  </r>
  <r>
    <x v="31"/>
    <d v="2020-11-30T00:00:00"/>
    <x v="284"/>
    <n v="0"/>
    <s v="USD"/>
    <s v="JRNLWA00419683"/>
    <s v="P"/>
    <s v="Rcls West Reg Thankyou ER tax"/>
    <s v="JacobMas"/>
    <s v="0/JE IC"/>
    <m/>
    <m/>
    <x v="115"/>
    <m/>
    <m/>
    <m/>
    <m/>
    <m/>
    <m/>
    <s v="JRNL00996697"/>
    <s v="JRNL00996697"/>
    <m/>
    <d v="2020-12-04T00:00:00"/>
    <d v="2020-12-06T00:00:00"/>
    <m/>
    <m/>
    <s v="wci_wa"/>
    <n v="0"/>
    <n v="0"/>
    <n v="0"/>
    <n v="0"/>
    <n v="0"/>
    <n v="1"/>
    <n v="50050"/>
    <n v="2010"/>
    <n v="0"/>
    <n v="19"/>
    <m/>
    <m/>
    <m/>
    <m/>
    <s v=""/>
  </r>
  <r>
    <x v="31"/>
    <d v="2020-11-30T00:00:00"/>
    <x v="285"/>
    <n v="0"/>
    <s v="USD"/>
    <s v="JRNLWA00419683"/>
    <s v="P"/>
    <s v="Rcls West Reg Thankyou ER tax"/>
    <s v="JacobMas"/>
    <s v="0/JE IC"/>
    <m/>
    <m/>
    <x v="116"/>
    <m/>
    <m/>
    <m/>
    <m/>
    <m/>
    <m/>
    <s v="JRNL00996697"/>
    <s v="JRNL00996697"/>
    <m/>
    <d v="2020-12-04T00:00:00"/>
    <d v="2020-12-06T00:00:00"/>
    <m/>
    <m/>
    <s v="wci_wa"/>
    <n v="0"/>
    <n v="0"/>
    <n v="0"/>
    <n v="0"/>
    <n v="0"/>
    <n v="1"/>
    <n v="50050"/>
    <n v="2010"/>
    <n v="0"/>
    <n v="19"/>
    <m/>
    <m/>
    <m/>
    <m/>
    <s v=""/>
  </r>
  <r>
    <x v="31"/>
    <d v="2020-11-30T00:00:00"/>
    <x v="286"/>
    <n v="0"/>
    <s v="USD"/>
    <s v="JRNLWA00419683"/>
    <s v="P"/>
    <s v="Rcls West Reg Thankyou ER tax"/>
    <s v="JacobMas"/>
    <s v="0/JE IC"/>
    <m/>
    <m/>
    <x v="115"/>
    <m/>
    <m/>
    <m/>
    <m/>
    <m/>
    <m/>
    <s v="JRNL00996697"/>
    <s v="JRNL00996697"/>
    <m/>
    <d v="2020-12-04T00:00:00"/>
    <d v="2020-12-06T00:00:00"/>
    <m/>
    <m/>
    <s v="wci_wa"/>
    <n v="0"/>
    <n v="0"/>
    <n v="0"/>
    <n v="0"/>
    <n v="0"/>
    <n v="1"/>
    <n v="50050"/>
    <n v="2010"/>
    <n v="0"/>
    <n v="19"/>
    <m/>
    <m/>
    <m/>
    <m/>
    <s v=""/>
  </r>
  <r>
    <x v="31"/>
    <d v="2020-11-30T00:00:00"/>
    <x v="287"/>
    <n v="0"/>
    <s v="USD"/>
    <s v="JRNLWA00419683"/>
    <s v="P"/>
    <s v="Rcls West Reg Thankyou ER tax"/>
    <s v="JacobMas"/>
    <s v="0/JE IC"/>
    <m/>
    <m/>
    <x v="116"/>
    <m/>
    <m/>
    <m/>
    <m/>
    <m/>
    <m/>
    <s v="JRNL00996697"/>
    <s v="JRNL00996697"/>
    <m/>
    <d v="2020-12-04T00:00:00"/>
    <d v="2020-12-06T00:00:00"/>
    <m/>
    <m/>
    <s v="wci_wa"/>
    <n v="0"/>
    <n v="0"/>
    <n v="0"/>
    <n v="0"/>
    <n v="0"/>
    <n v="1"/>
    <n v="50050"/>
    <n v="2010"/>
    <n v="0"/>
    <n v="19"/>
    <m/>
    <m/>
    <m/>
    <m/>
    <s v=""/>
  </r>
  <r>
    <x v="31"/>
    <d v="2020-11-30T00:00:00"/>
    <x v="288"/>
    <n v="0"/>
    <s v="USD"/>
    <s v="JRNLWA00419683"/>
    <s v="P"/>
    <s v="Rcls West Reg Thankyou ER tax"/>
    <s v="JacobMas"/>
    <s v="0/JE IC"/>
    <m/>
    <m/>
    <x v="115"/>
    <m/>
    <m/>
    <m/>
    <m/>
    <m/>
    <m/>
    <s v="JRNL00996697"/>
    <s v="JRNL00996697"/>
    <m/>
    <d v="2020-12-04T00:00:00"/>
    <d v="2020-12-06T00:00:00"/>
    <m/>
    <m/>
    <s v="wci_wa"/>
    <n v="0"/>
    <n v="0"/>
    <n v="0"/>
    <n v="0"/>
    <n v="0"/>
    <n v="1"/>
    <n v="50050"/>
    <n v="2010"/>
    <n v="0"/>
    <n v="19"/>
    <m/>
    <m/>
    <m/>
    <m/>
    <s v=""/>
  </r>
  <r>
    <x v="31"/>
    <d v="2020-11-30T00:00:00"/>
    <x v="289"/>
    <n v="0"/>
    <s v="USD"/>
    <s v="JRNLWA00419683"/>
    <s v="P"/>
    <s v="Rcls West Reg Thankyou ER tax"/>
    <s v="JacobMas"/>
    <s v="0/JE IC"/>
    <m/>
    <m/>
    <x v="116"/>
    <m/>
    <m/>
    <m/>
    <m/>
    <m/>
    <m/>
    <s v="JRNL00996697"/>
    <s v="JRNL00996697"/>
    <m/>
    <d v="2020-12-04T00:00:00"/>
    <d v="2020-12-06T00:00:00"/>
    <m/>
    <m/>
    <s v="wci_wa"/>
    <n v="0"/>
    <n v="0"/>
    <n v="0"/>
    <n v="0"/>
    <n v="0"/>
    <n v="1"/>
    <n v="50050"/>
    <n v="2010"/>
    <n v="0"/>
    <n v="19"/>
    <m/>
    <m/>
    <m/>
    <m/>
    <s v=""/>
  </r>
  <r>
    <x v="31"/>
    <d v="2020-11-30T00:00:00"/>
    <x v="290"/>
    <n v="0"/>
    <s v="USD"/>
    <s v="JRNLWA00419683"/>
    <s v="P"/>
    <s v="Rcls West Reg Thankyou ER tax"/>
    <s v="JacobMas"/>
    <s v="0/JE IC"/>
    <m/>
    <m/>
    <x v="117"/>
    <m/>
    <m/>
    <m/>
    <m/>
    <m/>
    <m/>
    <s v="JRNL00996697"/>
    <s v="JRNL00996697"/>
    <m/>
    <d v="2020-12-04T00:00:00"/>
    <d v="2020-12-06T00:00:00"/>
    <m/>
    <m/>
    <s v="wci_wa"/>
    <n v="0"/>
    <n v="0"/>
    <n v="0"/>
    <n v="0"/>
    <n v="0"/>
    <n v="1"/>
    <n v="50050"/>
    <n v="2010"/>
    <n v="0"/>
    <n v="19"/>
    <m/>
    <m/>
    <m/>
    <m/>
    <s v=""/>
  </r>
  <r>
    <x v="32"/>
    <d v="2020-11-30T00:00:00"/>
    <x v="291"/>
    <n v="0"/>
    <s v="USD"/>
    <s v="JRNLWA00419683"/>
    <s v="P"/>
    <s v="Rcls West Reg Thankyou ER tax"/>
    <s v="JacobMas"/>
    <s v="0/JE IC"/>
    <m/>
    <m/>
    <x v="116"/>
    <m/>
    <m/>
    <m/>
    <m/>
    <m/>
    <m/>
    <s v="JRNL00996697"/>
    <s v="JRNL00996697"/>
    <m/>
    <d v="2020-12-04T00:00:00"/>
    <d v="2020-12-06T00:00:00"/>
    <m/>
    <m/>
    <s v="wci_wa"/>
    <n v="0"/>
    <n v="0"/>
    <n v="0"/>
    <n v="0"/>
    <n v="0"/>
    <n v="1"/>
    <n v="52050"/>
    <n v="2010"/>
    <n v="0"/>
    <n v="19"/>
    <m/>
    <m/>
    <m/>
    <m/>
    <s v=""/>
  </r>
  <r>
    <x v="32"/>
    <d v="2020-11-30T00:00:00"/>
    <x v="292"/>
    <n v="0"/>
    <s v="USD"/>
    <s v="JRNLWA00419683"/>
    <s v="P"/>
    <s v="Rcls West Reg Thankyou ER tax"/>
    <s v="JacobMas"/>
    <s v="0/JE IC"/>
    <m/>
    <m/>
    <x v="115"/>
    <m/>
    <m/>
    <m/>
    <m/>
    <m/>
    <m/>
    <s v="JRNL00996697"/>
    <s v="JRNL00996697"/>
    <m/>
    <d v="2020-12-04T00:00:00"/>
    <d v="2020-12-06T00:00:00"/>
    <m/>
    <m/>
    <s v="wci_wa"/>
    <n v="0"/>
    <n v="0"/>
    <n v="0"/>
    <n v="0"/>
    <n v="0"/>
    <n v="1"/>
    <n v="52050"/>
    <n v="2010"/>
    <n v="0"/>
    <n v="19"/>
    <m/>
    <m/>
    <m/>
    <m/>
    <s v=""/>
  </r>
  <r>
    <x v="33"/>
    <d v="2020-11-30T00:00:00"/>
    <x v="293"/>
    <n v="0"/>
    <s v="USD"/>
    <s v="JRNLWA00419683"/>
    <s v="P"/>
    <s v="Rcls West Reg Thankyou ER tax"/>
    <s v="JacobMas"/>
    <s v="0/JE IC"/>
    <m/>
    <m/>
    <x v="117"/>
    <m/>
    <m/>
    <m/>
    <m/>
    <m/>
    <m/>
    <s v="JRNL00996697"/>
    <s v="JRNL00996697"/>
    <m/>
    <d v="2020-12-04T00:00:00"/>
    <d v="2020-12-06T00:00:00"/>
    <m/>
    <m/>
    <s v="wci_wa"/>
    <n v="0"/>
    <n v="0"/>
    <n v="0"/>
    <n v="0"/>
    <n v="0"/>
    <n v="1"/>
    <n v="55050"/>
    <n v="2010"/>
    <n v="0"/>
    <n v="19"/>
    <m/>
    <m/>
    <m/>
    <m/>
    <s v=""/>
  </r>
  <r>
    <x v="33"/>
    <d v="2020-11-30T00:00:00"/>
    <x v="294"/>
    <n v="0"/>
    <s v="USD"/>
    <s v="JRNLWA00419683"/>
    <s v="P"/>
    <s v="Rcls West Reg Thankyou ER tax"/>
    <s v="JacobMas"/>
    <s v="0/JE IC"/>
    <m/>
    <m/>
    <x v="115"/>
    <m/>
    <m/>
    <m/>
    <m/>
    <m/>
    <m/>
    <s v="JRNL00996697"/>
    <s v="JRNL00996697"/>
    <m/>
    <d v="2020-12-04T00:00:00"/>
    <d v="2020-12-06T00:00:00"/>
    <m/>
    <m/>
    <s v="wci_wa"/>
    <n v="0"/>
    <n v="0"/>
    <n v="0"/>
    <n v="0"/>
    <n v="0"/>
    <n v="1"/>
    <n v="55050"/>
    <n v="2010"/>
    <n v="0"/>
    <n v="19"/>
    <m/>
    <m/>
    <m/>
    <m/>
    <s v=""/>
  </r>
  <r>
    <x v="33"/>
    <d v="2020-11-30T00:00:00"/>
    <x v="295"/>
    <n v="0"/>
    <s v="USD"/>
    <s v="JRNLWA00419683"/>
    <s v="P"/>
    <s v="Rcls West Reg Thankyou ER tax"/>
    <s v="JacobMas"/>
    <s v="0/JE IC"/>
    <m/>
    <m/>
    <x v="116"/>
    <m/>
    <m/>
    <m/>
    <m/>
    <m/>
    <m/>
    <s v="JRNL00996697"/>
    <s v="JRNL00996697"/>
    <m/>
    <d v="2020-12-04T00:00:00"/>
    <d v="2020-12-06T00:00:00"/>
    <m/>
    <m/>
    <s v="wci_wa"/>
    <n v="0"/>
    <n v="0"/>
    <n v="0"/>
    <n v="0"/>
    <n v="0"/>
    <n v="1"/>
    <n v="55050"/>
    <n v="2010"/>
    <n v="0"/>
    <n v="19"/>
    <m/>
    <m/>
    <m/>
    <m/>
    <s v=""/>
  </r>
  <r>
    <x v="34"/>
    <d v="2020-11-30T00:00:00"/>
    <x v="296"/>
    <n v="0"/>
    <s v="USD"/>
    <s v="JRNLWA00419683"/>
    <s v="P"/>
    <s v="Rcls West Reg Thankyou ER tax"/>
    <s v="JacobMas"/>
    <s v="0/JE IC"/>
    <m/>
    <m/>
    <x v="117"/>
    <m/>
    <m/>
    <m/>
    <m/>
    <m/>
    <m/>
    <s v="JRNL00996697"/>
    <s v="JRNL00996697"/>
    <m/>
    <d v="2020-12-04T00:00:00"/>
    <d v="2020-12-06T00:00:00"/>
    <m/>
    <m/>
    <s v="wci_wa"/>
    <n v="0"/>
    <n v="0"/>
    <n v="0"/>
    <n v="0"/>
    <n v="0"/>
    <n v="1"/>
    <n v="70050"/>
    <n v="2010"/>
    <n v="0"/>
    <n v="19"/>
    <m/>
    <m/>
    <m/>
    <m/>
    <s v=""/>
  </r>
  <r>
    <x v="34"/>
    <d v="2020-11-30T00:00:00"/>
    <x v="297"/>
    <n v="0"/>
    <s v="USD"/>
    <s v="JRNLWA00419683"/>
    <s v="P"/>
    <s v="Rcls West Reg Thankyou ER tax"/>
    <s v="JacobMas"/>
    <s v="0/JE IC"/>
    <m/>
    <m/>
    <x v="115"/>
    <m/>
    <m/>
    <m/>
    <m/>
    <m/>
    <m/>
    <s v="JRNL00996697"/>
    <s v="JRNL00996697"/>
    <m/>
    <d v="2020-12-04T00:00:00"/>
    <d v="2020-12-06T00:00:00"/>
    <m/>
    <m/>
    <s v="wci_wa"/>
    <n v="0"/>
    <n v="0"/>
    <n v="0"/>
    <n v="0"/>
    <n v="0"/>
    <n v="1"/>
    <n v="70050"/>
    <n v="2010"/>
    <n v="0"/>
    <n v="19"/>
    <m/>
    <m/>
    <m/>
    <m/>
    <s v=""/>
  </r>
  <r>
    <x v="34"/>
    <d v="2020-11-30T00:00:00"/>
    <x v="298"/>
    <n v="0"/>
    <s v="USD"/>
    <s v="JRNLWA00419683"/>
    <s v="P"/>
    <s v="Rcls West Reg Thankyou ER tax"/>
    <s v="JacobMas"/>
    <s v="0/JE IC"/>
    <m/>
    <m/>
    <x v="116"/>
    <m/>
    <m/>
    <m/>
    <m/>
    <m/>
    <m/>
    <s v="JRNL00996697"/>
    <s v="JRNL00996697"/>
    <m/>
    <d v="2020-12-04T00:00:00"/>
    <d v="2020-12-06T00:00:00"/>
    <m/>
    <m/>
    <s v="wci_wa"/>
    <n v="0"/>
    <n v="0"/>
    <n v="0"/>
    <n v="0"/>
    <n v="0"/>
    <n v="1"/>
    <n v="70050"/>
    <n v="2010"/>
    <n v="0"/>
    <n v="19"/>
    <m/>
    <m/>
    <m/>
    <m/>
    <s v=""/>
  </r>
  <r>
    <x v="0"/>
    <d v="2020-12-22T00:00:00"/>
    <x v="25"/>
    <n v="0"/>
    <s v="USD"/>
    <s v="JRNLWA00420202"/>
    <s v="P"/>
    <s v="From Voucher Posting."/>
    <s v="JudyA"/>
    <s v="0/JE IC"/>
    <s v="VUS000019610"/>
    <m/>
    <x v="0"/>
    <d v="2020-12-17T00:00:00"/>
    <s v="high touch cleaning at 94th Ave"/>
    <s v="1232-206INV"/>
    <s v="PO-2010-20-03326"/>
    <m/>
    <m/>
    <s v="VO05633713"/>
    <s v="JRNL00998048"/>
    <n v="2010"/>
    <d v="2020-12-22T00:00:00"/>
    <d v="2020-12-22T00:00:00"/>
    <n v="1200"/>
    <d v="2021-02-20T00:00:00"/>
    <s v="wci_wa"/>
    <n v="0"/>
    <n v="0"/>
    <n v="0"/>
    <n v="0"/>
    <n v="0"/>
    <n v="1"/>
    <n v="57147"/>
    <n v="2010"/>
    <n v="0"/>
    <n v="19"/>
    <m/>
    <m/>
    <m/>
    <m/>
    <s v="VO05633713"/>
  </r>
  <r>
    <x v="0"/>
    <d v="2020-12-22T00:00:00"/>
    <x v="26"/>
    <n v="0"/>
    <s v="USD"/>
    <s v="JRNLWA00420202"/>
    <s v="P"/>
    <s v="From Voucher Posting."/>
    <s v="JudyA"/>
    <s v="0/JE IC"/>
    <s v="VUS000019610"/>
    <m/>
    <x v="0"/>
    <d v="2020-12-17T00:00:00"/>
    <s v="high touch cleaning at 99th St"/>
    <s v="1231-206INV"/>
    <s v="PO-2010-20-03327"/>
    <m/>
    <m/>
    <s v="VO05633714"/>
    <s v="JRNL00998048"/>
    <n v="2010"/>
    <d v="2020-12-22T00:00:00"/>
    <d v="2020-12-22T00:00:00"/>
    <n v="1760"/>
    <d v="2021-02-20T00:00:00"/>
    <s v="wci_wa"/>
    <n v="0"/>
    <n v="0"/>
    <n v="0"/>
    <n v="0"/>
    <n v="0"/>
    <n v="1"/>
    <n v="57147"/>
    <n v="2010"/>
    <n v="0"/>
    <n v="19"/>
    <m/>
    <m/>
    <m/>
    <m/>
    <s v="VO05633714"/>
  </r>
  <r>
    <x v="14"/>
    <d v="2020-12-31T00:00:00"/>
    <x v="299"/>
    <n v="0"/>
    <s v="USD"/>
    <s v="JRNLWA00419665"/>
    <s v="P"/>
    <s v="2020-11 B1 Hrly In prog Accrl"/>
    <s v="JacobMas"/>
    <s v="0/JE IC"/>
    <m/>
    <m/>
    <x v="109"/>
    <m/>
    <m/>
    <m/>
    <m/>
    <m/>
    <m/>
    <s v="JRNL00996641"/>
    <s v="JRNL00996660"/>
    <m/>
    <d v="2020-12-04T00:00:00"/>
    <d v="2020-12-04T00:00:00"/>
    <m/>
    <m/>
    <s v="wci_wa"/>
    <n v="0"/>
    <n v="0"/>
    <n v="0"/>
    <n v="0"/>
    <n v="5"/>
    <n v="1"/>
    <n v="50020"/>
    <n v="2010"/>
    <n v="0"/>
    <n v="19"/>
    <m/>
    <m/>
    <m/>
    <m/>
    <s v=""/>
  </r>
  <r>
    <x v="14"/>
    <d v="2020-12-31T00:00:00"/>
    <x v="300"/>
    <n v="0"/>
    <s v="USD"/>
    <s v="JRNLWA00419665"/>
    <s v="P"/>
    <s v="2020-11 B1 Hrly In prog Accrl"/>
    <s v="JacobMas"/>
    <s v="0/JE IC"/>
    <m/>
    <m/>
    <x v="109"/>
    <m/>
    <m/>
    <m/>
    <m/>
    <m/>
    <m/>
    <s v="JRNL00996641"/>
    <s v="JRNL00996660"/>
    <m/>
    <d v="2020-12-04T00:00:00"/>
    <d v="2020-12-04T00:00:00"/>
    <m/>
    <m/>
    <s v="wci_wa"/>
    <n v="0"/>
    <n v="0"/>
    <n v="0"/>
    <n v="0"/>
    <n v="5"/>
    <n v="1"/>
    <n v="50020"/>
    <n v="2010"/>
    <n v="0"/>
    <n v="19"/>
    <m/>
    <m/>
    <m/>
    <m/>
    <s v=""/>
  </r>
  <r>
    <x v="14"/>
    <d v="2020-12-31T00:00:00"/>
    <x v="301"/>
    <n v="0"/>
    <s v="USD"/>
    <s v="JRNLWA00419665"/>
    <s v="P"/>
    <s v="2020-11 B1 Hrly In prog Accrl"/>
    <s v="JacobMas"/>
    <s v="0/JE IC"/>
    <m/>
    <m/>
    <x v="109"/>
    <m/>
    <m/>
    <m/>
    <m/>
    <m/>
    <m/>
    <s v="JRNL00996641"/>
    <s v="JRNL00996660"/>
    <m/>
    <d v="2020-12-04T00:00:00"/>
    <d v="2020-12-04T00:00:00"/>
    <m/>
    <m/>
    <s v="wci_wa"/>
    <n v="0"/>
    <n v="0"/>
    <n v="0"/>
    <n v="0"/>
    <n v="5"/>
    <n v="1"/>
    <n v="50020"/>
    <n v="2010"/>
    <n v="0"/>
    <n v="19"/>
    <m/>
    <m/>
    <m/>
    <m/>
    <s v=""/>
  </r>
  <r>
    <x v="14"/>
    <d v="2020-12-31T00:00:00"/>
    <x v="302"/>
    <n v="0"/>
    <s v="USD"/>
    <s v="JRNLWA00419665"/>
    <s v="P"/>
    <s v="2020-11 B1 Hrly In prog Accrl"/>
    <s v="JacobMas"/>
    <s v="0/JE IC"/>
    <m/>
    <m/>
    <x v="109"/>
    <m/>
    <m/>
    <m/>
    <m/>
    <m/>
    <m/>
    <s v="JRNL00996641"/>
    <s v="JRNL00996660"/>
    <m/>
    <d v="2020-12-04T00:00:00"/>
    <d v="2020-12-04T00:00:00"/>
    <m/>
    <m/>
    <s v="wci_wa"/>
    <n v="0"/>
    <n v="0"/>
    <n v="0"/>
    <n v="0"/>
    <n v="5"/>
    <n v="1"/>
    <n v="50020"/>
    <n v="2010"/>
    <n v="0"/>
    <n v="19"/>
    <m/>
    <m/>
    <m/>
    <m/>
    <s v=""/>
  </r>
  <r>
    <x v="16"/>
    <d v="2020-12-31T00:00:00"/>
    <x v="303"/>
    <n v="0"/>
    <s v="USD"/>
    <s v="JRNLWA00420506"/>
    <s v="P"/>
    <s v="Pcard Activity - Dec"/>
    <s v="HeatherH"/>
    <s v="0/JE IC"/>
    <m/>
    <m/>
    <x v="36"/>
    <m/>
    <m/>
    <m/>
    <m/>
    <m/>
    <m/>
    <s v="JRNL00998861"/>
    <s v="JRNL00998861"/>
    <m/>
    <d v="2021-01-05T00:00:00"/>
    <d v="2021-01-05T00:00:00"/>
    <m/>
    <m/>
    <s v="wci_wa"/>
    <n v="0"/>
    <n v="0"/>
    <n v="0"/>
    <n v="0"/>
    <n v="0"/>
    <n v="1"/>
    <n v="50086"/>
    <n v="2010"/>
    <n v="0"/>
    <n v="19"/>
    <m/>
    <m/>
    <m/>
    <m/>
    <s v=""/>
  </r>
  <r>
    <x v="0"/>
    <d v="2020-12-31T00:00:00"/>
    <x v="304"/>
    <n v="0"/>
    <s v="USD"/>
    <s v="JRNLWA00420506"/>
    <s v="P"/>
    <s v="Pcard Activity - Dec"/>
    <s v="HeatherH"/>
    <s v="0/JE IC"/>
    <m/>
    <m/>
    <x v="118"/>
    <m/>
    <m/>
    <m/>
    <m/>
    <m/>
    <m/>
    <s v="JRNL00998861"/>
    <s v="JRNL00998861"/>
    <m/>
    <d v="2021-01-05T00:00:00"/>
    <d v="2021-01-05T00:00:00"/>
    <m/>
    <m/>
    <s v="wci_wa"/>
    <n v="0"/>
    <n v="0"/>
    <n v="0"/>
    <n v="0"/>
    <n v="0"/>
    <n v="1"/>
    <n v="57147"/>
    <n v="2010"/>
    <n v="0"/>
    <n v="19"/>
    <m/>
    <m/>
    <m/>
    <m/>
    <s v=""/>
  </r>
  <r>
    <x v="14"/>
    <d v="2020-12-31T00:00:00"/>
    <x v="305"/>
    <n v="0"/>
    <s v="USD"/>
    <s v="JRNLWA00420948"/>
    <s v="P"/>
    <s v="B1 12.02.20_12.08.20"/>
    <s v="LaurenTi"/>
    <s v="0/JE IC"/>
    <m/>
    <m/>
    <x v="109"/>
    <m/>
    <m/>
    <m/>
    <m/>
    <m/>
    <m/>
    <s v="JRNL00999565"/>
    <s v="JRNL00999565"/>
    <m/>
    <d v="2021-01-06T00:00:00"/>
    <d v="2021-01-06T00:00:00"/>
    <m/>
    <m/>
    <s v="wci_wa"/>
    <n v="0"/>
    <n v="0"/>
    <n v="0"/>
    <n v="0"/>
    <n v="0"/>
    <n v="1"/>
    <n v="50020"/>
    <n v="2010"/>
    <n v="0"/>
    <n v="19"/>
    <m/>
    <m/>
    <m/>
    <m/>
    <s v=""/>
  </r>
  <r>
    <x v="14"/>
    <d v="2020-12-31T00:00:00"/>
    <x v="251"/>
    <n v="0"/>
    <s v="USD"/>
    <s v="JRNLWA00420948"/>
    <s v="P"/>
    <s v="B1 12.02.20_12.08.20"/>
    <s v="LaurenTi"/>
    <s v="0/JE IC"/>
    <m/>
    <m/>
    <x v="109"/>
    <m/>
    <m/>
    <m/>
    <m/>
    <m/>
    <m/>
    <s v="JRNL00999565"/>
    <s v="JRNL00999565"/>
    <m/>
    <d v="2021-01-06T00:00:00"/>
    <d v="2021-01-06T00:00:00"/>
    <m/>
    <m/>
    <s v="wci_wa"/>
    <n v="0"/>
    <n v="0"/>
    <n v="0"/>
    <n v="0"/>
    <n v="0"/>
    <n v="1"/>
    <n v="50020"/>
    <n v="2010"/>
    <n v="0"/>
    <n v="19"/>
    <m/>
    <m/>
    <m/>
    <m/>
    <s v=""/>
  </r>
  <r>
    <x v="14"/>
    <d v="2020-12-31T00:00:00"/>
    <x v="306"/>
    <n v="0"/>
    <s v="USD"/>
    <s v="JRNLWA00420948"/>
    <s v="P"/>
    <s v="B1 12.02.20_12.08.20"/>
    <s v="LaurenTi"/>
    <s v="0/JE IC"/>
    <m/>
    <m/>
    <x v="109"/>
    <m/>
    <m/>
    <m/>
    <m/>
    <m/>
    <m/>
    <s v="JRNL00999565"/>
    <s v="JRNL00999565"/>
    <m/>
    <d v="2021-01-06T00:00:00"/>
    <d v="2021-01-06T00:00:00"/>
    <m/>
    <m/>
    <s v="wci_wa"/>
    <n v="0"/>
    <n v="0"/>
    <n v="0"/>
    <n v="0"/>
    <n v="0"/>
    <n v="1"/>
    <n v="50020"/>
    <n v="2010"/>
    <n v="0"/>
    <n v="19"/>
    <m/>
    <m/>
    <m/>
    <m/>
    <s v=""/>
  </r>
  <r>
    <x v="14"/>
    <d v="2020-12-31T00:00:00"/>
    <x v="250"/>
    <n v="0"/>
    <s v="USD"/>
    <s v="JRNLWA00420948"/>
    <s v="P"/>
    <s v="B1 12.02.20_12.08.20"/>
    <s v="LaurenTi"/>
    <s v="0/JE IC"/>
    <m/>
    <m/>
    <x v="109"/>
    <m/>
    <m/>
    <m/>
    <m/>
    <m/>
    <m/>
    <s v="JRNL00999565"/>
    <s v="JRNL00999565"/>
    <m/>
    <d v="2021-01-06T00:00:00"/>
    <d v="2021-01-06T00:00:00"/>
    <m/>
    <m/>
    <s v="wci_wa"/>
    <n v="0"/>
    <n v="0"/>
    <n v="0"/>
    <n v="0"/>
    <n v="0"/>
    <n v="1"/>
    <n v="50020"/>
    <n v="2010"/>
    <n v="0"/>
    <n v="19"/>
    <m/>
    <m/>
    <m/>
    <m/>
    <s v=""/>
  </r>
  <r>
    <x v="28"/>
    <d v="2020-12-31T00:00:00"/>
    <x v="307"/>
    <n v="0"/>
    <s v="USD"/>
    <s v="JRNLWA00420948"/>
    <s v="P"/>
    <s v="B1 12.02.20_12.08.20"/>
    <s v="LaurenTi"/>
    <s v="0/JE IC"/>
    <m/>
    <m/>
    <x v="109"/>
    <m/>
    <m/>
    <m/>
    <m/>
    <m/>
    <m/>
    <s v="JRNL00999565"/>
    <s v="JRNL00999565"/>
    <m/>
    <d v="2021-01-06T00:00:00"/>
    <d v="2021-01-06T00:00:00"/>
    <m/>
    <m/>
    <s v="wci_wa"/>
    <n v="0"/>
    <n v="0"/>
    <n v="0"/>
    <n v="0"/>
    <n v="0"/>
    <n v="1"/>
    <n v="55020"/>
    <n v="2010"/>
    <n v="0"/>
    <n v="19"/>
    <m/>
    <m/>
    <m/>
    <m/>
    <s v=""/>
  </r>
  <r>
    <x v="19"/>
    <d v="2020-12-31T00:00:00"/>
    <x v="308"/>
    <n v="0"/>
    <s v="USD"/>
    <s v="JRNLWA00420948"/>
    <s v="P"/>
    <s v="B1 12.02.20_12.08.20"/>
    <s v="LaurenTi"/>
    <s v="0/JE IC"/>
    <m/>
    <m/>
    <x v="119"/>
    <m/>
    <m/>
    <m/>
    <m/>
    <m/>
    <m/>
    <s v="JRNL00999565"/>
    <s v="JRNL00999565"/>
    <m/>
    <d v="2021-01-06T00:00:00"/>
    <d v="2021-01-06T00:00:00"/>
    <m/>
    <m/>
    <s v="wci_wa"/>
    <n v="0"/>
    <n v="0"/>
    <n v="0"/>
    <n v="0"/>
    <n v="0"/>
    <n v="1"/>
    <n v="70165"/>
    <n v="2010"/>
    <n v="0"/>
    <n v="19"/>
    <m/>
    <m/>
    <m/>
    <m/>
    <s v=""/>
  </r>
  <r>
    <x v="14"/>
    <d v="2020-12-31T00:00:00"/>
    <x v="237"/>
    <n v="0"/>
    <s v="USD"/>
    <s v="JRNLWA00420958"/>
    <s v="P"/>
    <s v="B1 12.09.20_12.22.20"/>
    <s v="LaurenTi"/>
    <s v="0/JE IC"/>
    <m/>
    <m/>
    <x v="120"/>
    <m/>
    <m/>
    <m/>
    <m/>
    <m/>
    <m/>
    <s v="JRNL00999591"/>
    <s v="JRNL00999591"/>
    <m/>
    <d v="2021-01-06T00:00:00"/>
    <d v="2021-01-06T00:00:00"/>
    <m/>
    <m/>
    <s v="wci_wa"/>
    <n v="0"/>
    <n v="0"/>
    <n v="0"/>
    <n v="0"/>
    <n v="0"/>
    <n v="1"/>
    <n v="50020"/>
    <n v="2010"/>
    <n v="0"/>
    <n v="19"/>
    <m/>
    <m/>
    <m/>
    <m/>
    <s v=""/>
  </r>
  <r>
    <x v="14"/>
    <d v="2020-12-31T00:00:00"/>
    <x v="309"/>
    <n v="0"/>
    <s v="USD"/>
    <s v="JRNLWA00420958"/>
    <s v="P"/>
    <s v="B1 12.09.20_12.22.20"/>
    <s v="LaurenTi"/>
    <s v="0/JE IC"/>
    <m/>
    <m/>
    <x v="120"/>
    <m/>
    <m/>
    <m/>
    <m/>
    <m/>
    <m/>
    <s v="JRNL00999591"/>
    <s v="JRNL00999591"/>
    <m/>
    <d v="2021-01-06T00:00:00"/>
    <d v="2021-01-06T00:00:00"/>
    <m/>
    <m/>
    <s v="wci_wa"/>
    <n v="0"/>
    <n v="0"/>
    <n v="0"/>
    <n v="0"/>
    <n v="0"/>
    <n v="1"/>
    <n v="50020"/>
    <n v="2010"/>
    <n v="0"/>
    <n v="19"/>
    <m/>
    <m/>
    <m/>
    <m/>
    <s v=""/>
  </r>
  <r>
    <x v="14"/>
    <d v="2020-12-31T00:00:00"/>
    <x v="237"/>
    <n v="0"/>
    <s v="USD"/>
    <s v="JRNLWA00420958"/>
    <s v="P"/>
    <s v="B1 12.09.20_12.22.20"/>
    <s v="LaurenTi"/>
    <s v="0/JE IC"/>
    <m/>
    <m/>
    <x v="120"/>
    <m/>
    <m/>
    <m/>
    <m/>
    <m/>
    <m/>
    <s v="JRNL00999591"/>
    <s v="JRNL00999591"/>
    <m/>
    <d v="2021-01-06T00:00:00"/>
    <d v="2021-01-06T00:00:00"/>
    <m/>
    <m/>
    <s v="wci_wa"/>
    <n v="0"/>
    <n v="0"/>
    <n v="0"/>
    <n v="0"/>
    <n v="0"/>
    <n v="1"/>
    <n v="50020"/>
    <n v="2010"/>
    <n v="0"/>
    <n v="19"/>
    <m/>
    <m/>
    <m/>
    <m/>
    <s v=""/>
  </r>
  <r>
    <x v="28"/>
    <d v="2020-12-31T00:00:00"/>
    <x v="80"/>
    <n v="0"/>
    <s v="USD"/>
    <s v="JRNLWA00420958"/>
    <s v="P"/>
    <s v="B1 12.09.20_12.22.20"/>
    <s v="LaurenTi"/>
    <s v="0/JE IC"/>
    <m/>
    <m/>
    <x v="120"/>
    <m/>
    <m/>
    <m/>
    <m/>
    <m/>
    <m/>
    <s v="JRNL00999591"/>
    <s v="JRNL00999591"/>
    <m/>
    <d v="2021-01-06T00:00:00"/>
    <d v="2021-01-06T00:00:00"/>
    <m/>
    <m/>
    <s v="wci_wa"/>
    <n v="0"/>
    <n v="0"/>
    <n v="0"/>
    <n v="0"/>
    <n v="0"/>
    <n v="1"/>
    <n v="55020"/>
    <n v="2010"/>
    <n v="0"/>
    <n v="19"/>
    <m/>
    <m/>
    <m/>
    <m/>
    <s v=""/>
  </r>
  <r>
    <x v="15"/>
    <d v="2020-12-31T00:00:00"/>
    <x v="310"/>
    <n v="0"/>
    <s v="USD"/>
    <s v="JRNLWA00420958"/>
    <s v="P"/>
    <s v="B1 12.09.20_12.22.20"/>
    <s v="LaurenTi"/>
    <s v="0/JE IC"/>
    <m/>
    <m/>
    <x v="120"/>
    <m/>
    <m/>
    <m/>
    <m/>
    <m/>
    <m/>
    <s v="JRNL00999591"/>
    <s v="JRNL00999591"/>
    <m/>
    <d v="2021-01-06T00:00:00"/>
    <d v="2021-01-06T00:00:00"/>
    <m/>
    <m/>
    <s v="wci_wa"/>
    <n v="0"/>
    <n v="0"/>
    <n v="0"/>
    <n v="0"/>
    <n v="0"/>
    <n v="1"/>
    <n v="70020"/>
    <n v="2010"/>
    <n v="0"/>
    <n v="19"/>
    <m/>
    <m/>
    <m/>
    <m/>
    <s v=""/>
  </r>
  <r>
    <x v="19"/>
    <d v="2020-12-31T00:00:00"/>
    <x v="308"/>
    <n v="0"/>
    <s v="USD"/>
    <s v="JRNLWA00420958"/>
    <s v="P"/>
    <s v="B1 12.09.20_12.22.20"/>
    <s v="LaurenTi"/>
    <s v="0/JE IC"/>
    <m/>
    <m/>
    <x v="121"/>
    <m/>
    <m/>
    <m/>
    <m/>
    <m/>
    <m/>
    <s v="JRNL00999591"/>
    <s v="JRNL00999591"/>
    <m/>
    <d v="2021-01-06T00:00:00"/>
    <d v="2021-01-06T00:00:00"/>
    <m/>
    <m/>
    <s v="wci_wa"/>
    <n v="0"/>
    <n v="0"/>
    <n v="0"/>
    <n v="0"/>
    <n v="0"/>
    <n v="1"/>
    <n v="70165"/>
    <n v="2010"/>
    <n v="0"/>
    <n v="19"/>
    <m/>
    <m/>
    <m/>
    <m/>
    <s v=""/>
  </r>
  <r>
    <x v="14"/>
    <d v="2020-12-31T00:00:00"/>
    <x v="311"/>
    <n v="0"/>
    <s v="USD"/>
    <s v="JRNLWA00421006"/>
    <s v="P"/>
    <s v="2020-12 B1 Hrly In prog Accrl"/>
    <s v="JacobMas"/>
    <s v="0/JE IC"/>
    <m/>
    <m/>
    <x v="122"/>
    <m/>
    <m/>
    <m/>
    <m/>
    <m/>
    <m/>
    <s v="JRNL00999723"/>
    <s v="JRNL00999723"/>
    <m/>
    <d v="2021-01-06T00:00:00"/>
    <d v="2021-01-07T00:00:00"/>
    <m/>
    <m/>
    <s v="wci_wa"/>
    <n v="0"/>
    <n v="0"/>
    <n v="0"/>
    <n v="0"/>
    <n v="0"/>
    <n v="1"/>
    <n v="50020"/>
    <n v="2010"/>
    <n v="0"/>
    <n v="19"/>
    <m/>
    <m/>
    <m/>
    <m/>
    <s v=""/>
  </r>
  <r>
    <x v="14"/>
    <d v="2020-12-31T00:00:00"/>
    <x v="312"/>
    <n v="0"/>
    <s v="USD"/>
    <s v="JRNLWA00421006"/>
    <s v="P"/>
    <s v="2020-12 B1 Hrly In prog Accrl"/>
    <s v="JacobMas"/>
    <s v="0/JE IC"/>
    <m/>
    <m/>
    <x v="122"/>
    <m/>
    <m/>
    <m/>
    <m/>
    <m/>
    <m/>
    <s v="JRNL00999723"/>
    <s v="JRNL00999723"/>
    <m/>
    <d v="2021-01-06T00:00:00"/>
    <d v="2021-01-07T00:00:00"/>
    <m/>
    <m/>
    <s v="wci_wa"/>
    <n v="0"/>
    <n v="0"/>
    <n v="0"/>
    <n v="0"/>
    <n v="0"/>
    <n v="1"/>
    <n v="50020"/>
    <n v="2010"/>
    <n v="0"/>
    <n v="19"/>
    <m/>
    <m/>
    <m/>
    <m/>
    <s v=""/>
  </r>
  <r>
    <x v="14"/>
    <d v="2020-12-31T00:00:00"/>
    <x v="313"/>
    <n v="0"/>
    <s v="USD"/>
    <s v="JRNLWA00421006"/>
    <s v="P"/>
    <s v="2020-12 B1 Hrly In prog Accrl"/>
    <s v="JacobMas"/>
    <s v="0/JE IC"/>
    <m/>
    <m/>
    <x v="122"/>
    <m/>
    <m/>
    <m/>
    <m/>
    <m/>
    <m/>
    <s v="JRNL00999723"/>
    <s v="JRNL00999723"/>
    <m/>
    <d v="2021-01-06T00:00:00"/>
    <d v="2021-01-07T00:00:00"/>
    <m/>
    <m/>
    <s v="wci_wa"/>
    <n v="0"/>
    <n v="0"/>
    <n v="0"/>
    <n v="0"/>
    <n v="0"/>
    <n v="1"/>
    <n v="50020"/>
    <n v="2010"/>
    <n v="0"/>
    <n v="19"/>
    <m/>
    <m/>
    <m/>
    <m/>
    <s v=""/>
  </r>
  <r>
    <x v="14"/>
    <d v="2020-12-31T00:00:00"/>
    <x v="215"/>
    <n v="0"/>
    <s v="USD"/>
    <s v="JRNLWA00421006"/>
    <s v="P"/>
    <s v="2020-12 B1 Hrly In prog Accrl"/>
    <s v="JacobMas"/>
    <s v="0/JE IC"/>
    <m/>
    <m/>
    <x v="122"/>
    <m/>
    <m/>
    <m/>
    <m/>
    <m/>
    <m/>
    <s v="JRNL00999723"/>
    <s v="JRNL00999723"/>
    <m/>
    <d v="2021-01-06T00:00:00"/>
    <d v="2021-01-07T00:00:00"/>
    <m/>
    <m/>
    <s v="wci_wa"/>
    <n v="0"/>
    <n v="0"/>
    <n v="0"/>
    <n v="0"/>
    <n v="0"/>
    <n v="1"/>
    <n v="50020"/>
    <n v="2010"/>
    <n v="0"/>
    <n v="19"/>
    <m/>
    <m/>
    <m/>
    <m/>
    <s v=""/>
  </r>
  <r>
    <x v="30"/>
    <d v="2020-12-31T00:00:00"/>
    <x v="314"/>
    <n v="0"/>
    <s v="USD"/>
    <s v="JRNLWA00421006"/>
    <s v="P"/>
    <s v="2020-12 B1 Hrly In prog Accrl"/>
    <s v="JacobMas"/>
    <s v="0/JE IC"/>
    <m/>
    <m/>
    <x v="122"/>
    <m/>
    <m/>
    <m/>
    <m/>
    <m/>
    <m/>
    <s v="JRNL00999723"/>
    <s v="JRNL00999723"/>
    <m/>
    <d v="2021-01-06T00:00:00"/>
    <d v="2021-01-07T00:00:00"/>
    <m/>
    <m/>
    <s v="wci_wa"/>
    <n v="0"/>
    <n v="0"/>
    <n v="0"/>
    <n v="0"/>
    <n v="0"/>
    <n v="1"/>
    <n v="52020"/>
    <n v="2010"/>
    <n v="0"/>
    <n v="19"/>
    <m/>
    <m/>
    <m/>
    <m/>
    <s v=""/>
  </r>
  <r>
    <x v="15"/>
    <d v="2020-12-31T00:00:00"/>
    <x v="315"/>
    <n v="0"/>
    <s v="USD"/>
    <s v="JRNLWA00421006"/>
    <s v="P"/>
    <s v="2020-12 B1 Hrly In prog Accrl"/>
    <s v="JacobMas"/>
    <s v="0/JE IC"/>
    <m/>
    <m/>
    <x v="122"/>
    <m/>
    <m/>
    <m/>
    <m/>
    <m/>
    <m/>
    <s v="JRNL00999723"/>
    <s v="JRNL00999723"/>
    <m/>
    <d v="2021-01-06T00:00:00"/>
    <d v="2021-01-07T00:00:00"/>
    <m/>
    <m/>
    <s v="wci_wa"/>
    <n v="0"/>
    <n v="0"/>
    <n v="0"/>
    <n v="0"/>
    <n v="0"/>
    <n v="1"/>
    <n v="70020"/>
    <n v="2010"/>
    <n v="0"/>
    <n v="19"/>
    <m/>
    <m/>
    <m/>
    <m/>
    <s v=""/>
  </r>
  <r>
    <x v="14"/>
    <d v="2020-12-31T00:00:00"/>
    <x v="316"/>
    <n v="0"/>
    <s v="USD"/>
    <s v="JRNLWA00421007"/>
    <s v="P"/>
    <s v="2020-12 B1 Salrd Fwd Acrl"/>
    <s v="JacobMas"/>
    <s v="0/JE IC"/>
    <m/>
    <m/>
    <x v="120"/>
    <m/>
    <m/>
    <m/>
    <m/>
    <m/>
    <m/>
    <s v="JRNL00999724"/>
    <s v="JRNL00999724"/>
    <m/>
    <d v="2021-01-06T00:00:00"/>
    <d v="2021-01-07T00:00:00"/>
    <m/>
    <m/>
    <s v="wci_wa"/>
    <n v="0"/>
    <n v="0"/>
    <n v="0"/>
    <n v="0"/>
    <n v="0"/>
    <n v="1"/>
    <n v="50020"/>
    <n v="2010"/>
    <n v="0"/>
    <n v="19"/>
    <m/>
    <m/>
    <m/>
    <m/>
    <s v=""/>
  </r>
  <r>
    <x v="0"/>
    <d v="2021-01-19T00:00:00"/>
    <x v="26"/>
    <n v="0"/>
    <s v="USD"/>
    <s v="JRNLWA00421969"/>
    <s v="P"/>
    <s v="From Voucher Posting."/>
    <s v="JeffS"/>
    <s v="0/JE IC"/>
    <s v="VUS000019610"/>
    <m/>
    <x v="0"/>
    <d v="2020-10-19T00:00:00"/>
    <s v="high touch cleaning at 99th St"/>
    <s v="1146-206INV"/>
    <s v="PO-2010-20-03327"/>
    <m/>
    <m/>
    <s v="VO05661653"/>
    <s v="JRNL01001728"/>
    <n v="2010"/>
    <d v="2021-01-19T00:00:00"/>
    <d v="2021-01-20T00:00:00"/>
    <n v="1760"/>
    <d v="2020-12-23T00:00:00"/>
    <s v="wci_wa"/>
    <n v="0"/>
    <n v="0"/>
    <n v="0"/>
    <n v="0"/>
    <n v="0"/>
    <n v="1"/>
    <n v="57147"/>
    <n v="2010"/>
    <n v="0"/>
    <n v="19"/>
    <m/>
    <m/>
    <m/>
    <m/>
    <s v="VO05661653"/>
  </r>
  <r>
    <x v="0"/>
    <d v="2021-01-19T00:00:00"/>
    <x v="25"/>
    <n v="0"/>
    <s v="USD"/>
    <s v="JRNLWA00421969"/>
    <s v="P"/>
    <s v="From Voucher Posting."/>
    <s v="JeffS"/>
    <s v="0/JE IC"/>
    <s v="VUS000019610"/>
    <m/>
    <x v="0"/>
    <d v="2020-10-19T00:00:00"/>
    <s v="high touch cleaning at 94th Ave"/>
    <s v="1147-206INV"/>
    <s v="PO-2010-20-03326"/>
    <m/>
    <m/>
    <s v="VO05661654"/>
    <s v="JRNL01001728"/>
    <n v="2010"/>
    <d v="2021-01-19T00:00:00"/>
    <d v="2021-01-20T00:00:00"/>
    <n v="1200"/>
    <d v="2020-12-23T00:00:00"/>
    <s v="wci_wa"/>
    <n v="0"/>
    <n v="0"/>
    <n v="0"/>
    <n v="0"/>
    <n v="0"/>
    <n v="1"/>
    <n v="57147"/>
    <n v="2010"/>
    <n v="0"/>
    <n v="19"/>
    <m/>
    <m/>
    <m/>
    <m/>
    <s v="VO05661654"/>
  </r>
  <r>
    <x v="0"/>
    <d v="2021-01-26T00:00:00"/>
    <x v="80"/>
    <n v="0"/>
    <s v="USD"/>
    <s v="JRNLWA00422056"/>
    <s v="P"/>
    <s v="From Voucher Posting."/>
    <s v="JeffS"/>
    <s v="0/JE IC"/>
    <s v="VUS000019610"/>
    <m/>
    <x v="0"/>
    <d v="2021-01-18T00:00:00"/>
    <s v="high touch cleaning at 94th Ave"/>
    <s v="1255-206INV"/>
    <s v="PO-2010-21-00053"/>
    <m/>
    <m/>
    <s v="VO05669656"/>
    <s v="JRNL01002011"/>
    <n v="2010"/>
    <d v="2021-01-26T00:00:00"/>
    <d v="2021-01-27T00:00:00"/>
    <n v="1500"/>
    <d v="2021-03-24T00:00:00"/>
    <s v="wci_wa"/>
    <n v="0"/>
    <n v="0"/>
    <n v="0"/>
    <n v="0"/>
    <n v="0"/>
    <n v="1"/>
    <n v="57147"/>
    <n v="2010"/>
    <n v="0"/>
    <n v="19"/>
    <m/>
    <m/>
    <m/>
    <m/>
    <s v="VO05669656"/>
  </r>
  <r>
    <x v="0"/>
    <d v="2021-01-26T00:00:00"/>
    <x v="79"/>
    <n v="0"/>
    <s v="USD"/>
    <s v="JRNLWA00422056"/>
    <s v="P"/>
    <s v="From Voucher Posting."/>
    <s v="JeffS"/>
    <s v="0/JE IC"/>
    <s v="VUS000019610"/>
    <m/>
    <x v="0"/>
    <d v="2021-01-18T00:00:00"/>
    <s v="high touch cleaning at 99th St"/>
    <s v="1254-206INV"/>
    <s v="PO-2010-21-00052"/>
    <m/>
    <m/>
    <s v="VO05669657"/>
    <s v="JRNL01002011"/>
    <n v="2010"/>
    <d v="2021-01-26T00:00:00"/>
    <d v="2021-01-27T00:00:00"/>
    <n v="1680"/>
    <d v="2021-03-24T00:00:00"/>
    <s v="wci_wa"/>
    <n v="0"/>
    <n v="0"/>
    <n v="0"/>
    <n v="0"/>
    <n v="0"/>
    <n v="1"/>
    <n v="57147"/>
    <n v="2010"/>
    <n v="0"/>
    <n v="19"/>
    <m/>
    <m/>
    <m/>
    <m/>
    <s v="VO05669657"/>
  </r>
  <r>
    <x v="14"/>
    <d v="2021-01-31T00:00:00"/>
    <x v="317"/>
    <n v="0"/>
    <s v="USD"/>
    <s v="JRNLWA00421022"/>
    <s v="P"/>
    <s v="2020-12 B1 Hrly In prog Accrl"/>
    <s v="LaurenTi"/>
    <s v="0/JE IC"/>
    <m/>
    <m/>
    <x v="122"/>
    <m/>
    <m/>
    <m/>
    <m/>
    <m/>
    <m/>
    <s v="JRNL00999723"/>
    <s v="JRNL00999730"/>
    <m/>
    <d v="2021-01-06T00:00:00"/>
    <d v="2021-01-07T00:00:00"/>
    <m/>
    <m/>
    <s v="wci_wa"/>
    <n v="0"/>
    <n v="0"/>
    <n v="0"/>
    <n v="0"/>
    <n v="5"/>
    <n v="1"/>
    <n v="50020"/>
    <n v="2010"/>
    <n v="0"/>
    <n v="19"/>
    <m/>
    <m/>
    <m/>
    <m/>
    <s v=""/>
  </r>
  <r>
    <x v="14"/>
    <d v="2021-01-31T00:00:00"/>
    <x v="318"/>
    <n v="0"/>
    <s v="USD"/>
    <s v="JRNLWA00421022"/>
    <s v="P"/>
    <s v="2020-12 B1 Hrly In prog Accrl"/>
    <s v="LaurenTi"/>
    <s v="0/JE IC"/>
    <m/>
    <m/>
    <x v="122"/>
    <m/>
    <m/>
    <m/>
    <m/>
    <m/>
    <m/>
    <s v="JRNL00999723"/>
    <s v="JRNL00999730"/>
    <m/>
    <d v="2021-01-06T00:00:00"/>
    <d v="2021-01-07T00:00:00"/>
    <m/>
    <m/>
    <s v="wci_wa"/>
    <n v="0"/>
    <n v="0"/>
    <n v="0"/>
    <n v="0"/>
    <n v="5"/>
    <n v="1"/>
    <n v="50020"/>
    <n v="2010"/>
    <n v="0"/>
    <n v="19"/>
    <m/>
    <m/>
    <m/>
    <m/>
    <s v=""/>
  </r>
  <r>
    <x v="14"/>
    <d v="2021-01-31T00:00:00"/>
    <x v="319"/>
    <n v="0"/>
    <s v="USD"/>
    <s v="JRNLWA00421022"/>
    <s v="P"/>
    <s v="2020-12 B1 Hrly In prog Accrl"/>
    <s v="LaurenTi"/>
    <s v="0/JE IC"/>
    <m/>
    <m/>
    <x v="122"/>
    <m/>
    <m/>
    <m/>
    <m/>
    <m/>
    <m/>
    <s v="JRNL00999723"/>
    <s v="JRNL00999730"/>
    <m/>
    <d v="2021-01-06T00:00:00"/>
    <d v="2021-01-07T00:00:00"/>
    <m/>
    <m/>
    <s v="wci_wa"/>
    <n v="0"/>
    <n v="0"/>
    <n v="0"/>
    <n v="0"/>
    <n v="5"/>
    <n v="1"/>
    <n v="50020"/>
    <n v="2010"/>
    <n v="0"/>
    <n v="19"/>
    <m/>
    <m/>
    <m/>
    <m/>
    <s v=""/>
  </r>
  <r>
    <x v="14"/>
    <d v="2021-01-31T00:00:00"/>
    <x v="320"/>
    <n v="0"/>
    <s v="USD"/>
    <s v="JRNLWA00421022"/>
    <s v="P"/>
    <s v="2020-12 B1 Hrly In prog Accrl"/>
    <s v="LaurenTi"/>
    <s v="0/JE IC"/>
    <m/>
    <m/>
    <x v="122"/>
    <m/>
    <m/>
    <m/>
    <m/>
    <m/>
    <m/>
    <s v="JRNL00999723"/>
    <s v="JRNL00999730"/>
    <m/>
    <d v="2021-01-06T00:00:00"/>
    <d v="2021-01-07T00:00:00"/>
    <m/>
    <m/>
    <s v="wci_wa"/>
    <n v="0"/>
    <n v="0"/>
    <n v="0"/>
    <n v="0"/>
    <n v="5"/>
    <n v="1"/>
    <n v="50020"/>
    <n v="2010"/>
    <n v="0"/>
    <n v="19"/>
    <m/>
    <m/>
    <m/>
    <m/>
    <s v=""/>
  </r>
  <r>
    <x v="30"/>
    <d v="2021-01-31T00:00:00"/>
    <x v="321"/>
    <n v="0"/>
    <s v="USD"/>
    <s v="JRNLWA00421022"/>
    <s v="P"/>
    <s v="2020-12 B1 Hrly In prog Accrl"/>
    <s v="LaurenTi"/>
    <s v="0/JE IC"/>
    <m/>
    <m/>
    <x v="122"/>
    <m/>
    <m/>
    <m/>
    <m/>
    <m/>
    <m/>
    <s v="JRNL00999723"/>
    <s v="JRNL00999730"/>
    <m/>
    <d v="2021-01-06T00:00:00"/>
    <d v="2021-01-07T00:00:00"/>
    <m/>
    <m/>
    <s v="wci_wa"/>
    <n v="0"/>
    <n v="0"/>
    <n v="0"/>
    <n v="0"/>
    <n v="5"/>
    <n v="1"/>
    <n v="52020"/>
    <n v="2010"/>
    <n v="0"/>
    <n v="19"/>
    <m/>
    <m/>
    <m/>
    <m/>
    <s v=""/>
  </r>
  <r>
    <x v="15"/>
    <d v="2021-01-31T00:00:00"/>
    <x v="322"/>
    <n v="0"/>
    <s v="USD"/>
    <s v="JRNLWA00421022"/>
    <s v="P"/>
    <s v="2020-12 B1 Hrly In prog Accrl"/>
    <s v="LaurenTi"/>
    <s v="0/JE IC"/>
    <m/>
    <m/>
    <x v="122"/>
    <m/>
    <m/>
    <m/>
    <m/>
    <m/>
    <m/>
    <s v="JRNL00999723"/>
    <s v="JRNL00999730"/>
    <m/>
    <d v="2021-01-06T00:00:00"/>
    <d v="2021-01-07T00:00:00"/>
    <m/>
    <m/>
    <s v="wci_wa"/>
    <n v="0"/>
    <n v="0"/>
    <n v="0"/>
    <n v="0"/>
    <n v="5"/>
    <n v="1"/>
    <n v="70020"/>
    <n v="2010"/>
    <n v="0"/>
    <n v="19"/>
    <m/>
    <m/>
    <m/>
    <m/>
    <s v=""/>
  </r>
  <r>
    <x v="14"/>
    <d v="2021-01-31T00:00:00"/>
    <x v="323"/>
    <n v="0"/>
    <s v="USD"/>
    <s v="JRNLWA00421023"/>
    <s v="P"/>
    <s v="2020-12 B1 Salrd Fwd Acrl"/>
    <s v="LaurenTi"/>
    <s v="0/JE IC"/>
    <m/>
    <m/>
    <x v="120"/>
    <m/>
    <m/>
    <m/>
    <m/>
    <m/>
    <m/>
    <s v="JRNL00999724"/>
    <s v="JRNL00999731"/>
    <m/>
    <d v="2021-01-06T00:00:00"/>
    <d v="2021-01-07T00:00:00"/>
    <m/>
    <m/>
    <s v="wci_wa"/>
    <n v="0"/>
    <n v="0"/>
    <n v="0"/>
    <n v="0"/>
    <n v="5"/>
    <n v="1"/>
    <n v="50020"/>
    <n v="2010"/>
    <n v="0"/>
    <n v="19"/>
    <m/>
    <m/>
    <m/>
    <m/>
    <s v=""/>
  </r>
  <r>
    <x v="16"/>
    <d v="2021-01-31T00:00:00"/>
    <x v="324"/>
    <n v="0"/>
    <s v="USD"/>
    <s v="JRNLWA00422273"/>
    <s v="P"/>
    <s v="Pcard Activity - Jan"/>
    <s v="ahuynh"/>
    <s v="0/JE IC"/>
    <m/>
    <m/>
    <x v="106"/>
    <m/>
    <m/>
    <m/>
    <m/>
    <m/>
    <m/>
    <s v="JRNL01002530"/>
    <s v="JRNL01002530"/>
    <m/>
    <d v="2021-02-02T00:00:00"/>
    <d v="2021-02-02T00:00:00"/>
    <m/>
    <m/>
    <s v="wci_wa"/>
    <n v="0"/>
    <n v="0"/>
    <n v="0"/>
    <n v="0"/>
    <n v="0"/>
    <n v="1"/>
    <n v="50086"/>
    <n v="2010"/>
    <n v="0"/>
    <n v="19"/>
    <m/>
    <m/>
    <m/>
    <m/>
    <s v=""/>
  </r>
  <r>
    <x v="16"/>
    <d v="2021-01-31T00:00:00"/>
    <x v="325"/>
    <n v="0"/>
    <s v="USD"/>
    <s v="JRNLWA00422273"/>
    <s v="P"/>
    <s v="Pcard Activity - Jan"/>
    <s v="ahuynh"/>
    <s v="0/JE IC"/>
    <m/>
    <m/>
    <x v="123"/>
    <m/>
    <m/>
    <m/>
    <m/>
    <m/>
    <m/>
    <s v="JRNL01002530"/>
    <s v="JRNL01002530"/>
    <m/>
    <d v="2021-02-02T00:00:00"/>
    <d v="2021-02-02T00:00:00"/>
    <m/>
    <m/>
    <s v="wci_wa"/>
    <n v="0"/>
    <n v="0"/>
    <n v="0"/>
    <n v="0"/>
    <n v="0"/>
    <n v="1"/>
    <n v="50086"/>
    <n v="2010"/>
    <n v="0"/>
    <n v="19"/>
    <m/>
    <m/>
    <m/>
    <m/>
    <s v=""/>
  </r>
  <r>
    <x v="16"/>
    <d v="2021-01-31T00:00:00"/>
    <x v="326"/>
    <n v="0"/>
    <s v="USD"/>
    <s v="JRNLWA00422273"/>
    <s v="P"/>
    <s v="Pcard Activity - Jan"/>
    <s v="ahuynh"/>
    <s v="0/JE IC"/>
    <m/>
    <m/>
    <x v="124"/>
    <m/>
    <m/>
    <m/>
    <m/>
    <m/>
    <m/>
    <s v="JRNL01002530"/>
    <s v="JRNL01002530"/>
    <m/>
    <d v="2021-02-02T00:00:00"/>
    <d v="2021-02-02T00:00:00"/>
    <m/>
    <m/>
    <s v="wci_wa"/>
    <n v="0"/>
    <n v="0"/>
    <n v="0"/>
    <n v="0"/>
    <n v="0"/>
    <n v="1"/>
    <n v="50086"/>
    <n v="2010"/>
    <n v="0"/>
    <n v="19"/>
    <m/>
    <m/>
    <m/>
    <m/>
    <s v=""/>
  </r>
  <r>
    <x v="14"/>
    <d v="2021-01-31T00:00:00"/>
    <x v="327"/>
    <n v="0"/>
    <s v="USD"/>
    <s v="JRNLWA00422771"/>
    <s v="P"/>
    <s v="B1 1.1.21-1.12.21"/>
    <s v="JacobMas"/>
    <s v="0/JE IC"/>
    <m/>
    <m/>
    <x v="125"/>
    <m/>
    <m/>
    <m/>
    <m/>
    <m/>
    <m/>
    <s v="JRNL01003378"/>
    <s v="JRNL01003378"/>
    <m/>
    <d v="2021-02-03T00:00:00"/>
    <d v="2021-02-03T00:00:00"/>
    <m/>
    <m/>
    <s v="wci_wa"/>
    <n v="0"/>
    <n v="0"/>
    <n v="0"/>
    <n v="0"/>
    <n v="0"/>
    <n v="1"/>
    <n v="50020"/>
    <n v="2010"/>
    <n v="0"/>
    <n v="19"/>
    <m/>
    <m/>
    <m/>
    <m/>
    <s v=""/>
  </r>
  <r>
    <x v="14"/>
    <d v="2021-01-31T00:00:00"/>
    <x v="328"/>
    <n v="0"/>
    <s v="USD"/>
    <s v="JRNLWA00422771"/>
    <s v="P"/>
    <s v="B1 1.1.21-1.12.21"/>
    <s v="JacobMas"/>
    <s v="0/JE IC"/>
    <m/>
    <m/>
    <x v="125"/>
    <m/>
    <m/>
    <m/>
    <m/>
    <m/>
    <m/>
    <s v="JRNL01003378"/>
    <s v="JRNL01003378"/>
    <m/>
    <d v="2021-02-03T00:00:00"/>
    <d v="2021-02-03T00:00:00"/>
    <m/>
    <m/>
    <s v="wci_wa"/>
    <n v="0"/>
    <n v="0"/>
    <n v="0"/>
    <n v="0"/>
    <n v="0"/>
    <n v="1"/>
    <n v="50020"/>
    <n v="2010"/>
    <n v="0"/>
    <n v="19"/>
    <m/>
    <m/>
    <m/>
    <m/>
    <s v=""/>
  </r>
  <r>
    <x v="14"/>
    <d v="2021-01-31T00:00:00"/>
    <x v="329"/>
    <n v="0"/>
    <s v="USD"/>
    <s v="JRNLWA00422771"/>
    <s v="P"/>
    <s v="B1 1.1.21-1.12.21"/>
    <s v="JacobMas"/>
    <s v="0/JE IC"/>
    <m/>
    <m/>
    <x v="125"/>
    <m/>
    <m/>
    <m/>
    <m/>
    <m/>
    <m/>
    <s v="JRNL01003378"/>
    <s v="JRNL01003378"/>
    <m/>
    <d v="2021-02-03T00:00:00"/>
    <d v="2021-02-03T00:00:00"/>
    <m/>
    <m/>
    <s v="wci_wa"/>
    <n v="0"/>
    <n v="0"/>
    <n v="0"/>
    <n v="0"/>
    <n v="0"/>
    <n v="1"/>
    <n v="50020"/>
    <n v="2010"/>
    <n v="0"/>
    <n v="19"/>
    <m/>
    <m/>
    <m/>
    <m/>
    <s v=""/>
  </r>
  <r>
    <x v="14"/>
    <d v="2021-01-31T00:00:00"/>
    <x v="250"/>
    <n v="0"/>
    <s v="USD"/>
    <s v="JRNLWA00422771"/>
    <s v="P"/>
    <s v="B1 1.1.21-1.12.21"/>
    <s v="JacobMas"/>
    <s v="0/JE IC"/>
    <m/>
    <m/>
    <x v="125"/>
    <m/>
    <m/>
    <m/>
    <m/>
    <m/>
    <m/>
    <s v="JRNL01003378"/>
    <s v="JRNL01003378"/>
    <m/>
    <d v="2021-02-03T00:00:00"/>
    <d v="2021-02-03T00:00:00"/>
    <m/>
    <m/>
    <s v="wci_wa"/>
    <n v="0"/>
    <n v="0"/>
    <n v="0"/>
    <n v="0"/>
    <n v="0"/>
    <n v="1"/>
    <n v="50020"/>
    <n v="2010"/>
    <n v="0"/>
    <n v="19"/>
    <m/>
    <m/>
    <m/>
    <m/>
    <s v=""/>
  </r>
  <r>
    <x v="30"/>
    <d v="2021-01-31T00:00:00"/>
    <x v="314"/>
    <n v="0"/>
    <s v="USD"/>
    <s v="JRNLWA00422771"/>
    <s v="P"/>
    <s v="B1 1.1.21-1.12.21"/>
    <s v="JacobMas"/>
    <s v="0/JE IC"/>
    <m/>
    <m/>
    <x v="125"/>
    <m/>
    <m/>
    <m/>
    <m/>
    <m/>
    <m/>
    <s v="JRNL01003378"/>
    <s v="JRNL01003378"/>
    <m/>
    <d v="2021-02-03T00:00:00"/>
    <d v="2021-02-03T00:00:00"/>
    <m/>
    <m/>
    <s v="wci_wa"/>
    <n v="0"/>
    <n v="0"/>
    <n v="0"/>
    <n v="0"/>
    <n v="0"/>
    <n v="1"/>
    <n v="52020"/>
    <n v="2010"/>
    <n v="0"/>
    <n v="19"/>
    <m/>
    <m/>
    <m/>
    <m/>
    <s v=""/>
  </r>
  <r>
    <x v="15"/>
    <d v="2021-01-31T00:00:00"/>
    <x v="315"/>
    <n v="0"/>
    <s v="USD"/>
    <s v="JRNLWA00422771"/>
    <s v="P"/>
    <s v="B1 1.1.21-1.12.21"/>
    <s v="JacobMas"/>
    <s v="0/JE IC"/>
    <m/>
    <m/>
    <x v="125"/>
    <m/>
    <m/>
    <m/>
    <m/>
    <m/>
    <m/>
    <s v="JRNL01003378"/>
    <s v="JRNL01003378"/>
    <m/>
    <d v="2021-02-03T00:00:00"/>
    <d v="2021-02-03T00:00:00"/>
    <m/>
    <m/>
    <s v="wci_wa"/>
    <n v="0"/>
    <n v="0"/>
    <n v="0"/>
    <n v="0"/>
    <n v="0"/>
    <n v="1"/>
    <n v="70020"/>
    <n v="2010"/>
    <n v="0"/>
    <n v="19"/>
    <m/>
    <m/>
    <m/>
    <m/>
    <s v=""/>
  </r>
  <r>
    <x v="19"/>
    <d v="2021-01-31T00:00:00"/>
    <x v="308"/>
    <n v="0"/>
    <s v="USD"/>
    <s v="JRNLWA00422771"/>
    <s v="P"/>
    <s v="B1 1.1.21-1.12.21"/>
    <s v="JacobMas"/>
    <s v="0/JE IC"/>
    <m/>
    <m/>
    <x v="126"/>
    <m/>
    <m/>
    <m/>
    <m/>
    <m/>
    <m/>
    <s v="JRNL01003378"/>
    <s v="JRNL01003378"/>
    <m/>
    <d v="2021-02-03T00:00:00"/>
    <d v="2021-02-03T00:00:00"/>
    <m/>
    <m/>
    <s v="wci_wa"/>
    <n v="0"/>
    <n v="0"/>
    <n v="0"/>
    <n v="0"/>
    <n v="0"/>
    <n v="1"/>
    <n v="70165"/>
    <n v="2010"/>
    <n v="0"/>
    <n v="19"/>
    <m/>
    <m/>
    <m/>
    <m/>
    <s v=""/>
  </r>
  <r>
    <x v="14"/>
    <d v="2021-01-31T00:00:00"/>
    <x v="330"/>
    <n v="0"/>
    <s v="USD"/>
    <s v="JRNLWA00422785"/>
    <s v="P"/>
    <s v="B1 1.13.21_1.19.21"/>
    <s v="JacobMas"/>
    <s v="0/JE IC"/>
    <m/>
    <m/>
    <x v="127"/>
    <m/>
    <m/>
    <m/>
    <m/>
    <m/>
    <m/>
    <s v="JRNL01003468"/>
    <s v="JRNL01003468"/>
    <m/>
    <d v="2021-02-04T00:00:00"/>
    <d v="2021-02-04T00:00:00"/>
    <m/>
    <m/>
    <s v="wci_wa"/>
    <n v="0"/>
    <n v="0"/>
    <n v="0"/>
    <n v="0"/>
    <n v="0"/>
    <n v="1"/>
    <n v="50020"/>
    <n v="2010"/>
    <n v="0"/>
    <n v="19"/>
    <m/>
    <m/>
    <m/>
    <m/>
    <s v=""/>
  </r>
  <r>
    <x v="14"/>
    <d v="2021-01-31T00:00:00"/>
    <x v="331"/>
    <n v="0"/>
    <s v="USD"/>
    <s v="JRNLWA00422785"/>
    <s v="P"/>
    <s v="B1 1.13.21_1.19.21"/>
    <s v="JacobMas"/>
    <s v="0/JE IC"/>
    <m/>
    <m/>
    <x v="127"/>
    <m/>
    <m/>
    <m/>
    <m/>
    <m/>
    <m/>
    <s v="JRNL01003468"/>
    <s v="JRNL01003468"/>
    <m/>
    <d v="2021-02-04T00:00:00"/>
    <d v="2021-02-04T00:00:00"/>
    <m/>
    <m/>
    <s v="wci_wa"/>
    <n v="0"/>
    <n v="0"/>
    <n v="0"/>
    <n v="0"/>
    <n v="0"/>
    <n v="1"/>
    <n v="50020"/>
    <n v="2010"/>
    <n v="0"/>
    <n v="19"/>
    <m/>
    <m/>
    <m/>
    <m/>
    <s v=""/>
  </r>
  <r>
    <x v="14"/>
    <d v="2021-01-31T00:00:00"/>
    <x v="332"/>
    <n v="0"/>
    <s v="USD"/>
    <s v="JRNLWA00422785"/>
    <s v="P"/>
    <s v="B1 1.13.21_1.19.21"/>
    <s v="JacobMas"/>
    <s v="0/JE IC"/>
    <m/>
    <m/>
    <x v="127"/>
    <m/>
    <m/>
    <m/>
    <m/>
    <m/>
    <m/>
    <s v="JRNL01003468"/>
    <s v="JRNL01003468"/>
    <m/>
    <d v="2021-02-04T00:00:00"/>
    <d v="2021-02-04T00:00:00"/>
    <m/>
    <m/>
    <s v="wci_wa"/>
    <n v="0"/>
    <n v="0"/>
    <n v="0"/>
    <n v="0"/>
    <n v="0"/>
    <n v="1"/>
    <n v="50020"/>
    <n v="2010"/>
    <n v="0"/>
    <n v="19"/>
    <m/>
    <m/>
    <m/>
    <m/>
    <s v=""/>
  </r>
  <r>
    <x v="14"/>
    <d v="2021-01-31T00:00:00"/>
    <x v="333"/>
    <n v="0"/>
    <s v="USD"/>
    <s v="JRNLWA00422785"/>
    <s v="P"/>
    <s v="B1 1.13.21_1.19.21"/>
    <s v="JacobMas"/>
    <s v="0/JE IC"/>
    <m/>
    <m/>
    <x v="127"/>
    <m/>
    <m/>
    <m/>
    <m/>
    <m/>
    <m/>
    <s v="JRNL01003468"/>
    <s v="JRNL01003468"/>
    <m/>
    <d v="2021-02-04T00:00:00"/>
    <d v="2021-02-04T00:00:00"/>
    <m/>
    <m/>
    <s v="wci_wa"/>
    <n v="0"/>
    <n v="0"/>
    <n v="0"/>
    <n v="0"/>
    <n v="0"/>
    <n v="1"/>
    <n v="50020"/>
    <n v="2010"/>
    <n v="0"/>
    <n v="19"/>
    <m/>
    <m/>
    <m/>
    <m/>
    <s v=""/>
  </r>
  <r>
    <x v="30"/>
    <d v="2021-01-31T00:00:00"/>
    <x v="334"/>
    <n v="0"/>
    <s v="USD"/>
    <s v="JRNLWA00422785"/>
    <s v="P"/>
    <s v="B1 1.13.21_1.19.21"/>
    <s v="JacobMas"/>
    <s v="0/JE IC"/>
    <m/>
    <m/>
    <x v="127"/>
    <m/>
    <m/>
    <m/>
    <m/>
    <m/>
    <m/>
    <s v="JRNL01003468"/>
    <s v="JRNL01003468"/>
    <m/>
    <d v="2021-02-04T00:00:00"/>
    <d v="2021-02-04T00:00:00"/>
    <m/>
    <m/>
    <s v="wci_wa"/>
    <n v="0"/>
    <n v="0"/>
    <n v="0"/>
    <n v="0"/>
    <n v="0"/>
    <n v="1"/>
    <n v="52020"/>
    <n v="2010"/>
    <n v="0"/>
    <n v="19"/>
    <m/>
    <m/>
    <m/>
    <m/>
    <s v=""/>
  </r>
  <r>
    <x v="15"/>
    <d v="2021-01-31T00:00:00"/>
    <x v="335"/>
    <n v="0"/>
    <s v="USD"/>
    <s v="JRNLWA00422785"/>
    <s v="P"/>
    <s v="B1 1.13.21_1.19.21"/>
    <s v="JacobMas"/>
    <s v="0/JE IC"/>
    <m/>
    <m/>
    <x v="127"/>
    <m/>
    <m/>
    <m/>
    <m/>
    <m/>
    <m/>
    <s v="JRNL01003468"/>
    <s v="JRNL01003468"/>
    <m/>
    <d v="2021-02-04T00:00:00"/>
    <d v="2021-02-04T00:00:00"/>
    <m/>
    <m/>
    <s v="wci_wa"/>
    <n v="0"/>
    <n v="0"/>
    <n v="0"/>
    <n v="0"/>
    <n v="0"/>
    <n v="1"/>
    <n v="70020"/>
    <n v="2010"/>
    <n v="0"/>
    <n v="19"/>
    <m/>
    <m/>
    <m/>
    <m/>
    <s v=""/>
  </r>
  <r>
    <x v="19"/>
    <d v="2021-01-31T00:00:00"/>
    <x v="18"/>
    <n v="0"/>
    <s v="USD"/>
    <s v="JRNLWA00422785"/>
    <s v="P"/>
    <s v="B1 1.13.21_1.19.21"/>
    <s v="JacobMas"/>
    <s v="0/JE IC"/>
    <m/>
    <m/>
    <x v="128"/>
    <m/>
    <m/>
    <m/>
    <m/>
    <m/>
    <m/>
    <s v="JRNL01003468"/>
    <s v="JRNL01003468"/>
    <m/>
    <d v="2021-02-04T00:00:00"/>
    <d v="2021-02-04T00:00:00"/>
    <m/>
    <m/>
    <s v="wci_wa"/>
    <n v="0"/>
    <n v="0"/>
    <n v="0"/>
    <n v="0"/>
    <n v="0"/>
    <n v="1"/>
    <n v="70165"/>
    <n v="2010"/>
    <n v="0"/>
    <n v="19"/>
    <m/>
    <m/>
    <m/>
    <m/>
    <s v=""/>
  </r>
  <r>
    <x v="14"/>
    <d v="2021-01-31T00:00:00"/>
    <x v="336"/>
    <n v="0"/>
    <s v="USD"/>
    <s v="JRNLWA00422807"/>
    <s v="P"/>
    <s v="B1 1.27.21_2.2.21"/>
    <s v="JacobMas"/>
    <s v="0/JE IC"/>
    <m/>
    <m/>
    <x v="129"/>
    <m/>
    <m/>
    <m/>
    <m/>
    <m/>
    <m/>
    <s v="JRNL01003621"/>
    <s v="JRNL01003621"/>
    <m/>
    <d v="2021-02-04T00:00:00"/>
    <d v="2021-02-04T00:00:00"/>
    <m/>
    <m/>
    <s v="wci_wa"/>
    <n v="0"/>
    <n v="0"/>
    <n v="0"/>
    <n v="0"/>
    <n v="0"/>
    <n v="1"/>
    <n v="50020"/>
    <n v="2010"/>
    <n v="0"/>
    <n v="19"/>
    <m/>
    <m/>
    <m/>
    <m/>
    <s v=""/>
  </r>
  <r>
    <x v="14"/>
    <d v="2021-01-31T00:00:00"/>
    <x v="215"/>
    <n v="0"/>
    <s v="USD"/>
    <s v="JRNLWA00422807"/>
    <s v="P"/>
    <s v="B1 1.27.21_2.2.21"/>
    <s v="JacobMas"/>
    <s v="0/JE IC"/>
    <m/>
    <m/>
    <x v="129"/>
    <m/>
    <m/>
    <m/>
    <m/>
    <m/>
    <m/>
    <s v="JRNL01003621"/>
    <s v="JRNL01003621"/>
    <m/>
    <d v="2021-02-04T00:00:00"/>
    <d v="2021-02-04T00:00:00"/>
    <m/>
    <m/>
    <s v="wci_wa"/>
    <n v="0"/>
    <n v="0"/>
    <n v="0"/>
    <n v="0"/>
    <n v="0"/>
    <n v="1"/>
    <n v="50020"/>
    <n v="2010"/>
    <n v="0"/>
    <n v="19"/>
    <m/>
    <m/>
    <m/>
    <m/>
    <s v=""/>
  </r>
  <r>
    <x v="14"/>
    <d v="2021-01-31T00:00:00"/>
    <x v="337"/>
    <n v="0"/>
    <s v="USD"/>
    <s v="JRNLWA00422807"/>
    <s v="P"/>
    <s v="B1 1.27.21_2.2.21"/>
    <s v="JacobMas"/>
    <s v="0/JE IC"/>
    <m/>
    <m/>
    <x v="129"/>
    <m/>
    <m/>
    <m/>
    <m/>
    <m/>
    <m/>
    <s v="JRNL01003621"/>
    <s v="JRNL01003621"/>
    <m/>
    <d v="2021-02-04T00:00:00"/>
    <d v="2021-02-04T00:00:00"/>
    <m/>
    <m/>
    <s v="wci_wa"/>
    <n v="0"/>
    <n v="0"/>
    <n v="0"/>
    <n v="0"/>
    <n v="0"/>
    <n v="1"/>
    <n v="50020"/>
    <n v="2010"/>
    <n v="0"/>
    <n v="19"/>
    <m/>
    <m/>
    <m/>
    <m/>
    <s v=""/>
  </r>
  <r>
    <x v="14"/>
    <d v="2021-01-31T00:00:00"/>
    <x v="338"/>
    <n v="0"/>
    <s v="USD"/>
    <s v="JRNLWA00422807"/>
    <s v="P"/>
    <s v="B1 1.27.21_2.2.21"/>
    <s v="JacobMas"/>
    <s v="0/JE IC"/>
    <m/>
    <m/>
    <x v="129"/>
    <m/>
    <m/>
    <m/>
    <m/>
    <m/>
    <m/>
    <s v="JRNL01003621"/>
    <s v="JRNL01003621"/>
    <m/>
    <d v="2021-02-04T00:00:00"/>
    <d v="2021-02-04T00:00:00"/>
    <m/>
    <m/>
    <s v="wci_wa"/>
    <n v="0"/>
    <n v="0"/>
    <n v="0"/>
    <n v="0"/>
    <n v="0"/>
    <n v="1"/>
    <n v="50020"/>
    <n v="2010"/>
    <n v="0"/>
    <n v="19"/>
    <m/>
    <m/>
    <m/>
    <m/>
    <s v=""/>
  </r>
  <r>
    <x v="14"/>
    <d v="2021-01-31T00:00:00"/>
    <x v="339"/>
    <n v="0"/>
    <s v="USD"/>
    <s v="JRNLWA00422807"/>
    <s v="P"/>
    <s v="B1 1.27.21_2.2.21"/>
    <s v="JacobMas"/>
    <s v="0/JE IC"/>
    <m/>
    <m/>
    <x v="129"/>
    <m/>
    <m/>
    <m/>
    <m/>
    <m/>
    <m/>
    <s v="JRNL01003621"/>
    <s v="JRNL01003621"/>
    <m/>
    <d v="2021-02-04T00:00:00"/>
    <d v="2021-02-04T00:00:00"/>
    <m/>
    <m/>
    <s v="wci_wa"/>
    <n v="0"/>
    <n v="0"/>
    <n v="0"/>
    <n v="0"/>
    <n v="0"/>
    <n v="1"/>
    <n v="50020"/>
    <n v="2010"/>
    <n v="0"/>
    <n v="19"/>
    <m/>
    <m/>
    <m/>
    <m/>
    <s v=""/>
  </r>
  <r>
    <x v="15"/>
    <d v="2021-01-31T00:00:00"/>
    <x v="340"/>
    <n v="0"/>
    <s v="USD"/>
    <s v="JRNLWA00422807"/>
    <s v="P"/>
    <s v="B1 1.27.21_2.2.21"/>
    <s v="JacobMas"/>
    <s v="0/JE IC"/>
    <m/>
    <m/>
    <x v="129"/>
    <m/>
    <m/>
    <m/>
    <m/>
    <m/>
    <m/>
    <s v="JRNL01003621"/>
    <s v="JRNL01003621"/>
    <m/>
    <d v="2021-02-04T00:00:00"/>
    <d v="2021-02-04T00:00:00"/>
    <m/>
    <m/>
    <s v="wci_wa"/>
    <n v="0"/>
    <n v="0"/>
    <n v="0"/>
    <n v="0"/>
    <n v="0"/>
    <n v="1"/>
    <n v="70020"/>
    <n v="2010"/>
    <n v="0"/>
    <n v="19"/>
    <m/>
    <m/>
    <m/>
    <m/>
    <s v=""/>
  </r>
  <r>
    <x v="19"/>
    <d v="2021-01-31T00:00:00"/>
    <x v="216"/>
    <n v="0"/>
    <s v="USD"/>
    <s v="JRNLWA00422807"/>
    <s v="P"/>
    <s v="B1 1.27.21_2.2.21"/>
    <s v="JacobMas"/>
    <s v="0/JE IC"/>
    <m/>
    <m/>
    <x v="130"/>
    <m/>
    <m/>
    <m/>
    <m/>
    <m/>
    <m/>
    <s v="JRNL01003621"/>
    <s v="JRNL01003621"/>
    <m/>
    <d v="2021-02-04T00:00:00"/>
    <d v="2021-02-04T00:00:00"/>
    <m/>
    <m/>
    <s v="wci_wa"/>
    <n v="0"/>
    <n v="0"/>
    <n v="0"/>
    <n v="0"/>
    <n v="0"/>
    <n v="1"/>
    <n v="70165"/>
    <n v="2010"/>
    <n v="0"/>
    <n v="19"/>
    <m/>
    <m/>
    <m/>
    <m/>
    <s v=""/>
  </r>
  <r>
    <x v="16"/>
    <d v="2021-01-31T00:00:00"/>
    <x v="341"/>
    <n v="0"/>
    <s v="USD"/>
    <s v="JRNLWA00422931"/>
    <s v="P"/>
    <s v="EXP3: P-Card Accrual"/>
    <s v="DarcieB"/>
    <s v="1/JE STD"/>
    <m/>
    <m/>
    <x v="131"/>
    <m/>
    <m/>
    <m/>
    <m/>
    <m/>
    <m/>
    <s v="JRNLWA00422931"/>
    <s v="PO-2010-21-00345"/>
    <m/>
    <d v="2021-02-04T00:00:00"/>
    <d v="2021-02-04T00:00:00"/>
    <m/>
    <m/>
    <s v="wci_wa"/>
    <n v="1"/>
    <n v="0"/>
    <n v="0"/>
    <n v="0"/>
    <n v="0"/>
    <n v="1"/>
    <n v="50086"/>
    <n v="2010"/>
    <n v="0"/>
    <n v="19"/>
    <m/>
    <m/>
    <m/>
    <m/>
    <s v=""/>
  </r>
  <r>
    <x v="0"/>
    <d v="2021-02-09T00:00:00"/>
    <x v="342"/>
    <n v="0"/>
    <s v="USD"/>
    <s v="JRNLWA00423460"/>
    <s v="P"/>
    <s v="From Voucher Posting."/>
    <s v="JudyA"/>
    <s v="0/JE IC"/>
    <s v="VUS000019610"/>
    <m/>
    <x v="0"/>
    <d v="2021-02-03T00:00:00"/>
    <s v="high touch cleaning at 99th St"/>
    <s v="1268-206INV"/>
    <s v="PO-2010-21-00052"/>
    <m/>
    <m/>
    <s v="VO05684459"/>
    <s v="JRNL01004892"/>
    <n v="2010"/>
    <d v="2021-02-09T00:00:00"/>
    <d v="2021-02-10T00:00:00"/>
    <n v="1600"/>
    <d v="2021-04-09T00:00:00"/>
    <s v="wci_wa"/>
    <n v="0"/>
    <n v="0"/>
    <n v="0"/>
    <n v="0"/>
    <n v="0"/>
    <n v="1"/>
    <n v="57147"/>
    <n v="2010"/>
    <n v="0"/>
    <n v="19"/>
    <m/>
    <m/>
    <m/>
    <m/>
    <s v="VO05684459"/>
  </r>
  <r>
    <x v="0"/>
    <d v="2021-02-09T00:00:00"/>
    <x v="25"/>
    <n v="0"/>
    <s v="USD"/>
    <s v="JRNLWA00423460"/>
    <s v="P"/>
    <s v="From Voucher Posting."/>
    <s v="JudyA"/>
    <s v="0/JE IC"/>
    <s v="VUS000019610"/>
    <m/>
    <x v="0"/>
    <d v="2021-02-03T00:00:00"/>
    <s v="high touch cleaning at 94th Ave"/>
    <s v="1269-206INV"/>
    <s v="PO-2010-21-00053"/>
    <m/>
    <m/>
    <s v="VO05684460"/>
    <s v="JRNL01004892"/>
    <n v="2010"/>
    <d v="2021-02-09T00:00:00"/>
    <d v="2021-02-10T00:00:00"/>
    <n v="1200"/>
    <d v="2021-04-09T00:00:00"/>
    <s v="wci_wa"/>
    <n v="0"/>
    <n v="0"/>
    <n v="0"/>
    <n v="0"/>
    <n v="0"/>
    <n v="1"/>
    <n v="57147"/>
    <n v="2010"/>
    <n v="0"/>
    <n v="19"/>
    <m/>
    <m/>
    <m/>
    <m/>
    <s v="VO05684460"/>
  </r>
  <r>
    <x v="18"/>
    <d v="2021-02-25T00:00:00"/>
    <x v="343"/>
    <n v="0"/>
    <s v="USD"/>
    <s v="JRNLWA00423705"/>
    <s v="P"/>
    <s v="From Voucher Posting."/>
    <s v="asnell"/>
    <s v="0/JE IC"/>
    <s v="VUS000011113"/>
    <m/>
    <x v="132"/>
    <d v="2021-02-17T00:00:00"/>
    <s v="masks and gaitors"/>
    <n v="69325"/>
    <s v="PO-2010-21-00610"/>
    <m/>
    <m/>
    <s v="VO05703402"/>
    <s v="JRNL01005541"/>
    <n v="2010"/>
    <d v="2021-02-25T00:00:00"/>
    <d v="2021-02-26T00:00:00"/>
    <n v="157.19999999999999"/>
    <d v="2021-04-03T00:00:00"/>
    <s v="wci_wa"/>
    <n v="0"/>
    <n v="0"/>
    <n v="0"/>
    <n v="0"/>
    <n v="0"/>
    <n v="1"/>
    <n v="52086"/>
    <n v="2010"/>
    <n v="0"/>
    <n v="19"/>
    <m/>
    <m/>
    <m/>
    <m/>
    <s v="VO05703402"/>
  </r>
  <r>
    <x v="16"/>
    <d v="2021-02-28T00:00:00"/>
    <x v="344"/>
    <n v="0"/>
    <s v="USD"/>
    <s v="JRNLWA00422969"/>
    <s v="P"/>
    <s v="EXP3: P-Card Accrual"/>
    <s v="DarcieB"/>
    <s v="0/REVERSE"/>
    <m/>
    <m/>
    <x v="131"/>
    <m/>
    <m/>
    <m/>
    <m/>
    <m/>
    <m/>
    <s v="JRNLWA00422931"/>
    <s v="PO-2010-21-00345"/>
    <m/>
    <d v="2021-02-04T00:00:00"/>
    <d v="2021-02-04T00:00:00"/>
    <m/>
    <m/>
    <s v="wci_wa"/>
    <n v="0"/>
    <n v="0"/>
    <n v="0"/>
    <n v="0"/>
    <n v="5"/>
    <n v="1"/>
    <n v="50086"/>
    <n v="2010"/>
    <n v="0"/>
    <n v="19"/>
    <m/>
    <m/>
    <m/>
    <m/>
    <s v=""/>
  </r>
  <r>
    <x v="25"/>
    <d v="2021-02-28T00:00:00"/>
    <x v="345"/>
    <n v="0"/>
    <s v="USD"/>
    <s v="JRNLWA00424211"/>
    <s v="P"/>
    <s v="Workday Expense Report Feb 21"/>
    <s v="HeatherH"/>
    <s v="0/JE IC"/>
    <m/>
    <m/>
    <x v="133"/>
    <m/>
    <m/>
    <m/>
    <m/>
    <m/>
    <m/>
    <s v="JRNL01006479"/>
    <s v="JRNL01006479"/>
    <m/>
    <d v="2021-03-03T00:00:00"/>
    <d v="2021-03-03T00:00:00"/>
    <m/>
    <m/>
    <s v="wci_wa"/>
    <n v="0"/>
    <n v="0"/>
    <n v="0"/>
    <n v="0"/>
    <n v="0"/>
    <n v="1"/>
    <n v="70095"/>
    <n v="2010"/>
    <n v="0"/>
    <n v="19"/>
    <m/>
    <m/>
    <m/>
    <m/>
    <s v=""/>
  </r>
  <r>
    <x v="16"/>
    <d v="2021-02-28T00:00:00"/>
    <x v="341"/>
    <n v="0"/>
    <s v="USD"/>
    <s v="JRNLWA00424283"/>
    <s v="P"/>
    <s v="2021-02 Pcard Activity"/>
    <s v="HeatherH"/>
    <s v="0/JE IC"/>
    <m/>
    <m/>
    <x v="131"/>
    <m/>
    <m/>
    <m/>
    <m/>
    <m/>
    <m/>
    <s v="JRNL01006658"/>
    <s v="JRNL01006658"/>
    <m/>
    <d v="2021-03-03T00:00:00"/>
    <d v="2021-03-03T00:00:00"/>
    <m/>
    <m/>
    <s v="wci_wa"/>
    <n v="0"/>
    <n v="0"/>
    <n v="0"/>
    <n v="0"/>
    <n v="0"/>
    <n v="1"/>
    <n v="50086"/>
    <n v="2010"/>
    <n v="0"/>
    <n v="19"/>
    <m/>
    <m/>
    <m/>
    <m/>
    <s v=""/>
  </r>
  <r>
    <x v="16"/>
    <d v="2021-02-28T00:00:00"/>
    <x v="346"/>
    <n v="0"/>
    <s v="USD"/>
    <s v="JRNLWA00424283"/>
    <s v="P"/>
    <s v="2021-02 Pcard Activity"/>
    <s v="HeatherH"/>
    <s v="0/JE IC"/>
    <m/>
    <m/>
    <x v="131"/>
    <m/>
    <m/>
    <m/>
    <m/>
    <m/>
    <m/>
    <s v="JRNL01006658"/>
    <s v="JRNL01006658"/>
    <m/>
    <d v="2021-03-03T00:00:00"/>
    <d v="2021-03-03T00:00:00"/>
    <m/>
    <m/>
    <s v="wci_wa"/>
    <n v="0"/>
    <n v="0"/>
    <n v="0"/>
    <n v="0"/>
    <n v="0"/>
    <n v="1"/>
    <n v="50086"/>
    <n v="2010"/>
    <n v="0"/>
    <n v="19"/>
    <m/>
    <m/>
    <m/>
    <m/>
    <s v=""/>
  </r>
  <r>
    <x v="14"/>
    <d v="2021-02-28T00:00:00"/>
    <x v="347"/>
    <n v="0"/>
    <s v="USD"/>
    <s v="JRNLWA00424368"/>
    <s v="P"/>
    <s v="B1 2.10.21_2.16.21"/>
    <s v="JacobMas"/>
    <s v="0/JE IC"/>
    <m/>
    <m/>
    <x v="134"/>
    <m/>
    <m/>
    <m/>
    <m/>
    <m/>
    <m/>
    <s v="JRNL01006947"/>
    <s v="JRNL01006947"/>
    <m/>
    <d v="2021-03-04T00:00:00"/>
    <d v="2021-03-04T00:00:00"/>
    <m/>
    <m/>
    <s v="wci_wa"/>
    <n v="0"/>
    <n v="0"/>
    <n v="0"/>
    <n v="0"/>
    <n v="0"/>
    <n v="1"/>
    <n v="50020"/>
    <n v="2010"/>
    <n v="0"/>
    <n v="19"/>
    <m/>
    <m/>
    <m/>
    <m/>
    <s v=""/>
  </r>
  <r>
    <x v="14"/>
    <d v="2021-02-28T00:00:00"/>
    <x v="348"/>
    <n v="0"/>
    <s v="USD"/>
    <s v="JRNLWA00424368"/>
    <s v="P"/>
    <s v="B1 2.10.21_2.16.21"/>
    <s v="JacobMas"/>
    <s v="0/JE IC"/>
    <m/>
    <m/>
    <x v="134"/>
    <m/>
    <m/>
    <m/>
    <m/>
    <m/>
    <m/>
    <s v="JRNL01006947"/>
    <s v="JRNL01006947"/>
    <m/>
    <d v="2021-03-04T00:00:00"/>
    <d v="2021-03-04T00:00:00"/>
    <m/>
    <m/>
    <s v="wci_wa"/>
    <n v="0"/>
    <n v="0"/>
    <n v="0"/>
    <n v="0"/>
    <n v="0"/>
    <n v="1"/>
    <n v="50020"/>
    <n v="2010"/>
    <n v="0"/>
    <n v="19"/>
    <m/>
    <m/>
    <m/>
    <m/>
    <s v=""/>
  </r>
  <r>
    <x v="14"/>
    <d v="2021-02-28T00:00:00"/>
    <x v="215"/>
    <n v="0"/>
    <s v="USD"/>
    <s v="JRNLWA00424368"/>
    <s v="P"/>
    <s v="B1 2.10.21_2.16.21"/>
    <s v="JacobMas"/>
    <s v="0/JE IC"/>
    <m/>
    <m/>
    <x v="134"/>
    <m/>
    <m/>
    <m/>
    <m/>
    <m/>
    <m/>
    <s v="JRNL01006947"/>
    <s v="JRNL01006947"/>
    <m/>
    <d v="2021-03-04T00:00:00"/>
    <d v="2021-03-04T00:00:00"/>
    <m/>
    <m/>
    <s v="wci_wa"/>
    <n v="0"/>
    <n v="0"/>
    <n v="0"/>
    <n v="0"/>
    <n v="0"/>
    <n v="1"/>
    <n v="50020"/>
    <n v="2010"/>
    <n v="0"/>
    <n v="19"/>
    <m/>
    <m/>
    <m/>
    <m/>
    <s v=""/>
  </r>
  <r>
    <x v="14"/>
    <d v="2021-02-28T00:00:00"/>
    <x v="349"/>
    <n v="0"/>
    <s v="USD"/>
    <s v="JRNLWA00424368"/>
    <s v="P"/>
    <s v="B1 2.10.21_2.16.21"/>
    <s v="JacobMas"/>
    <s v="0/JE IC"/>
    <m/>
    <m/>
    <x v="134"/>
    <m/>
    <m/>
    <m/>
    <m/>
    <m/>
    <m/>
    <s v="JRNL01006947"/>
    <s v="JRNL01006947"/>
    <m/>
    <d v="2021-03-04T00:00:00"/>
    <d v="2021-03-04T00:00:00"/>
    <m/>
    <m/>
    <s v="wci_wa"/>
    <n v="0"/>
    <n v="0"/>
    <n v="0"/>
    <n v="0"/>
    <n v="0"/>
    <n v="1"/>
    <n v="50020"/>
    <n v="2010"/>
    <n v="0"/>
    <n v="19"/>
    <m/>
    <m/>
    <m/>
    <m/>
    <s v=""/>
  </r>
  <r>
    <x v="14"/>
    <d v="2021-02-28T00:00:00"/>
    <x v="350"/>
    <n v="0"/>
    <s v="USD"/>
    <s v="JRNLWA00424368"/>
    <s v="P"/>
    <s v="B1 2.10.21_2.16.21"/>
    <s v="JacobMas"/>
    <s v="0/JE IC"/>
    <m/>
    <m/>
    <x v="134"/>
    <m/>
    <m/>
    <m/>
    <m/>
    <m/>
    <m/>
    <s v="JRNL01006947"/>
    <s v="JRNL01006947"/>
    <m/>
    <d v="2021-03-04T00:00:00"/>
    <d v="2021-03-04T00:00:00"/>
    <m/>
    <m/>
    <s v="wci_wa"/>
    <n v="0"/>
    <n v="0"/>
    <n v="0"/>
    <n v="0"/>
    <n v="0"/>
    <n v="1"/>
    <n v="50020"/>
    <n v="2010"/>
    <n v="0"/>
    <n v="19"/>
    <m/>
    <m/>
    <m/>
    <m/>
    <s v=""/>
  </r>
  <r>
    <x v="15"/>
    <d v="2021-02-28T00:00:00"/>
    <x v="351"/>
    <n v="0"/>
    <s v="USD"/>
    <s v="JRNLWA00424368"/>
    <s v="P"/>
    <s v="B1 2.10.21_2.16.21"/>
    <s v="JacobMas"/>
    <s v="0/JE IC"/>
    <m/>
    <m/>
    <x v="134"/>
    <m/>
    <m/>
    <m/>
    <m/>
    <m/>
    <m/>
    <s v="JRNL01006947"/>
    <s v="JRNL01006947"/>
    <m/>
    <d v="2021-03-04T00:00:00"/>
    <d v="2021-03-04T00:00:00"/>
    <m/>
    <m/>
    <s v="wci_wa"/>
    <n v="0"/>
    <n v="0"/>
    <n v="0"/>
    <n v="0"/>
    <n v="0"/>
    <n v="1"/>
    <n v="70020"/>
    <n v="2010"/>
    <n v="0"/>
    <n v="19"/>
    <m/>
    <m/>
    <m/>
    <m/>
    <s v=""/>
  </r>
  <r>
    <x v="19"/>
    <d v="2021-02-28T00:00:00"/>
    <x v="18"/>
    <n v="0"/>
    <s v="USD"/>
    <s v="JRNLWA00424368"/>
    <s v="P"/>
    <s v="B1 2.10.21_2.16.21"/>
    <s v="JacobMas"/>
    <s v="0/JE IC"/>
    <m/>
    <m/>
    <x v="135"/>
    <m/>
    <m/>
    <m/>
    <m/>
    <m/>
    <m/>
    <s v="JRNL01006947"/>
    <s v="JRNL01006947"/>
    <m/>
    <d v="2021-03-04T00:00:00"/>
    <d v="2021-03-04T00:00:00"/>
    <m/>
    <m/>
    <s v="wci_wa"/>
    <n v="0"/>
    <n v="0"/>
    <n v="0"/>
    <n v="0"/>
    <n v="0"/>
    <n v="1"/>
    <n v="70165"/>
    <n v="2010"/>
    <n v="0"/>
    <n v="19"/>
    <m/>
    <m/>
    <m/>
    <m/>
    <s v=""/>
  </r>
  <r>
    <x v="14"/>
    <d v="2021-02-28T00:00:00"/>
    <x v="352"/>
    <n v="0"/>
    <s v="USD"/>
    <s v="JRNLWA00424397"/>
    <s v="P"/>
    <s v="B1 2.24.21_3.2.21"/>
    <s v="JacobMas"/>
    <s v="0/JE IC"/>
    <m/>
    <m/>
    <x v="136"/>
    <m/>
    <m/>
    <m/>
    <m/>
    <m/>
    <m/>
    <s v="JRNL01007006"/>
    <s v="JRNL01007006"/>
    <m/>
    <d v="2021-03-04T00:00:00"/>
    <d v="2021-03-04T00:00:00"/>
    <m/>
    <m/>
    <s v="wci_wa"/>
    <n v="0"/>
    <n v="0"/>
    <n v="0"/>
    <n v="0"/>
    <n v="0"/>
    <n v="1"/>
    <n v="50020"/>
    <n v="2010"/>
    <n v="0"/>
    <n v="19"/>
    <m/>
    <m/>
    <m/>
    <m/>
    <s v=""/>
  </r>
  <r>
    <x v="14"/>
    <d v="2021-02-28T00:00:00"/>
    <x v="353"/>
    <n v="0"/>
    <s v="USD"/>
    <s v="JRNLWA00424397"/>
    <s v="P"/>
    <s v="B1 2.24.21_3.2.21"/>
    <s v="JacobMas"/>
    <s v="0/JE IC"/>
    <m/>
    <m/>
    <x v="136"/>
    <m/>
    <m/>
    <m/>
    <m/>
    <m/>
    <m/>
    <s v="JRNL01007006"/>
    <s v="JRNL01007006"/>
    <m/>
    <d v="2021-03-04T00:00:00"/>
    <d v="2021-03-04T00:00:00"/>
    <m/>
    <m/>
    <s v="wci_wa"/>
    <n v="0"/>
    <n v="0"/>
    <n v="0"/>
    <n v="0"/>
    <n v="0"/>
    <n v="1"/>
    <n v="50020"/>
    <n v="2010"/>
    <n v="0"/>
    <n v="19"/>
    <m/>
    <m/>
    <m/>
    <m/>
    <s v=""/>
  </r>
  <r>
    <x v="14"/>
    <d v="2021-02-28T00:00:00"/>
    <x v="349"/>
    <n v="0"/>
    <s v="USD"/>
    <s v="JRNLWA00424397"/>
    <s v="P"/>
    <s v="B1 2.24.21_3.2.21"/>
    <s v="JacobMas"/>
    <s v="0/JE IC"/>
    <m/>
    <m/>
    <x v="136"/>
    <m/>
    <m/>
    <m/>
    <m/>
    <m/>
    <m/>
    <s v="JRNL01007006"/>
    <s v="JRNL01007006"/>
    <m/>
    <d v="2021-03-04T00:00:00"/>
    <d v="2021-03-04T00:00:00"/>
    <m/>
    <m/>
    <s v="wci_wa"/>
    <n v="0"/>
    <n v="0"/>
    <n v="0"/>
    <n v="0"/>
    <n v="0"/>
    <n v="1"/>
    <n v="50020"/>
    <n v="2010"/>
    <n v="0"/>
    <n v="19"/>
    <m/>
    <m/>
    <m/>
    <m/>
    <s v=""/>
  </r>
  <r>
    <x v="19"/>
    <d v="2021-02-28T00:00:00"/>
    <x v="18"/>
    <n v="0"/>
    <s v="USD"/>
    <s v="JRNLWA00424397"/>
    <s v="P"/>
    <s v="B1 2.24.21_3.2.21"/>
    <s v="JacobMas"/>
    <s v="0/JE IC"/>
    <m/>
    <m/>
    <x v="137"/>
    <m/>
    <m/>
    <m/>
    <m/>
    <m/>
    <m/>
    <s v="JRNL01007006"/>
    <s v="JRNL01007006"/>
    <m/>
    <d v="2021-03-04T00:00:00"/>
    <d v="2021-03-04T00:00:00"/>
    <m/>
    <m/>
    <s v="wci_wa"/>
    <n v="0"/>
    <n v="0"/>
    <n v="0"/>
    <n v="0"/>
    <n v="0"/>
    <n v="1"/>
    <n v="70165"/>
    <n v="2010"/>
    <n v="0"/>
    <n v="19"/>
    <m/>
    <m/>
    <m/>
    <m/>
    <s v=""/>
  </r>
  <r>
    <x v="35"/>
    <m/>
    <x v="354"/>
    <m/>
    <m/>
    <m/>
    <m/>
    <m/>
    <m/>
    <m/>
    <m/>
    <m/>
    <x v="138"/>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14:C788" firstHeaderRow="1" firstDataRow="1" firstDataCol="1"/>
  <pivotFields count="42">
    <pivotField axis="axisRow" showAll="0">
      <items count="37">
        <item x="14"/>
        <item x="5"/>
        <item x="6"/>
        <item x="7"/>
        <item x="8"/>
        <item x="9"/>
        <item x="31"/>
        <item x="3"/>
        <item x="16"/>
        <item x="17"/>
        <item x="30"/>
        <item x="10"/>
        <item x="32"/>
        <item x="18"/>
        <item x="21"/>
        <item x="27"/>
        <item x="28"/>
        <item x="11"/>
        <item x="33"/>
        <item x="22"/>
        <item x="12"/>
        <item x="23"/>
        <item x="20"/>
        <item x="0"/>
        <item x="15"/>
        <item x="13"/>
        <item x="34"/>
        <item x="2"/>
        <item x="24"/>
        <item x="25"/>
        <item x="29"/>
        <item x="19"/>
        <item x="4"/>
        <item x="26"/>
        <item x="1"/>
        <item x="35"/>
        <item t="default"/>
      </items>
    </pivotField>
    <pivotField showAll="0"/>
    <pivotField dataField="1" showAll="0">
      <items count="356">
        <item x="167"/>
        <item x="156"/>
        <item x="69"/>
        <item x="83"/>
        <item x="162"/>
        <item x="172"/>
        <item x="27"/>
        <item x="170"/>
        <item x="157"/>
        <item x="168"/>
        <item x="159"/>
        <item x="228"/>
        <item x="301"/>
        <item x="165"/>
        <item x="317"/>
        <item x="85"/>
        <item x="154"/>
        <item x="84"/>
        <item x="166"/>
        <item x="155"/>
        <item x="163"/>
        <item x="171"/>
        <item x="160"/>
        <item x="242"/>
        <item x="161"/>
        <item x="44"/>
        <item x="43"/>
        <item x="31"/>
        <item x="322"/>
        <item x="241"/>
        <item x="158"/>
        <item x="194"/>
        <item x="169"/>
        <item x="209"/>
        <item x="151"/>
        <item x="198"/>
        <item x="191"/>
        <item x="299"/>
        <item x="164"/>
        <item x="344"/>
        <item x="320"/>
        <item x="321"/>
        <item x="87"/>
        <item x="147"/>
        <item x="318"/>
        <item x="230"/>
        <item x="229"/>
        <item x="76"/>
        <item x="45"/>
        <item x="28"/>
        <item x="189"/>
        <item x="82"/>
        <item x="227"/>
        <item x="42"/>
        <item x="29"/>
        <item x="319"/>
        <item x="30"/>
        <item x="148"/>
        <item x="199"/>
        <item x="77"/>
        <item x="152"/>
        <item x="302"/>
        <item x="86"/>
        <item x="323"/>
        <item x="219"/>
        <item x="46"/>
        <item x="300"/>
        <item x="153"/>
        <item x="190"/>
        <item x="193"/>
        <item x="88"/>
        <item x="174"/>
        <item x="103"/>
        <item x="149"/>
        <item x="89"/>
        <item x="208"/>
        <item x="106"/>
        <item x="293"/>
        <item x="63"/>
        <item x="296"/>
        <item x="104"/>
        <item x="289"/>
        <item x="105"/>
        <item x="295"/>
        <item x="283"/>
        <item x="290"/>
        <item x="206"/>
        <item x="231"/>
        <item x="288"/>
        <item x="282"/>
        <item x="75"/>
        <item x="287"/>
        <item x="108"/>
        <item x="291"/>
        <item x="224"/>
        <item x="143"/>
        <item x="146"/>
        <item x="233"/>
        <item x="186"/>
        <item x="142"/>
        <item x="303"/>
        <item x="66"/>
        <item x="118"/>
        <item x="114"/>
        <item x="59"/>
        <item x="294"/>
        <item x="202"/>
        <item x="286"/>
        <item x="113"/>
        <item x="173"/>
        <item x="298"/>
        <item x="112"/>
        <item x="281"/>
        <item x="212"/>
        <item x="58"/>
        <item x="232"/>
        <item x="292"/>
        <item x="211"/>
        <item x="10"/>
        <item x="107"/>
        <item x="235"/>
        <item x="180"/>
        <item x="244"/>
        <item x="119"/>
        <item x="73"/>
        <item x="184"/>
        <item x="121"/>
        <item x="61"/>
        <item x="266"/>
        <item x="188"/>
        <item x="125"/>
        <item x="285"/>
        <item x="101"/>
        <item x="100"/>
        <item x="270"/>
        <item x="126"/>
        <item x="181"/>
        <item x="111"/>
        <item x="263"/>
        <item x="200"/>
        <item x="120"/>
        <item x="90"/>
        <item x="99"/>
        <item x="129"/>
        <item x="297"/>
        <item x="110"/>
        <item x="251"/>
        <item x="284"/>
        <item x="6"/>
        <item x="343"/>
        <item x="326"/>
        <item x="62"/>
        <item x="116"/>
        <item x="245"/>
        <item x="346"/>
        <item x="218"/>
        <item x="316"/>
        <item x="71"/>
        <item x="122"/>
        <item x="262"/>
        <item x="217"/>
        <item x="237"/>
        <item x="265"/>
        <item x="130"/>
        <item x="268"/>
        <item x="234"/>
        <item x="150"/>
        <item x="74"/>
        <item x="246"/>
        <item x="345"/>
        <item x="131"/>
        <item x="196"/>
        <item x="2"/>
        <item x="205"/>
        <item x="5"/>
        <item x="236"/>
        <item x="183"/>
        <item x="145"/>
        <item x="109"/>
        <item x="1"/>
        <item x="117"/>
        <item x="23"/>
        <item x="175"/>
        <item x="313"/>
        <item x="351"/>
        <item x="4"/>
        <item x="22"/>
        <item x="221"/>
        <item x="240"/>
        <item x="115"/>
        <item x="261"/>
        <item x="324"/>
        <item x="37"/>
        <item x="225"/>
        <item x="248"/>
        <item x="247"/>
        <item x="238"/>
        <item x="64"/>
        <item x="128"/>
        <item x="272"/>
        <item x="325"/>
        <item x="269"/>
        <item x="179"/>
        <item x="307"/>
        <item x="124"/>
        <item x="81"/>
        <item x="21"/>
        <item x="329"/>
        <item x="258"/>
        <item x="249"/>
        <item x="9"/>
        <item x="15"/>
        <item x="352"/>
        <item x="57"/>
        <item x="3"/>
        <item x="349"/>
        <item x="223"/>
        <item x="312"/>
        <item x="220"/>
        <item x="144"/>
        <item x="102"/>
        <item x="182"/>
        <item x="72"/>
        <item x="256"/>
        <item x="178"/>
        <item x="123"/>
        <item x="304"/>
        <item x="222"/>
        <item x="310"/>
        <item x="60"/>
        <item x="177"/>
        <item x="314"/>
        <item x="214"/>
        <item x="215"/>
        <item x="308"/>
        <item x="328"/>
        <item x="257"/>
        <item x="18"/>
        <item x="197"/>
        <item x="216"/>
        <item x="213"/>
        <item x="341"/>
        <item x="17"/>
        <item x="243"/>
        <item x="204"/>
        <item x="78"/>
        <item x="0"/>
        <item x="260"/>
        <item x="48"/>
        <item x="267"/>
        <item x="250"/>
        <item x="264"/>
        <item x="203"/>
        <item x="127"/>
        <item x="195"/>
        <item x="11"/>
        <item x="141"/>
        <item x="207"/>
        <item x="36"/>
        <item x="353"/>
        <item x="137"/>
        <item x="12"/>
        <item x="185"/>
        <item x="25"/>
        <item x="53"/>
        <item x="95"/>
        <item x="336"/>
        <item x="330"/>
        <item x="176"/>
        <item x="335"/>
        <item x="331"/>
        <item x="80"/>
        <item x="239"/>
        <item x="315"/>
        <item x="24"/>
        <item x="342"/>
        <item x="8"/>
        <item x="7"/>
        <item x="47"/>
        <item x="79"/>
        <item x="255"/>
        <item x="16"/>
        <item x="40"/>
        <item x="334"/>
        <item x="26"/>
        <item x="14"/>
        <item x="210"/>
        <item x="305"/>
        <item x="332"/>
        <item x="55"/>
        <item x="97"/>
        <item x="139"/>
        <item x="132"/>
        <item x="39"/>
        <item x="92"/>
        <item x="134"/>
        <item x="68"/>
        <item x="271"/>
        <item x="350"/>
        <item x="192"/>
        <item x="33"/>
        <item x="339"/>
        <item x="50"/>
        <item x="91"/>
        <item x="201"/>
        <item x="32"/>
        <item x="70"/>
        <item x="311"/>
        <item x="347"/>
        <item x="49"/>
        <item x="133"/>
        <item x="340"/>
        <item x="338"/>
        <item x="327"/>
        <item x="187"/>
        <item x="252"/>
        <item x="309"/>
        <item x="35"/>
        <item x="226"/>
        <item x="254"/>
        <item x="96"/>
        <item x="136"/>
        <item x="94"/>
        <item x="54"/>
        <item x="52"/>
        <item x="138"/>
        <item x="38"/>
        <item x="19"/>
        <item x="253"/>
        <item x="259"/>
        <item x="20"/>
        <item x="306"/>
        <item x="333"/>
        <item x="348"/>
        <item x="337"/>
        <item x="277"/>
        <item x="140"/>
        <item x="56"/>
        <item x="41"/>
        <item x="98"/>
        <item x="13"/>
        <item x="279"/>
        <item x="274"/>
        <item x="67"/>
        <item x="273"/>
        <item x="65"/>
        <item x="93"/>
        <item x="135"/>
        <item x="34"/>
        <item x="51"/>
        <item x="276"/>
        <item x="278"/>
        <item x="280"/>
        <item x="275"/>
        <item x="354"/>
        <item t="default"/>
      </items>
    </pivotField>
    <pivotField showAll="0"/>
    <pivotField showAll="0"/>
    <pivotField showAll="0"/>
    <pivotField showAll="0"/>
    <pivotField showAll="0"/>
    <pivotField showAll="0"/>
    <pivotField showAll="0"/>
    <pivotField showAll="0"/>
    <pivotField showAll="0"/>
    <pivotField axis="axisRow" showAll="0">
      <items count="140">
        <item x="49"/>
        <item x="96"/>
        <item x="62"/>
        <item x="13"/>
        <item x="31"/>
        <item x="39"/>
        <item x="67"/>
        <item x="124"/>
        <item x="34"/>
        <item x="114"/>
        <item x="2"/>
        <item x="5"/>
        <item x="3"/>
        <item x="7"/>
        <item x="8"/>
        <item x="10"/>
        <item x="9"/>
        <item x="30"/>
        <item x="29"/>
        <item x="54"/>
        <item x="52"/>
        <item x="55"/>
        <item x="53"/>
        <item x="63"/>
        <item x="64"/>
        <item x="65"/>
        <item x="66"/>
        <item x="79"/>
        <item x="80"/>
        <item x="81"/>
        <item x="86"/>
        <item x="87"/>
        <item x="88"/>
        <item x="89"/>
        <item x="90"/>
        <item x="91"/>
        <item x="92"/>
        <item x="93"/>
        <item x="94"/>
        <item x="100"/>
        <item x="101"/>
        <item x="102"/>
        <item x="103"/>
        <item x="107"/>
        <item x="108"/>
        <item x="110"/>
        <item x="111"/>
        <item x="109"/>
        <item x="119"/>
        <item x="120"/>
        <item x="121"/>
        <item x="125"/>
        <item x="126"/>
        <item x="127"/>
        <item x="128"/>
        <item x="129"/>
        <item x="130"/>
        <item x="134"/>
        <item x="135"/>
        <item x="136"/>
        <item x="137"/>
        <item x="122"/>
        <item x="117"/>
        <item x="113"/>
        <item x="112"/>
        <item x="115"/>
        <item x="116"/>
        <item x="42"/>
        <item x="41"/>
        <item x="28"/>
        <item x="83"/>
        <item x="22"/>
        <item x="132"/>
        <item x="123"/>
        <item x="51"/>
        <item x="57"/>
        <item x="95"/>
        <item x="20"/>
        <item x="6"/>
        <item x="21"/>
        <item x="97"/>
        <item x="17"/>
        <item x="18"/>
        <item x="16"/>
        <item x="56"/>
        <item x="0"/>
        <item x="58"/>
        <item x="24"/>
        <item x="35"/>
        <item x="59"/>
        <item x="37"/>
        <item x="48"/>
        <item x="77"/>
        <item x="71"/>
        <item x="46"/>
        <item x="133"/>
        <item x="19"/>
        <item x="50"/>
        <item x="1"/>
        <item x="78"/>
        <item x="85"/>
        <item x="72"/>
        <item x="131"/>
        <item x="25"/>
        <item x="26"/>
        <item x="60"/>
        <item x="61"/>
        <item x="76"/>
        <item x="75"/>
        <item x="82"/>
        <item x="104"/>
        <item x="105"/>
        <item x="99"/>
        <item x="73"/>
        <item x="14"/>
        <item x="38"/>
        <item x="33"/>
        <item x="40"/>
        <item x="45"/>
        <item x="27"/>
        <item x="15"/>
        <item x="44"/>
        <item x="69"/>
        <item x="47"/>
        <item x="11"/>
        <item x="23"/>
        <item x="70"/>
        <item x="84"/>
        <item x="43"/>
        <item x="118"/>
        <item x="12"/>
        <item x="106"/>
        <item x="4"/>
        <item x="98"/>
        <item x="68"/>
        <item x="32"/>
        <item x="74"/>
        <item x="36"/>
        <item x="13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2"/>
  </rowFields>
  <rowItems count="274">
    <i>
      <x/>
    </i>
    <i r="1">
      <x v="12"/>
    </i>
    <i r="1">
      <x v="14"/>
    </i>
    <i r="1">
      <x v="16"/>
    </i>
    <i r="1">
      <x v="18"/>
    </i>
    <i r="1">
      <x v="20"/>
    </i>
    <i r="1">
      <x v="22"/>
    </i>
    <i r="1">
      <x v="24"/>
    </i>
    <i r="1">
      <x v="26"/>
    </i>
    <i r="1">
      <x v="28"/>
    </i>
    <i r="1">
      <x v="31"/>
    </i>
    <i r="1">
      <x v="33"/>
    </i>
    <i r="1">
      <x v="35"/>
    </i>
    <i r="1">
      <x v="37"/>
    </i>
    <i r="1">
      <x v="39"/>
    </i>
    <i r="1">
      <x v="41"/>
    </i>
    <i r="1">
      <x v="43"/>
    </i>
    <i r="1">
      <x v="45"/>
    </i>
    <i r="1">
      <x v="47"/>
    </i>
    <i r="1">
      <x v="49"/>
    </i>
    <i r="1">
      <x v="51"/>
    </i>
    <i r="1">
      <x v="53"/>
    </i>
    <i r="1">
      <x v="55"/>
    </i>
    <i r="1">
      <x v="57"/>
    </i>
    <i r="1">
      <x v="59"/>
    </i>
    <i r="1">
      <x v="61"/>
    </i>
    <i>
      <x v="1"/>
    </i>
    <i r="1">
      <x v="9"/>
    </i>
    <i r="1">
      <x v="11"/>
    </i>
    <i r="1">
      <x v="13"/>
    </i>
    <i r="1">
      <x v="15"/>
    </i>
    <i r="1">
      <x v="17"/>
    </i>
    <i r="1">
      <x v="19"/>
    </i>
    <i r="1">
      <x v="77"/>
    </i>
    <i r="1">
      <x v="78"/>
    </i>
    <i>
      <x v="2"/>
    </i>
    <i r="1">
      <x v="9"/>
    </i>
    <i r="1">
      <x v="11"/>
    </i>
    <i r="1">
      <x v="13"/>
    </i>
    <i r="1">
      <x v="15"/>
    </i>
    <i r="1">
      <x v="17"/>
    </i>
    <i r="1">
      <x v="19"/>
    </i>
    <i>
      <x v="3"/>
    </i>
    <i r="1">
      <x v="9"/>
    </i>
    <i r="1">
      <x v="11"/>
    </i>
    <i r="1">
      <x v="13"/>
    </i>
    <i r="1">
      <x v="15"/>
    </i>
    <i r="1">
      <x v="17"/>
    </i>
    <i r="1">
      <x v="19"/>
    </i>
    <i>
      <x v="4"/>
    </i>
    <i r="1">
      <x v="9"/>
    </i>
    <i r="1">
      <x v="11"/>
    </i>
    <i r="1">
      <x v="13"/>
    </i>
    <i r="1">
      <x v="15"/>
    </i>
    <i r="1">
      <x v="17"/>
    </i>
    <i r="1">
      <x v="19"/>
    </i>
    <i>
      <x v="5"/>
    </i>
    <i r="1">
      <x v="9"/>
    </i>
    <i r="1">
      <x v="11"/>
    </i>
    <i r="1">
      <x v="13"/>
    </i>
    <i r="1">
      <x v="15"/>
    </i>
    <i r="1">
      <x v="17"/>
    </i>
    <i r="1">
      <x v="19"/>
    </i>
    <i>
      <x v="6"/>
    </i>
    <i r="1">
      <x v="62"/>
    </i>
    <i r="1">
      <x v="63"/>
    </i>
    <i r="1">
      <x v="64"/>
    </i>
    <i r="1">
      <x v="65"/>
    </i>
    <i r="1">
      <x v="66"/>
    </i>
    <i>
      <x v="7"/>
    </i>
    <i r="1">
      <x v="12"/>
    </i>
    <i r="1">
      <x v="14"/>
    </i>
    <i>
      <x v="8"/>
    </i>
    <i r="1">
      <x v="3"/>
    </i>
    <i r="1">
      <x v="4"/>
    </i>
    <i r="1">
      <x v="6"/>
    </i>
    <i r="1">
      <x v="7"/>
    </i>
    <i r="1">
      <x v="8"/>
    </i>
    <i r="1">
      <x v="70"/>
    </i>
    <i r="1">
      <x v="71"/>
    </i>
    <i r="1">
      <x v="73"/>
    </i>
    <i r="1">
      <x v="88"/>
    </i>
    <i r="1">
      <x v="90"/>
    </i>
    <i r="1">
      <x v="99"/>
    </i>
    <i r="1">
      <x v="102"/>
    </i>
    <i r="1">
      <x v="103"/>
    </i>
    <i r="1">
      <x v="109"/>
    </i>
    <i r="1">
      <x v="114"/>
    </i>
    <i r="1">
      <x v="116"/>
    </i>
    <i r="1">
      <x v="119"/>
    </i>
    <i r="1">
      <x v="124"/>
    </i>
    <i r="1">
      <x v="130"/>
    </i>
    <i r="1">
      <x v="131"/>
    </i>
    <i r="1">
      <x v="133"/>
    </i>
    <i r="1">
      <x v="134"/>
    </i>
    <i r="1">
      <x v="135"/>
    </i>
    <i r="1">
      <x v="137"/>
    </i>
    <i>
      <x v="9"/>
    </i>
    <i r="1">
      <x v="114"/>
    </i>
    <i>
      <x v="10"/>
    </i>
    <i r="1">
      <x v="39"/>
    </i>
    <i r="1">
      <x v="41"/>
    </i>
    <i r="1">
      <x v="45"/>
    </i>
    <i r="1">
      <x v="51"/>
    </i>
    <i r="1">
      <x v="53"/>
    </i>
    <i r="1">
      <x v="61"/>
    </i>
    <i>
      <x v="11"/>
    </i>
    <i r="1">
      <x v="9"/>
    </i>
    <i r="1">
      <x v="11"/>
    </i>
    <i r="1">
      <x v="13"/>
    </i>
    <i r="1">
      <x v="15"/>
    </i>
    <i r="1">
      <x v="17"/>
    </i>
    <i r="1">
      <x v="19"/>
    </i>
    <i r="1">
      <x v="77"/>
    </i>
    <i r="1">
      <x v="78"/>
    </i>
    <i r="1">
      <x v="79"/>
    </i>
    <i>
      <x v="12"/>
    </i>
    <i r="1">
      <x v="63"/>
    </i>
    <i r="1">
      <x v="64"/>
    </i>
    <i r="1">
      <x v="65"/>
    </i>
    <i r="1">
      <x v="66"/>
    </i>
    <i>
      <x v="13"/>
    </i>
    <i r="1">
      <x v="72"/>
    </i>
    <i r="1">
      <x v="83"/>
    </i>
    <i r="1">
      <x v="87"/>
    </i>
    <i r="1">
      <x v="104"/>
    </i>
    <i r="1">
      <x v="115"/>
    </i>
    <i r="1">
      <x v="120"/>
    </i>
    <i r="1">
      <x v="125"/>
    </i>
    <i r="1">
      <x v="127"/>
    </i>
    <i>
      <x v="14"/>
    </i>
    <i r="1">
      <x v="2"/>
    </i>
    <i r="1">
      <x v="5"/>
    </i>
    <i r="1">
      <x v="87"/>
    </i>
    <i r="1">
      <x v="108"/>
    </i>
    <i r="1">
      <x v="122"/>
    </i>
    <i r="1">
      <x v="126"/>
    </i>
    <i>
      <x v="15"/>
    </i>
    <i r="1">
      <x v="93"/>
    </i>
    <i r="1">
      <x v="107"/>
    </i>
    <i>
      <x v="16"/>
    </i>
    <i r="1">
      <x v="35"/>
    </i>
    <i r="1">
      <x v="37"/>
    </i>
    <i r="1">
      <x v="47"/>
    </i>
    <i r="1">
      <x v="49"/>
    </i>
    <i>
      <x v="17"/>
    </i>
    <i r="1">
      <x v="9"/>
    </i>
    <i r="1">
      <x v="11"/>
    </i>
    <i r="1">
      <x v="13"/>
    </i>
    <i r="1">
      <x v="15"/>
    </i>
    <i r="1">
      <x v="17"/>
    </i>
    <i r="1">
      <x v="19"/>
    </i>
    <i r="1">
      <x v="78"/>
    </i>
    <i>
      <x v="18"/>
    </i>
    <i r="1">
      <x v="62"/>
    </i>
    <i r="1">
      <x v="63"/>
    </i>
    <i r="1">
      <x v="64"/>
    </i>
    <i r="1">
      <x v="65"/>
    </i>
    <i r="1">
      <x v="66"/>
    </i>
    <i>
      <x v="19"/>
    </i>
    <i r="1">
      <x v="113"/>
    </i>
    <i r="1">
      <x v="117"/>
    </i>
    <i>
      <x v="20"/>
    </i>
    <i r="1">
      <x v="11"/>
    </i>
    <i r="1">
      <x v="13"/>
    </i>
    <i r="1">
      <x v="15"/>
    </i>
    <i r="1">
      <x v="17"/>
    </i>
    <i r="1">
      <x v="19"/>
    </i>
    <i r="1">
      <x v="78"/>
    </i>
    <i r="1">
      <x v="79"/>
    </i>
    <i>
      <x v="21"/>
    </i>
    <i r="1">
      <x v="68"/>
    </i>
    <i>
      <x v="22"/>
    </i>
    <i r="1">
      <x v="96"/>
    </i>
    <i>
      <x v="23"/>
    </i>
    <i r="1">
      <x v="1"/>
    </i>
    <i r="1">
      <x v="67"/>
    </i>
    <i r="1">
      <x v="85"/>
    </i>
    <i r="1">
      <x v="86"/>
    </i>
    <i r="1">
      <x v="92"/>
    </i>
    <i r="1">
      <x v="110"/>
    </i>
    <i r="1">
      <x v="111"/>
    </i>
    <i r="1">
      <x v="118"/>
    </i>
    <i r="1">
      <x v="121"/>
    </i>
    <i r="1">
      <x v="128"/>
    </i>
    <i r="1">
      <x v="129"/>
    </i>
    <i>
      <x v="24"/>
    </i>
    <i r="1">
      <x v="10"/>
    </i>
    <i r="1">
      <x v="12"/>
    </i>
    <i r="1">
      <x v="35"/>
    </i>
    <i r="1">
      <x v="49"/>
    </i>
    <i r="1">
      <x v="51"/>
    </i>
    <i r="1">
      <x v="53"/>
    </i>
    <i r="1">
      <x v="55"/>
    </i>
    <i r="1">
      <x v="57"/>
    </i>
    <i r="1">
      <x v="61"/>
    </i>
    <i>
      <x v="25"/>
    </i>
    <i r="1">
      <x v="9"/>
    </i>
    <i r="1">
      <x v="11"/>
    </i>
    <i r="1">
      <x v="13"/>
    </i>
    <i r="1">
      <x v="15"/>
    </i>
    <i r="1">
      <x v="17"/>
    </i>
    <i r="1">
      <x v="19"/>
    </i>
    <i r="1">
      <x v="77"/>
    </i>
    <i r="1">
      <x v="78"/>
    </i>
    <i r="1">
      <x v="79"/>
    </i>
    <i r="1">
      <x v="82"/>
    </i>
    <i>
      <x v="26"/>
    </i>
    <i r="1">
      <x v="62"/>
    </i>
    <i r="1">
      <x v="63"/>
    </i>
    <i r="1">
      <x v="64"/>
    </i>
    <i r="1">
      <x v="65"/>
    </i>
    <i r="1">
      <x v="66"/>
    </i>
    <i>
      <x v="27"/>
    </i>
    <i r="1">
      <x v="10"/>
    </i>
    <i r="1">
      <x v="12"/>
    </i>
    <i>
      <x v="28"/>
    </i>
    <i r="1">
      <x v="76"/>
    </i>
    <i r="1">
      <x v="89"/>
    </i>
    <i r="1">
      <x v="91"/>
    </i>
    <i r="1">
      <x v="94"/>
    </i>
    <i r="1">
      <x v="98"/>
    </i>
    <i r="1">
      <x v="100"/>
    </i>
    <i r="1">
      <x v="105"/>
    </i>
    <i r="1">
      <x v="106"/>
    </i>
    <i r="1">
      <x v="123"/>
    </i>
    <i>
      <x v="29"/>
    </i>
    <i r="1">
      <x/>
    </i>
    <i r="1">
      <x v="95"/>
    </i>
    <i r="1">
      <x v="97"/>
    </i>
    <i r="1">
      <x v="113"/>
    </i>
    <i>
      <x v="30"/>
    </i>
    <i r="1">
      <x v="36"/>
    </i>
    <i r="1">
      <x v="38"/>
    </i>
    <i r="1">
      <x v="80"/>
    </i>
    <i>
      <x v="31"/>
    </i>
    <i r="1">
      <x v="21"/>
    </i>
    <i r="1">
      <x v="23"/>
    </i>
    <i r="1">
      <x v="25"/>
    </i>
    <i r="1">
      <x v="27"/>
    </i>
    <i r="1">
      <x v="29"/>
    </i>
    <i r="1">
      <x v="30"/>
    </i>
    <i r="1">
      <x v="32"/>
    </i>
    <i r="1">
      <x v="34"/>
    </i>
    <i r="1">
      <x v="40"/>
    </i>
    <i r="1">
      <x v="42"/>
    </i>
    <i r="1">
      <x v="44"/>
    </i>
    <i r="1">
      <x v="46"/>
    </i>
    <i r="1">
      <x v="48"/>
    </i>
    <i r="1">
      <x v="50"/>
    </i>
    <i r="1">
      <x v="52"/>
    </i>
    <i r="1">
      <x v="54"/>
    </i>
    <i r="1">
      <x v="56"/>
    </i>
    <i r="1">
      <x v="58"/>
    </i>
    <i r="1">
      <x v="60"/>
    </i>
    <i r="1">
      <x v="80"/>
    </i>
    <i r="1">
      <x v="81"/>
    </i>
    <i r="1">
      <x v="136"/>
    </i>
    <i>
      <x v="32"/>
    </i>
    <i r="1">
      <x v="132"/>
    </i>
    <i>
      <x v="33"/>
    </i>
    <i r="1">
      <x v="84"/>
    </i>
    <i>
      <x v="34"/>
    </i>
    <i r="1">
      <x v="69"/>
    </i>
    <i r="1">
      <x v="74"/>
    </i>
    <i r="1">
      <x v="75"/>
    </i>
    <i r="1">
      <x v="94"/>
    </i>
    <i r="1">
      <x v="97"/>
    </i>
    <i r="1">
      <x v="98"/>
    </i>
    <i r="1">
      <x v="101"/>
    </i>
    <i r="1">
      <x v="112"/>
    </i>
    <i>
      <x v="35"/>
    </i>
    <i r="1">
      <x v="138"/>
    </i>
    <i t="grand">
      <x/>
    </i>
  </rowItems>
  <colItems count="1">
    <i/>
  </colItems>
  <dataFields count="1">
    <dataField name="Sum of Amount USD" fld="2" baseField="0" baseItem="0" numFmtId="4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K19"/>
  <sheetViews>
    <sheetView showGridLines="0" workbookViewId="0"/>
  </sheetViews>
  <sheetFormatPr defaultRowHeight="12.75"/>
  <cols>
    <col min="1" max="2" width="3.42578125" customWidth="1"/>
  </cols>
  <sheetData>
    <row r="2" spans="2:11" ht="18">
      <c r="B2" s="24"/>
    </row>
    <row r="3" spans="2:11" ht="20.25">
      <c r="B3" s="25" t="s">
        <v>46</v>
      </c>
      <c r="C3" s="26"/>
      <c r="D3" s="26"/>
      <c r="E3" s="26"/>
      <c r="F3" s="26"/>
      <c r="G3" s="26"/>
      <c r="H3" s="26"/>
      <c r="I3" s="26"/>
      <c r="J3" s="26"/>
      <c r="K3" s="26"/>
    </row>
    <row r="4" spans="2:11" ht="20.25">
      <c r="B4" s="25"/>
      <c r="C4" s="26"/>
      <c r="D4" s="26"/>
      <c r="E4" s="26"/>
      <c r="F4" s="26"/>
      <c r="G4" s="26"/>
      <c r="H4" s="26"/>
      <c r="I4" s="26"/>
      <c r="J4" s="26"/>
      <c r="K4" s="26"/>
    </row>
    <row r="5" spans="2:11" ht="18">
      <c r="B5" s="27" t="s">
        <v>47</v>
      </c>
      <c r="C5" s="26"/>
      <c r="D5" s="26"/>
      <c r="E5" s="26"/>
      <c r="F5" s="26"/>
      <c r="G5" s="26"/>
      <c r="H5" s="26"/>
      <c r="I5" s="26"/>
      <c r="J5" s="26"/>
      <c r="K5" s="26"/>
    </row>
    <row r="6" spans="2:11" ht="18">
      <c r="B6" s="27" t="s">
        <v>48</v>
      </c>
      <c r="C6" s="26"/>
      <c r="D6" s="26"/>
      <c r="E6" s="26"/>
      <c r="F6" s="26"/>
      <c r="G6" s="26"/>
      <c r="H6" s="26"/>
      <c r="I6" s="26"/>
      <c r="J6" s="26"/>
      <c r="K6" s="26"/>
    </row>
    <row r="7" spans="2:11" ht="18">
      <c r="B7" s="27" t="s">
        <v>49</v>
      </c>
      <c r="C7" s="26"/>
      <c r="D7" s="26"/>
      <c r="E7" s="26"/>
      <c r="F7" s="26"/>
      <c r="G7" s="26"/>
      <c r="H7" s="26"/>
      <c r="I7" s="26"/>
      <c r="J7" s="26"/>
      <c r="K7" s="26"/>
    </row>
    <row r="8" spans="2:11" ht="18">
      <c r="B8" s="24"/>
    </row>
    <row r="9" spans="2:11" ht="18">
      <c r="B9" s="28" t="s">
        <v>50</v>
      </c>
      <c r="C9" s="26"/>
      <c r="D9" s="26"/>
      <c r="E9" s="26"/>
      <c r="F9" s="26"/>
      <c r="G9" s="26"/>
      <c r="H9" s="26"/>
      <c r="I9" s="26"/>
      <c r="J9" s="26"/>
      <c r="K9" s="26"/>
    </row>
    <row r="10" spans="2:11" ht="18">
      <c r="B10" s="24"/>
    </row>
    <row r="11" spans="2:11" ht="15.75">
      <c r="B11" s="29">
        <v>1</v>
      </c>
      <c r="C11" s="30" t="s">
        <v>51</v>
      </c>
    </row>
    <row r="12" spans="2:11" ht="15.75">
      <c r="B12" s="29"/>
      <c r="C12" s="30"/>
    </row>
    <row r="13" spans="2:11" ht="15.75">
      <c r="B13" s="29">
        <v>2</v>
      </c>
      <c r="C13" s="30" t="s">
        <v>52</v>
      </c>
    </row>
    <row r="14" spans="2:11" ht="15.75">
      <c r="B14" s="29"/>
      <c r="C14" s="30"/>
    </row>
    <row r="15" spans="2:11" ht="15.75">
      <c r="B15" s="29">
        <v>3</v>
      </c>
      <c r="C15" s="30" t="s">
        <v>53</v>
      </c>
    </row>
    <row r="16" spans="2:11" ht="15.75">
      <c r="B16" s="29"/>
      <c r="C16" s="30"/>
    </row>
    <row r="17" spans="2:3" ht="15.75">
      <c r="B17" s="29">
        <v>4</v>
      </c>
      <c r="C17" s="30" t="s">
        <v>54</v>
      </c>
    </row>
    <row r="18" spans="2:3" ht="15.75">
      <c r="B18" s="29"/>
      <c r="C18" s="30" t="s">
        <v>55</v>
      </c>
    </row>
    <row r="19" spans="2:3" ht="15">
      <c r="B19" s="30"/>
      <c r="C19" s="30"/>
    </row>
  </sheetData>
  <phoneticPr fontId="0"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5">
    <tabColor theme="7" tint="0.59999389629810485"/>
    <pageSetUpPr fitToPage="1"/>
  </sheetPr>
  <dimension ref="A1:AS806"/>
  <sheetViews>
    <sheetView showGridLines="0" tabSelected="1" view="pageBreakPreview" topLeftCell="A9" zoomScale="60" zoomScaleNormal="80" workbookViewId="0">
      <pane ySplit="11" topLeftCell="A755" activePane="bottomLeft" state="frozen"/>
      <selection activeCell="A9" sqref="A9"/>
      <selection pane="bottomLeft" activeCell="I791" sqref="I791"/>
    </sheetView>
  </sheetViews>
  <sheetFormatPr defaultRowHeight="12.75" outlineLevelRow="1"/>
  <cols>
    <col min="1" max="1" width="2.7109375" customWidth="1"/>
    <col min="2" max="2" width="54.42578125" customWidth="1"/>
    <col min="3" max="3" width="21.28515625" customWidth="1"/>
    <col min="4" max="5" width="18.7109375" customWidth="1"/>
    <col min="6" max="6" width="20.7109375" customWidth="1"/>
    <col min="7" max="7" width="19" customWidth="1"/>
    <col min="8" max="8" width="7.85546875" customWidth="1"/>
    <col min="9" max="9" width="30.28515625" customWidth="1"/>
    <col min="10" max="10" width="10.28515625" customWidth="1"/>
    <col min="11" max="11" width="13.5703125" customWidth="1"/>
    <col min="12" max="12" width="15.140625" customWidth="1"/>
    <col min="13" max="13" width="29.85546875" customWidth="1"/>
    <col min="14" max="14" width="38.5703125" customWidth="1"/>
    <col min="15" max="15" width="11.42578125" customWidth="1"/>
    <col min="16" max="16" width="35.140625" customWidth="1"/>
    <col min="17" max="17" width="18" customWidth="1"/>
    <col min="18" max="18" width="14.140625" customWidth="1"/>
    <col min="19" max="19" width="17.7109375" customWidth="1"/>
    <col min="20" max="20" width="12.7109375" customWidth="1"/>
    <col min="21" max="21" width="15.85546875" customWidth="1"/>
    <col min="22" max="22" width="13.7109375" bestFit="1" customWidth="1"/>
    <col min="23" max="23" width="13.28515625" customWidth="1"/>
    <col min="24" max="24" width="12.28515625" customWidth="1"/>
    <col min="25" max="25" width="11.5703125" customWidth="1"/>
    <col min="26" max="26" width="9.85546875" customWidth="1"/>
    <col min="27" max="27" width="11.42578125" customWidth="1"/>
    <col min="28" max="28" width="11" customWidth="1"/>
    <col min="29" max="29" width="11.5703125" customWidth="1"/>
    <col min="30" max="30" width="7" customWidth="1"/>
    <col min="31" max="31" width="11.140625" customWidth="1"/>
    <col min="32" max="32" width="11" customWidth="1"/>
    <col min="33" max="33" width="8.5703125" customWidth="1"/>
    <col min="34" max="34" width="8.42578125" customWidth="1"/>
    <col min="35" max="36" width="10.28515625" customWidth="1"/>
    <col min="37" max="37" width="10.140625" customWidth="1"/>
    <col min="38" max="38" width="10.42578125" customWidth="1"/>
    <col min="39" max="39" width="21.140625" customWidth="1"/>
    <col min="40" max="42" width="18.85546875" customWidth="1"/>
    <col min="43" max="43" width="20.42578125" customWidth="1"/>
    <col min="44" max="44" width="9.140625" customWidth="1"/>
    <col min="45" max="45" width="9.140625" hidden="1" customWidth="1"/>
    <col min="46" max="46" width="9.140625" customWidth="1"/>
  </cols>
  <sheetData>
    <row r="1" spans="1:43" hidden="1" outlineLevel="1">
      <c r="A1" s="43" t="b">
        <v>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row>
    <row r="2" spans="1:43" hidden="1" outlineLevel="1">
      <c r="B2" t="s">
        <v>60</v>
      </c>
      <c r="C2" t="s">
        <v>61</v>
      </c>
      <c r="D2" s="44" t="s">
        <v>121</v>
      </c>
      <c r="E2" s="44" t="s">
        <v>122</v>
      </c>
      <c r="F2" s="44" t="s">
        <v>127</v>
      </c>
      <c r="G2" t="s">
        <v>62</v>
      </c>
      <c r="H2" t="s">
        <v>63</v>
      </c>
      <c r="I2" t="s">
        <v>19</v>
      </c>
      <c r="J2" t="s">
        <v>20</v>
      </c>
      <c r="K2" t="s">
        <v>71</v>
      </c>
      <c r="L2" t="s">
        <v>21</v>
      </c>
      <c r="M2" t="s">
        <v>65</v>
      </c>
      <c r="N2" t="s">
        <v>64</v>
      </c>
      <c r="O2" t="s">
        <v>23</v>
      </c>
      <c r="P2" t="s">
        <v>24</v>
      </c>
      <c r="Q2" t="s">
        <v>25</v>
      </c>
      <c r="R2" t="s">
        <v>26</v>
      </c>
      <c r="S2" t="s">
        <v>27</v>
      </c>
      <c r="T2" t="s">
        <v>28</v>
      </c>
      <c r="U2" t="s">
        <v>29</v>
      </c>
      <c r="V2" t="s">
        <v>30</v>
      </c>
      <c r="W2" t="s">
        <v>31</v>
      </c>
      <c r="X2" t="s">
        <v>77</v>
      </c>
      <c r="Y2" t="s">
        <v>78</v>
      </c>
      <c r="Z2" t="s">
        <v>32</v>
      </c>
      <c r="AA2" t="s">
        <v>40</v>
      </c>
      <c r="AB2" t="s">
        <v>66</v>
      </c>
      <c r="AC2" t="s">
        <v>43</v>
      </c>
      <c r="AD2" t="s">
        <v>39</v>
      </c>
      <c r="AE2" t="s">
        <v>41</v>
      </c>
      <c r="AF2" t="s">
        <v>42</v>
      </c>
      <c r="AG2" t="s">
        <v>44</v>
      </c>
      <c r="AH2" t="s">
        <v>38</v>
      </c>
      <c r="AI2" t="s">
        <v>67</v>
      </c>
      <c r="AJ2" t="s">
        <v>68</v>
      </c>
      <c r="AK2" t="s">
        <v>69</v>
      </c>
      <c r="AL2" t="s">
        <v>70</v>
      </c>
      <c r="AM2" t="s">
        <v>79</v>
      </c>
      <c r="AN2" t="s">
        <v>81</v>
      </c>
      <c r="AO2" t="s">
        <v>89</v>
      </c>
      <c r="AP2" t="s">
        <v>88</v>
      </c>
      <c r="AQ2" s="44"/>
    </row>
    <row r="3" spans="1:43" hidden="1" outlineLevel="1">
      <c r="A3" s="43" t="s">
        <v>84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row>
    <row r="4" spans="1:43" hidden="1" outlineLevel="1">
      <c r="Q4" t="str">
        <f ca="1">_xll.ReportDrill(#REF!,,_xll.PairGroup(_xll.Pair(G20:G512,#REF!),_xll.Pair(AB20:AB512,#REF!)),"JE Lookup")</f>
        <v>OK!: ReportDrill 'JE Lookup' Formula OK [jAction{}]</v>
      </c>
      <c r="U4" t="str">
        <f ca="1">_xll.ReportDrill(,"APDrill",_xll.PairGroup(_xll.PairExt(AQ20:AQ512,"H8")),"AP Detail")</f>
        <v>OK!: ReportDrill 'AP Detail' Formula OK [jAction{}]</v>
      </c>
      <c r="Y4" t="str">
        <f ca="1">_xll.ReportDrill(,"JEStaged_DrillToDetail",_xll.PairGroup(_xll.PairExt(Q19:Q512,"dControlNum",TRUE),_xll.PairExt(AP19:AP512,"dDistrict",TRUE),_xll.PairExt(AO19:AO512,"dApplyMonth",TRUE)),"JE Staged Details")</f>
        <v>OK!: ReportDrill 'JE Staged Details' Formula OK [jAction{}]</v>
      </c>
    </row>
    <row r="5" spans="1:43" hidden="1" outlineLevel="1">
      <c r="B5" t="str">
        <f ca="1">_xll.ReportRange("JEQuery_WithStaged",B20:AS511,B2:AS2,,_xll.Param(DateFrom,DateTo,IF(M12="","all",M12),M13,M14,M15,P12,P13,P14,P15,EntrieShownLimit,IF(DateFrom="",DateFrom,),IF(DateTo="",DateTo,)),TRUE)</f>
        <v>OK!: ReportRange Formula OK [jAction{}]</v>
      </c>
      <c r="Q5" t="str">
        <f ca="1">_xll.ReportDrill(#REF!,,_xll.PairGroup(_xll.Pair(V20:V512,#REF!),_xll.Pair(AS20:AS512,#REF!)),"I/C Originating JE")</f>
        <v>OK!: ReportDrill 'I/C Originating JE' Formula OK [jAction{}]</v>
      </c>
    </row>
    <row r="6" spans="1:43" hidden="1" outlineLevel="1">
      <c r="B6" s="3" t="s">
        <v>82</v>
      </c>
      <c r="D6">
        <v>10000</v>
      </c>
    </row>
    <row r="7" spans="1:43" hidden="1" outlineLevel="1">
      <c r="A7" s="43" t="s">
        <v>85</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row>
    <row r="8" spans="1:43" hidden="1" outlineLevel="1">
      <c r="J8" s="17"/>
    </row>
    <row r="9" spans="1:43" ht="18" collapsed="1">
      <c r="B9" s="1" t="s">
        <v>0</v>
      </c>
      <c r="G9" s="38" t="s">
        <v>87</v>
      </c>
      <c r="P9" s="2"/>
      <c r="U9" s="3"/>
    </row>
    <row r="10" spans="1:43" ht="14.25">
      <c r="B10" s="44" t="s">
        <v>128</v>
      </c>
      <c r="G10" s="37"/>
      <c r="P10" s="2"/>
      <c r="U10" s="3"/>
    </row>
    <row r="11" spans="1:43">
      <c r="G11" s="42" t="s">
        <v>2</v>
      </c>
      <c r="H11" s="4"/>
      <c r="I11" s="5"/>
      <c r="L11" s="4" t="s">
        <v>3</v>
      </c>
      <c r="M11" s="4"/>
      <c r="N11" s="4"/>
      <c r="O11" s="4"/>
      <c r="P11" s="4"/>
      <c r="U11" s="6"/>
    </row>
    <row r="12" spans="1:43" s="3" customFormat="1">
      <c r="H12" s="7" t="s">
        <v>5</v>
      </c>
      <c r="I12" s="33" t="s">
        <v>129</v>
      </c>
      <c r="K12" s="32"/>
      <c r="L12" s="3" t="s">
        <v>6</v>
      </c>
      <c r="M12" s="33" t="s">
        <v>131</v>
      </c>
      <c r="O12" s="7" t="s">
        <v>58</v>
      </c>
      <c r="P12" s="35"/>
      <c r="Z12"/>
      <c r="AA12"/>
      <c r="AB12"/>
      <c r="AH12"/>
      <c r="AI12"/>
      <c r="AJ12"/>
      <c r="AK12"/>
      <c r="AL12"/>
    </row>
    <row r="13" spans="1:43" s="3" customFormat="1">
      <c r="H13" s="7" t="s">
        <v>8</v>
      </c>
      <c r="I13" s="33" t="s">
        <v>130</v>
      </c>
      <c r="K13" s="32"/>
      <c r="L13" s="3" t="s">
        <v>11</v>
      </c>
      <c r="M13" s="33"/>
      <c r="N13"/>
      <c r="O13" s="7" t="s">
        <v>56</v>
      </c>
      <c r="P13" s="34"/>
      <c r="Q13" s="22"/>
      <c r="Z13"/>
      <c r="AA13"/>
      <c r="AB13"/>
      <c r="AH13"/>
      <c r="AI13"/>
      <c r="AJ13"/>
      <c r="AK13"/>
      <c r="AL13"/>
    </row>
    <row r="14" spans="1:43">
      <c r="L14" s="3" t="s">
        <v>13</v>
      </c>
      <c r="M14" s="33" t="s">
        <v>76</v>
      </c>
      <c r="O14" s="7" t="s">
        <v>57</v>
      </c>
      <c r="P14" s="34"/>
      <c r="Q14" s="22"/>
    </row>
    <row r="15" spans="1:43">
      <c r="L15" s="3" t="s">
        <v>14</v>
      </c>
      <c r="M15" s="33" t="s">
        <v>132</v>
      </c>
      <c r="O15" s="7" t="s">
        <v>59</v>
      </c>
      <c r="P15" s="40" t="s">
        <v>92</v>
      </c>
    </row>
    <row r="16" spans="1:43">
      <c r="B16" s="8" t="s">
        <v>16</v>
      </c>
      <c r="C16" s="9"/>
      <c r="D16" s="10">
        <f>SUM(D19:D512)</f>
        <v>543202.16999999993</v>
      </c>
      <c r="E16" s="10">
        <f>SUM(E19:E512)</f>
        <v>0</v>
      </c>
      <c r="F16" t="s">
        <v>83</v>
      </c>
      <c r="N16" s="23"/>
      <c r="O16" s="23"/>
      <c r="P16" s="23"/>
      <c r="Q16" s="23"/>
    </row>
    <row r="17" spans="2:45">
      <c r="B17" s="8" t="s">
        <v>34</v>
      </c>
      <c r="C17" s="9"/>
      <c r="D17" s="11">
        <f>COUNT(D20:D513)</f>
        <v>491</v>
      </c>
      <c r="E17" s="11">
        <f>COUNT(E20:E513)</f>
        <v>491</v>
      </c>
      <c r="F17" s="44" t="s">
        <v>125</v>
      </c>
      <c r="G17" s="39" t="str">
        <f>""&amp;EntrieShownLimit</f>
        <v>10000</v>
      </c>
    </row>
    <row r="18" spans="2:45">
      <c r="O18" s="36"/>
      <c r="R18" s="12" t="s">
        <v>17</v>
      </c>
      <c r="S18" s="13"/>
      <c r="T18" s="13"/>
      <c r="U18" s="13"/>
      <c r="V18" s="13"/>
      <c r="W18" s="13"/>
      <c r="X18" s="13"/>
      <c r="Y18" s="13"/>
      <c r="Z18" s="14"/>
      <c r="AA18" s="14"/>
      <c r="AB18" s="14"/>
      <c r="AC18" s="14"/>
      <c r="AD18" s="14"/>
      <c r="AE18" s="14"/>
      <c r="AF18" s="14"/>
      <c r="AG18" s="14"/>
      <c r="AH18" s="14"/>
      <c r="AI18" s="14"/>
      <c r="AJ18" s="14"/>
      <c r="AK18" s="14"/>
      <c r="AL18" s="14"/>
      <c r="AM18" s="14"/>
      <c r="AN18" s="14"/>
      <c r="AO18" s="14"/>
      <c r="AP18" s="14"/>
      <c r="AQ18" s="14"/>
    </row>
    <row r="19" spans="2:45" s="46" customFormat="1" ht="29.25" customHeight="1" thickBot="1">
      <c r="B19" s="47" t="s">
        <v>95</v>
      </c>
      <c r="C19" s="48" t="s">
        <v>18</v>
      </c>
      <c r="D19" s="52" t="s">
        <v>123</v>
      </c>
      <c r="E19" s="52" t="s">
        <v>124</v>
      </c>
      <c r="F19" s="52" t="s">
        <v>126</v>
      </c>
      <c r="G19" s="49" t="s">
        <v>96</v>
      </c>
      <c r="H19" s="47" t="s">
        <v>97</v>
      </c>
      <c r="I19" s="47" t="s">
        <v>98</v>
      </c>
      <c r="J19" s="47" t="s">
        <v>20</v>
      </c>
      <c r="K19" s="47" t="s">
        <v>45</v>
      </c>
      <c r="L19" s="47" t="s">
        <v>99</v>
      </c>
      <c r="M19" s="47" t="s">
        <v>100</v>
      </c>
      <c r="N19" s="47" t="s">
        <v>22</v>
      </c>
      <c r="O19" s="50" t="s">
        <v>101</v>
      </c>
      <c r="P19" s="47" t="s">
        <v>102</v>
      </c>
      <c r="Q19" s="47" t="s">
        <v>103</v>
      </c>
      <c r="R19" s="47" t="s">
        <v>104</v>
      </c>
      <c r="S19" s="47" t="s">
        <v>105</v>
      </c>
      <c r="T19" s="47" t="s">
        <v>106</v>
      </c>
      <c r="U19" s="47" t="s">
        <v>107</v>
      </c>
      <c r="V19" s="47" t="s">
        <v>108</v>
      </c>
      <c r="W19" s="47" t="s">
        <v>109</v>
      </c>
      <c r="X19" s="47" t="s">
        <v>110</v>
      </c>
      <c r="Y19" s="47" t="s">
        <v>111</v>
      </c>
      <c r="Z19" s="47" t="s">
        <v>112</v>
      </c>
      <c r="AA19" s="47" t="s">
        <v>113</v>
      </c>
      <c r="AB19" s="47" t="s">
        <v>114</v>
      </c>
      <c r="AC19" s="54" t="s">
        <v>115</v>
      </c>
      <c r="AD19" s="54" t="s">
        <v>116</v>
      </c>
      <c r="AE19" s="54" t="s">
        <v>117</v>
      </c>
      <c r="AF19" s="54" t="s">
        <v>118</v>
      </c>
      <c r="AG19" s="54" t="s">
        <v>119</v>
      </c>
      <c r="AH19" s="54" t="s">
        <v>120</v>
      </c>
      <c r="AI19" s="48" t="s">
        <v>72</v>
      </c>
      <c r="AJ19" s="48" t="s">
        <v>73</v>
      </c>
      <c r="AK19" s="48" t="s">
        <v>74</v>
      </c>
      <c r="AL19" s="48" t="s">
        <v>75</v>
      </c>
      <c r="AM19" s="48" t="s">
        <v>80</v>
      </c>
      <c r="AN19" s="48" t="s">
        <v>81</v>
      </c>
      <c r="AO19" s="51" t="s">
        <v>86</v>
      </c>
      <c r="AP19" s="51" t="s">
        <v>90</v>
      </c>
      <c r="AQ19" s="51" t="s">
        <v>91</v>
      </c>
    </row>
    <row r="20" spans="2:45">
      <c r="B20" t="s">
        <v>133</v>
      </c>
      <c r="C20" s="31">
        <v>43915</v>
      </c>
      <c r="D20" s="15">
        <v>990</v>
      </c>
      <c r="E20" s="15">
        <v>0</v>
      </c>
      <c r="F20" s="53" t="s">
        <v>134</v>
      </c>
      <c r="G20" t="s">
        <v>135</v>
      </c>
      <c r="H20" s="41" t="s">
        <v>136</v>
      </c>
      <c r="I20" t="s">
        <v>137</v>
      </c>
      <c r="J20" t="s">
        <v>138</v>
      </c>
      <c r="K20" t="s">
        <v>139</v>
      </c>
      <c r="L20" s="17" t="s">
        <v>140</v>
      </c>
      <c r="M20" s="17"/>
      <c r="N20" s="17" t="s">
        <v>141</v>
      </c>
      <c r="O20" s="36">
        <v>43907</v>
      </c>
      <c r="P20" s="17" t="s">
        <v>142</v>
      </c>
      <c r="Q20" s="17" t="s">
        <v>143</v>
      </c>
      <c r="R20" t="s">
        <v>144</v>
      </c>
      <c r="U20" t="s">
        <v>145</v>
      </c>
      <c r="V20" t="s">
        <v>146</v>
      </c>
      <c r="W20">
        <v>2010</v>
      </c>
      <c r="X20" s="31">
        <v>43915</v>
      </c>
      <c r="Y20" s="31">
        <v>43915</v>
      </c>
      <c r="Z20">
        <v>990</v>
      </c>
      <c r="AA20" s="31">
        <v>43972</v>
      </c>
      <c r="AB20" t="s">
        <v>9</v>
      </c>
      <c r="AC20">
        <v>0</v>
      </c>
      <c r="AD20">
        <v>0</v>
      </c>
      <c r="AE20">
        <v>0</v>
      </c>
      <c r="AF20">
        <v>0</v>
      </c>
      <c r="AG20">
        <v>0</v>
      </c>
      <c r="AH20">
        <v>1</v>
      </c>
      <c r="AI20">
        <v>57147</v>
      </c>
      <c r="AJ20">
        <v>2010</v>
      </c>
      <c r="AK20">
        <v>0</v>
      </c>
      <c r="AL20">
        <v>19</v>
      </c>
      <c r="AO20" s="41"/>
      <c r="AP20" s="41"/>
      <c r="AQ20" t="str">
        <f>IF(LEFT(U20,2)="VO",U20,"")</f>
        <v>VO05360872</v>
      </c>
      <c r="AS20" t="str">
        <f>IF(RIGHT(K20,2)="IC",IF(OR(AB20="wci_canada",AB20="wci_can_corp"),"wci_can_Corp","wci_corp"),AB20)</f>
        <v>wci_corp</v>
      </c>
    </row>
    <row r="21" spans="2:45">
      <c r="B21" t="s">
        <v>133</v>
      </c>
      <c r="C21" s="31">
        <v>43915</v>
      </c>
      <c r="D21" s="15">
        <v>335</v>
      </c>
      <c r="E21" s="15">
        <v>0</v>
      </c>
      <c r="F21" s="53" t="s">
        <v>134</v>
      </c>
      <c r="G21" t="s">
        <v>135</v>
      </c>
      <c r="H21" s="41" t="s">
        <v>136</v>
      </c>
      <c r="I21" t="s">
        <v>137</v>
      </c>
      <c r="J21" t="s">
        <v>138</v>
      </c>
      <c r="K21" t="s">
        <v>139</v>
      </c>
      <c r="L21" s="17" t="s">
        <v>140</v>
      </c>
      <c r="M21" s="17"/>
      <c r="N21" s="17" t="s">
        <v>141</v>
      </c>
      <c r="O21" s="36">
        <v>43900</v>
      </c>
      <c r="P21" s="17" t="s">
        <v>147</v>
      </c>
      <c r="Q21" s="17" t="s">
        <v>148</v>
      </c>
      <c r="R21" t="s">
        <v>149</v>
      </c>
      <c r="U21" t="s">
        <v>150</v>
      </c>
      <c r="V21" t="s">
        <v>146</v>
      </c>
      <c r="W21">
        <v>2010</v>
      </c>
      <c r="X21" s="31">
        <v>43915</v>
      </c>
      <c r="Y21" s="31">
        <v>43915</v>
      </c>
      <c r="Z21">
        <v>335</v>
      </c>
      <c r="AA21" s="31">
        <v>43965</v>
      </c>
      <c r="AB21" t="s">
        <v>9</v>
      </c>
      <c r="AC21">
        <v>0</v>
      </c>
      <c r="AD21">
        <v>0</v>
      </c>
      <c r="AE21">
        <v>0</v>
      </c>
      <c r="AF21">
        <v>0</v>
      </c>
      <c r="AG21">
        <v>0</v>
      </c>
      <c r="AH21">
        <v>1</v>
      </c>
      <c r="AI21">
        <v>57147</v>
      </c>
      <c r="AJ21">
        <v>2010</v>
      </c>
      <c r="AK21">
        <v>0</v>
      </c>
      <c r="AL21">
        <v>19</v>
      </c>
      <c r="AO21" s="41"/>
      <c r="AP21" s="41"/>
      <c r="AQ21" t="str">
        <f t="shared" ref="AQ21:AQ84" si="0">IF(LEFT(U21,2)="VO",U21,"")</f>
        <v>VO05360873</v>
      </c>
      <c r="AS21" t="str">
        <f t="shared" ref="AS21:AS84" si="1">IF(RIGHT(K21,2)="IC",IF(OR(AB21="wci_canada",AB21="wci_can_corp"),"wci_can_Corp","wci_corp"),AB21)</f>
        <v>wci_corp</v>
      </c>
    </row>
    <row r="22" spans="2:45">
      <c r="B22" t="s">
        <v>133</v>
      </c>
      <c r="C22" s="31">
        <v>43915</v>
      </c>
      <c r="D22" s="15">
        <v>300</v>
      </c>
      <c r="E22" s="15">
        <v>0</v>
      </c>
      <c r="F22" s="53" t="s">
        <v>134</v>
      </c>
      <c r="G22" t="s">
        <v>135</v>
      </c>
      <c r="H22" s="41" t="s">
        <v>136</v>
      </c>
      <c r="I22" t="s">
        <v>137</v>
      </c>
      <c r="J22" t="s">
        <v>138</v>
      </c>
      <c r="K22" t="s">
        <v>139</v>
      </c>
      <c r="L22" s="17" t="s">
        <v>140</v>
      </c>
      <c r="M22" s="17"/>
      <c r="N22" s="17" t="s">
        <v>141</v>
      </c>
      <c r="O22" s="36">
        <v>43904</v>
      </c>
      <c r="P22" s="17" t="s">
        <v>147</v>
      </c>
      <c r="Q22" s="17" t="s">
        <v>151</v>
      </c>
      <c r="R22" t="s">
        <v>149</v>
      </c>
      <c r="U22" t="s">
        <v>152</v>
      </c>
      <c r="V22" t="s">
        <v>146</v>
      </c>
      <c r="W22">
        <v>2010</v>
      </c>
      <c r="X22" s="31">
        <v>43915</v>
      </c>
      <c r="Y22" s="31">
        <v>43915</v>
      </c>
      <c r="Z22">
        <v>300</v>
      </c>
      <c r="AA22" s="31">
        <v>43969</v>
      </c>
      <c r="AB22" t="s">
        <v>9</v>
      </c>
      <c r="AC22">
        <v>0</v>
      </c>
      <c r="AD22">
        <v>0</v>
      </c>
      <c r="AE22">
        <v>0</v>
      </c>
      <c r="AF22">
        <v>0</v>
      </c>
      <c r="AG22">
        <v>0</v>
      </c>
      <c r="AH22">
        <v>1</v>
      </c>
      <c r="AI22">
        <v>57147</v>
      </c>
      <c r="AJ22">
        <v>2010</v>
      </c>
      <c r="AK22">
        <v>0</v>
      </c>
      <c r="AL22">
        <v>19</v>
      </c>
      <c r="AO22" s="41"/>
      <c r="AP22" s="41"/>
      <c r="AQ22" t="str">
        <f t="shared" si="0"/>
        <v>VO05360874</v>
      </c>
      <c r="AS22" t="str">
        <f t="shared" si="1"/>
        <v>wci_corp</v>
      </c>
    </row>
    <row r="23" spans="2:45">
      <c r="B23" t="s">
        <v>133</v>
      </c>
      <c r="C23" s="31">
        <v>43915</v>
      </c>
      <c r="D23" s="15">
        <v>600</v>
      </c>
      <c r="E23" s="15">
        <v>0</v>
      </c>
      <c r="F23" s="53" t="s">
        <v>134</v>
      </c>
      <c r="G23" t="s">
        <v>135</v>
      </c>
      <c r="H23" s="41" t="s">
        <v>136</v>
      </c>
      <c r="I23" t="s">
        <v>137</v>
      </c>
      <c r="J23" t="s">
        <v>138</v>
      </c>
      <c r="K23" t="s">
        <v>139</v>
      </c>
      <c r="L23" s="17" t="s">
        <v>140</v>
      </c>
      <c r="M23" s="17"/>
      <c r="N23" s="17" t="s">
        <v>141</v>
      </c>
      <c r="O23" s="36">
        <v>43909</v>
      </c>
      <c r="P23" s="17" t="s">
        <v>147</v>
      </c>
      <c r="Q23" s="17" t="s">
        <v>153</v>
      </c>
      <c r="R23" t="s">
        <v>149</v>
      </c>
      <c r="U23" t="s">
        <v>154</v>
      </c>
      <c r="V23" t="s">
        <v>146</v>
      </c>
      <c r="W23">
        <v>2010</v>
      </c>
      <c r="X23" s="31">
        <v>43915</v>
      </c>
      <c r="Y23" s="31">
        <v>43915</v>
      </c>
      <c r="Z23">
        <v>600</v>
      </c>
      <c r="AA23" s="31">
        <v>43974</v>
      </c>
      <c r="AB23" t="s">
        <v>9</v>
      </c>
      <c r="AC23">
        <v>0</v>
      </c>
      <c r="AD23">
        <v>0</v>
      </c>
      <c r="AE23">
        <v>0</v>
      </c>
      <c r="AF23">
        <v>0</v>
      </c>
      <c r="AG23">
        <v>0</v>
      </c>
      <c r="AH23">
        <v>1</v>
      </c>
      <c r="AI23">
        <v>57147</v>
      </c>
      <c r="AJ23">
        <v>2010</v>
      </c>
      <c r="AK23">
        <v>0</v>
      </c>
      <c r="AL23">
        <v>19</v>
      </c>
      <c r="AO23" s="41"/>
      <c r="AP23" s="41"/>
      <c r="AQ23" t="str">
        <f t="shared" si="0"/>
        <v>VO05360875</v>
      </c>
      <c r="AS23" t="str">
        <f t="shared" si="1"/>
        <v>wci_corp</v>
      </c>
    </row>
    <row r="24" spans="2:45">
      <c r="B24" t="s">
        <v>155</v>
      </c>
      <c r="C24" s="31">
        <v>43915</v>
      </c>
      <c r="D24" s="15">
        <v>367.95</v>
      </c>
      <c r="E24" s="15">
        <v>0</v>
      </c>
      <c r="F24" s="53" t="s">
        <v>134</v>
      </c>
      <c r="G24" t="s">
        <v>135</v>
      </c>
      <c r="H24" s="41" t="s">
        <v>136</v>
      </c>
      <c r="I24" t="s">
        <v>137</v>
      </c>
      <c r="J24" t="s">
        <v>138</v>
      </c>
      <c r="K24" t="s">
        <v>139</v>
      </c>
      <c r="L24" s="17" t="s">
        <v>156</v>
      </c>
      <c r="M24" s="17"/>
      <c r="N24" s="17" t="s">
        <v>157</v>
      </c>
      <c r="O24" s="36">
        <v>43896</v>
      </c>
      <c r="P24" s="17" t="s">
        <v>158</v>
      </c>
      <c r="Q24" s="17">
        <v>15048</v>
      </c>
      <c r="R24" t="s">
        <v>159</v>
      </c>
      <c r="U24" t="s">
        <v>160</v>
      </c>
      <c r="V24" t="s">
        <v>146</v>
      </c>
      <c r="W24">
        <v>2010</v>
      </c>
      <c r="X24" s="31">
        <v>43915</v>
      </c>
      <c r="Y24" s="31">
        <v>43915</v>
      </c>
      <c r="Z24">
        <v>367.95</v>
      </c>
      <c r="AA24" s="31">
        <v>43931</v>
      </c>
      <c r="AB24" t="s">
        <v>9</v>
      </c>
      <c r="AC24">
        <v>0</v>
      </c>
      <c r="AD24">
        <v>0</v>
      </c>
      <c r="AE24">
        <v>0</v>
      </c>
      <c r="AF24">
        <v>0</v>
      </c>
      <c r="AG24">
        <v>0</v>
      </c>
      <c r="AH24">
        <v>1</v>
      </c>
      <c r="AI24">
        <v>70210</v>
      </c>
      <c r="AJ24">
        <v>2010</v>
      </c>
      <c r="AK24">
        <v>0</v>
      </c>
      <c r="AL24">
        <v>19</v>
      </c>
      <c r="AO24" s="41"/>
      <c r="AP24" s="41"/>
      <c r="AQ24" t="str">
        <f t="shared" si="0"/>
        <v>VO05360876</v>
      </c>
      <c r="AS24" t="str">
        <f t="shared" si="1"/>
        <v>wci_corp</v>
      </c>
    </row>
    <row r="25" spans="2:45">
      <c r="B25" t="s">
        <v>133</v>
      </c>
      <c r="C25" s="31">
        <v>43917</v>
      </c>
      <c r="D25" s="15">
        <v>320</v>
      </c>
      <c r="E25" s="15">
        <v>0</v>
      </c>
      <c r="F25" s="53" t="s">
        <v>134</v>
      </c>
      <c r="G25" t="s">
        <v>161</v>
      </c>
      <c r="H25" s="41" t="s">
        <v>136</v>
      </c>
      <c r="I25" t="s">
        <v>137</v>
      </c>
      <c r="J25" t="s">
        <v>138</v>
      </c>
      <c r="K25" t="s">
        <v>139</v>
      </c>
      <c r="L25" s="17" t="s">
        <v>140</v>
      </c>
      <c r="M25" s="17"/>
      <c r="N25" s="17" t="s">
        <v>141</v>
      </c>
      <c r="O25" s="36">
        <v>43900</v>
      </c>
      <c r="P25" s="17" t="s">
        <v>142</v>
      </c>
      <c r="Q25" s="17" t="s">
        <v>162</v>
      </c>
      <c r="R25" t="s">
        <v>144</v>
      </c>
      <c r="U25" t="s">
        <v>163</v>
      </c>
      <c r="V25" t="s">
        <v>164</v>
      </c>
      <c r="W25">
        <v>2010</v>
      </c>
      <c r="X25" s="31">
        <v>43917</v>
      </c>
      <c r="Y25" s="31">
        <v>43917</v>
      </c>
      <c r="Z25">
        <v>320</v>
      </c>
      <c r="AA25" s="31">
        <v>43965</v>
      </c>
      <c r="AB25" t="s">
        <v>9</v>
      </c>
      <c r="AC25">
        <v>0</v>
      </c>
      <c r="AD25">
        <v>0</v>
      </c>
      <c r="AE25">
        <v>0</v>
      </c>
      <c r="AF25">
        <v>0</v>
      </c>
      <c r="AG25">
        <v>0</v>
      </c>
      <c r="AH25">
        <v>1</v>
      </c>
      <c r="AI25">
        <v>57147</v>
      </c>
      <c r="AJ25">
        <v>2010</v>
      </c>
      <c r="AK25">
        <v>0</v>
      </c>
      <c r="AL25">
        <v>19</v>
      </c>
      <c r="AO25" s="41"/>
      <c r="AP25" s="41"/>
      <c r="AQ25" t="str">
        <f t="shared" si="0"/>
        <v>VO05363492</v>
      </c>
      <c r="AS25" t="str">
        <f t="shared" si="1"/>
        <v>wci_corp</v>
      </c>
    </row>
    <row r="26" spans="2:45">
      <c r="B26" t="s">
        <v>165</v>
      </c>
      <c r="C26" s="31">
        <v>43921</v>
      </c>
      <c r="D26" s="15">
        <v>167.5</v>
      </c>
      <c r="E26" s="15">
        <v>0</v>
      </c>
      <c r="F26" s="53" t="s">
        <v>134</v>
      </c>
      <c r="G26" t="s">
        <v>166</v>
      </c>
      <c r="H26" s="41" t="s">
        <v>136</v>
      </c>
      <c r="I26" t="s">
        <v>167</v>
      </c>
      <c r="J26" t="s">
        <v>168</v>
      </c>
      <c r="K26" t="s">
        <v>139</v>
      </c>
      <c r="L26" s="17"/>
      <c r="M26" s="17"/>
      <c r="N26" s="17" t="s">
        <v>169</v>
      </c>
      <c r="O26" s="36"/>
      <c r="P26" s="17"/>
      <c r="Q26" s="17"/>
      <c r="U26" t="s">
        <v>170</v>
      </c>
      <c r="V26" t="s">
        <v>170</v>
      </c>
      <c r="X26" s="31">
        <v>43908</v>
      </c>
      <c r="Y26" s="31">
        <v>43909</v>
      </c>
      <c r="AA26" s="31"/>
      <c r="AB26" t="s">
        <v>9</v>
      </c>
      <c r="AC26">
        <v>0</v>
      </c>
      <c r="AD26">
        <v>0</v>
      </c>
      <c r="AE26">
        <v>0</v>
      </c>
      <c r="AF26">
        <v>0</v>
      </c>
      <c r="AG26">
        <v>0</v>
      </c>
      <c r="AH26">
        <v>1</v>
      </c>
      <c r="AI26">
        <v>70065</v>
      </c>
      <c r="AJ26">
        <v>2010</v>
      </c>
      <c r="AK26">
        <v>0</v>
      </c>
      <c r="AL26">
        <v>19</v>
      </c>
      <c r="AO26" s="41"/>
      <c r="AP26" s="41"/>
      <c r="AQ26" t="str">
        <f t="shared" si="0"/>
        <v/>
      </c>
      <c r="AS26" t="str">
        <f t="shared" si="1"/>
        <v>wci_corp</v>
      </c>
    </row>
    <row r="27" spans="2:45">
      <c r="B27" t="s">
        <v>171</v>
      </c>
      <c r="C27" s="31">
        <v>43921</v>
      </c>
      <c r="D27" s="15">
        <v>1632.64</v>
      </c>
      <c r="E27" s="15">
        <v>0</v>
      </c>
      <c r="F27" s="53" t="s">
        <v>134</v>
      </c>
      <c r="G27" t="s">
        <v>172</v>
      </c>
      <c r="H27" s="41" t="s">
        <v>136</v>
      </c>
      <c r="I27" t="s">
        <v>173</v>
      </c>
      <c r="J27" t="s">
        <v>168</v>
      </c>
      <c r="K27" t="s">
        <v>139</v>
      </c>
      <c r="L27" s="17"/>
      <c r="M27" s="17"/>
      <c r="N27" s="17" t="s">
        <v>174</v>
      </c>
      <c r="O27" s="36"/>
      <c r="P27" s="17"/>
      <c r="Q27" s="17"/>
      <c r="U27" t="s">
        <v>175</v>
      </c>
      <c r="V27" t="s">
        <v>175</v>
      </c>
      <c r="X27" s="31">
        <v>43922</v>
      </c>
      <c r="Y27" s="31">
        <v>43922</v>
      </c>
      <c r="AA27" s="31"/>
      <c r="AB27" t="s">
        <v>9</v>
      </c>
      <c r="AC27">
        <v>0</v>
      </c>
      <c r="AD27">
        <v>0</v>
      </c>
      <c r="AE27">
        <v>0</v>
      </c>
      <c r="AF27">
        <v>0</v>
      </c>
      <c r="AG27">
        <v>0</v>
      </c>
      <c r="AH27">
        <v>1</v>
      </c>
      <c r="AI27">
        <v>50065</v>
      </c>
      <c r="AJ27">
        <v>2010</v>
      </c>
      <c r="AK27">
        <v>0</v>
      </c>
      <c r="AL27">
        <v>19</v>
      </c>
      <c r="AO27" s="41"/>
      <c r="AP27" s="41"/>
      <c r="AQ27" t="str">
        <f t="shared" si="0"/>
        <v/>
      </c>
      <c r="AS27" t="str">
        <f t="shared" si="1"/>
        <v>wci_corp</v>
      </c>
    </row>
    <row r="28" spans="2:45">
      <c r="B28" t="s">
        <v>171</v>
      </c>
      <c r="C28" s="31">
        <v>43921</v>
      </c>
      <c r="D28" s="15">
        <v>1600.64</v>
      </c>
      <c r="E28" s="15">
        <v>0</v>
      </c>
      <c r="F28" s="53" t="s">
        <v>134</v>
      </c>
      <c r="G28" t="s">
        <v>172</v>
      </c>
      <c r="H28" s="41" t="s">
        <v>136</v>
      </c>
      <c r="I28" t="s">
        <v>173</v>
      </c>
      <c r="J28" t="s">
        <v>168</v>
      </c>
      <c r="K28" t="s">
        <v>139</v>
      </c>
      <c r="L28" s="17"/>
      <c r="M28" s="17"/>
      <c r="N28" s="17" t="s">
        <v>174</v>
      </c>
      <c r="O28" s="36"/>
      <c r="P28" s="17"/>
      <c r="Q28" s="17"/>
      <c r="U28" t="s">
        <v>175</v>
      </c>
      <c r="V28" t="s">
        <v>175</v>
      </c>
      <c r="X28" s="31">
        <v>43922</v>
      </c>
      <c r="Y28" s="31">
        <v>43922</v>
      </c>
      <c r="AA28" s="31"/>
      <c r="AB28" t="s">
        <v>9</v>
      </c>
      <c r="AC28">
        <v>0</v>
      </c>
      <c r="AD28">
        <v>0</v>
      </c>
      <c r="AE28">
        <v>0</v>
      </c>
      <c r="AF28">
        <v>0</v>
      </c>
      <c r="AG28">
        <v>0</v>
      </c>
      <c r="AH28">
        <v>1</v>
      </c>
      <c r="AI28">
        <v>50065</v>
      </c>
      <c r="AJ28">
        <v>2010</v>
      </c>
      <c r="AK28">
        <v>0</v>
      </c>
      <c r="AL28">
        <v>19</v>
      </c>
      <c r="AO28" s="41"/>
      <c r="AP28" s="41"/>
      <c r="AQ28" t="str">
        <f t="shared" si="0"/>
        <v/>
      </c>
      <c r="AS28" t="str">
        <f t="shared" si="1"/>
        <v>wci_corp</v>
      </c>
    </row>
    <row r="29" spans="2:45">
      <c r="B29" t="s">
        <v>165</v>
      </c>
      <c r="C29" s="31">
        <v>43921</v>
      </c>
      <c r="D29" s="15">
        <v>554</v>
      </c>
      <c r="E29" s="15">
        <v>0</v>
      </c>
      <c r="F29" s="53" t="s">
        <v>134</v>
      </c>
      <c r="G29" t="s">
        <v>172</v>
      </c>
      <c r="H29" s="41" t="s">
        <v>136</v>
      </c>
      <c r="I29" t="s">
        <v>173</v>
      </c>
      <c r="J29" t="s">
        <v>168</v>
      </c>
      <c r="K29" t="s">
        <v>139</v>
      </c>
      <c r="L29" s="17"/>
      <c r="M29" s="17"/>
      <c r="N29" s="17" t="s">
        <v>174</v>
      </c>
      <c r="O29" s="36"/>
      <c r="P29" s="17"/>
      <c r="Q29" s="17"/>
      <c r="U29" t="s">
        <v>175</v>
      </c>
      <c r="V29" t="s">
        <v>175</v>
      </c>
      <c r="X29" s="31">
        <v>43922</v>
      </c>
      <c r="Y29" s="31">
        <v>43922</v>
      </c>
      <c r="AA29" s="31"/>
      <c r="AB29" t="s">
        <v>9</v>
      </c>
      <c r="AC29">
        <v>0</v>
      </c>
      <c r="AD29">
        <v>0</v>
      </c>
      <c r="AE29">
        <v>0</v>
      </c>
      <c r="AF29">
        <v>0</v>
      </c>
      <c r="AG29">
        <v>0</v>
      </c>
      <c r="AH29">
        <v>1</v>
      </c>
      <c r="AI29">
        <v>70065</v>
      </c>
      <c r="AJ29">
        <v>2010</v>
      </c>
      <c r="AK29">
        <v>0</v>
      </c>
      <c r="AL29">
        <v>19</v>
      </c>
      <c r="AO29" s="41"/>
      <c r="AP29" s="41"/>
      <c r="AQ29" t="str">
        <f t="shared" si="0"/>
        <v/>
      </c>
      <c r="AS29" t="str">
        <f t="shared" si="1"/>
        <v>wci_corp</v>
      </c>
    </row>
    <row r="30" spans="2:45">
      <c r="B30" t="s">
        <v>176</v>
      </c>
      <c r="C30" s="31">
        <v>43921</v>
      </c>
      <c r="D30" s="15">
        <v>56.59</v>
      </c>
      <c r="E30" s="15">
        <v>0</v>
      </c>
      <c r="F30" s="53" t="s">
        <v>134</v>
      </c>
      <c r="G30" t="s">
        <v>177</v>
      </c>
      <c r="H30" s="41" t="s">
        <v>136</v>
      </c>
      <c r="I30" t="s">
        <v>178</v>
      </c>
      <c r="J30" t="s">
        <v>179</v>
      </c>
      <c r="K30" t="s">
        <v>139</v>
      </c>
      <c r="L30" s="17"/>
      <c r="M30" s="17"/>
      <c r="N30" s="17" t="s">
        <v>180</v>
      </c>
      <c r="O30" s="36"/>
      <c r="P30" s="17"/>
      <c r="Q30" s="17"/>
      <c r="U30" t="s">
        <v>181</v>
      </c>
      <c r="V30" t="s">
        <v>181</v>
      </c>
      <c r="X30" s="31">
        <v>43923</v>
      </c>
      <c r="Y30" s="31">
        <v>43923</v>
      </c>
      <c r="AA30" s="31"/>
      <c r="AB30" t="s">
        <v>9</v>
      </c>
      <c r="AC30">
        <v>0</v>
      </c>
      <c r="AD30">
        <v>0</v>
      </c>
      <c r="AE30">
        <v>0</v>
      </c>
      <c r="AF30">
        <v>0</v>
      </c>
      <c r="AG30">
        <v>0</v>
      </c>
      <c r="AH30">
        <v>1</v>
      </c>
      <c r="AI30">
        <v>70185</v>
      </c>
      <c r="AJ30">
        <v>2010</v>
      </c>
      <c r="AK30">
        <v>0</v>
      </c>
      <c r="AL30">
        <v>19</v>
      </c>
      <c r="AO30" s="41"/>
      <c r="AP30" s="41"/>
      <c r="AQ30" t="str">
        <f t="shared" si="0"/>
        <v/>
      </c>
      <c r="AS30" t="str">
        <f t="shared" si="1"/>
        <v>wci_corp</v>
      </c>
    </row>
    <row r="31" spans="2:45">
      <c r="B31" t="s">
        <v>182</v>
      </c>
      <c r="C31" s="31">
        <v>43921</v>
      </c>
      <c r="D31" s="15">
        <v>1090.06</v>
      </c>
      <c r="E31" s="15">
        <v>0</v>
      </c>
      <c r="F31" s="53" t="s">
        <v>134</v>
      </c>
      <c r="G31" t="s">
        <v>183</v>
      </c>
      <c r="H31" s="41" t="s">
        <v>136</v>
      </c>
      <c r="I31" t="s">
        <v>184</v>
      </c>
      <c r="J31" t="s">
        <v>179</v>
      </c>
      <c r="K31" t="s">
        <v>139</v>
      </c>
      <c r="L31" s="17"/>
      <c r="M31" s="17"/>
      <c r="N31" s="17" t="s">
        <v>185</v>
      </c>
      <c r="O31" s="36"/>
      <c r="P31" s="17"/>
      <c r="Q31" s="17"/>
      <c r="U31" t="s">
        <v>186</v>
      </c>
      <c r="V31" t="s">
        <v>186</v>
      </c>
      <c r="X31" s="31">
        <v>43923</v>
      </c>
      <c r="Y31" s="31">
        <v>43923</v>
      </c>
      <c r="AA31" s="31"/>
      <c r="AB31" t="s">
        <v>9</v>
      </c>
      <c r="AC31">
        <v>0</v>
      </c>
      <c r="AD31">
        <v>0</v>
      </c>
      <c r="AE31">
        <v>0</v>
      </c>
      <c r="AF31">
        <v>0</v>
      </c>
      <c r="AG31">
        <v>0</v>
      </c>
      <c r="AH31">
        <v>1</v>
      </c>
      <c r="AI31">
        <v>50036</v>
      </c>
      <c r="AJ31">
        <v>2010</v>
      </c>
      <c r="AK31">
        <v>0</v>
      </c>
      <c r="AL31">
        <v>19</v>
      </c>
      <c r="AO31" s="41"/>
      <c r="AP31" s="41"/>
      <c r="AQ31" t="str">
        <f t="shared" si="0"/>
        <v/>
      </c>
      <c r="AS31" t="str">
        <f t="shared" si="1"/>
        <v>wci_corp</v>
      </c>
    </row>
    <row r="32" spans="2:45">
      <c r="B32" t="s">
        <v>187</v>
      </c>
      <c r="C32" s="31">
        <v>43921</v>
      </c>
      <c r="D32" s="15">
        <v>1158.3599999999999</v>
      </c>
      <c r="E32" s="15">
        <v>0</v>
      </c>
      <c r="F32" s="53" t="s">
        <v>134</v>
      </c>
      <c r="G32" t="s">
        <v>183</v>
      </c>
      <c r="H32" s="41" t="s">
        <v>136</v>
      </c>
      <c r="I32" t="s">
        <v>184</v>
      </c>
      <c r="J32" t="s">
        <v>179</v>
      </c>
      <c r="K32" t="s">
        <v>139</v>
      </c>
      <c r="L32" s="17"/>
      <c r="M32" s="17"/>
      <c r="N32" s="17" t="s">
        <v>185</v>
      </c>
      <c r="O32" s="36"/>
      <c r="P32" s="17"/>
      <c r="Q32" s="17"/>
      <c r="U32" t="s">
        <v>186</v>
      </c>
      <c r="V32" t="s">
        <v>186</v>
      </c>
      <c r="X32" s="31">
        <v>43923</v>
      </c>
      <c r="Y32" s="31">
        <v>43923</v>
      </c>
      <c r="AA32" s="31"/>
      <c r="AB32" t="s">
        <v>9</v>
      </c>
      <c r="AC32">
        <v>0</v>
      </c>
      <c r="AD32">
        <v>0</v>
      </c>
      <c r="AE32">
        <v>0</v>
      </c>
      <c r="AF32">
        <v>0</v>
      </c>
      <c r="AG32">
        <v>0</v>
      </c>
      <c r="AH32">
        <v>1</v>
      </c>
      <c r="AI32">
        <v>50036</v>
      </c>
      <c r="AJ32">
        <v>2010</v>
      </c>
      <c r="AK32">
        <v>100</v>
      </c>
      <c r="AL32">
        <v>19</v>
      </c>
      <c r="AO32" s="41"/>
      <c r="AP32" s="41"/>
      <c r="AQ32" t="str">
        <f t="shared" si="0"/>
        <v/>
      </c>
      <c r="AS32" t="str">
        <f t="shared" si="1"/>
        <v>wci_corp</v>
      </c>
    </row>
    <row r="33" spans="2:45">
      <c r="B33" t="s">
        <v>188</v>
      </c>
      <c r="C33" s="31">
        <v>43921</v>
      </c>
      <c r="D33" s="15">
        <v>7682.12</v>
      </c>
      <c r="E33" s="15">
        <v>0</v>
      </c>
      <c r="F33" s="53" t="s">
        <v>134</v>
      </c>
      <c r="G33" t="s">
        <v>183</v>
      </c>
      <c r="H33" s="41" t="s">
        <v>136</v>
      </c>
      <c r="I33" t="s">
        <v>184</v>
      </c>
      <c r="J33" t="s">
        <v>179</v>
      </c>
      <c r="K33" t="s">
        <v>139</v>
      </c>
      <c r="L33" s="17"/>
      <c r="M33" s="17"/>
      <c r="N33" s="17" t="s">
        <v>185</v>
      </c>
      <c r="O33" s="36"/>
      <c r="P33" s="17"/>
      <c r="Q33" s="17"/>
      <c r="U33" t="s">
        <v>186</v>
      </c>
      <c r="V33" t="s">
        <v>186</v>
      </c>
      <c r="X33" s="31">
        <v>43923</v>
      </c>
      <c r="Y33" s="31">
        <v>43923</v>
      </c>
      <c r="AA33" s="31"/>
      <c r="AB33" t="s">
        <v>9</v>
      </c>
      <c r="AC33">
        <v>0</v>
      </c>
      <c r="AD33">
        <v>0</v>
      </c>
      <c r="AE33">
        <v>0</v>
      </c>
      <c r="AF33">
        <v>0</v>
      </c>
      <c r="AG33">
        <v>0</v>
      </c>
      <c r="AH33">
        <v>1</v>
      </c>
      <c r="AI33">
        <v>50036</v>
      </c>
      <c r="AJ33">
        <v>2010</v>
      </c>
      <c r="AK33">
        <v>200</v>
      </c>
      <c r="AL33">
        <v>19</v>
      </c>
      <c r="AO33" s="41"/>
      <c r="AP33" s="41"/>
      <c r="AQ33" t="str">
        <f t="shared" si="0"/>
        <v/>
      </c>
      <c r="AS33" t="str">
        <f t="shared" si="1"/>
        <v>wci_corp</v>
      </c>
    </row>
    <row r="34" spans="2:45">
      <c r="B34" t="s">
        <v>189</v>
      </c>
      <c r="C34" s="31">
        <v>43921</v>
      </c>
      <c r="D34" s="15">
        <v>1799.9</v>
      </c>
      <c r="E34" s="15">
        <v>0</v>
      </c>
      <c r="F34" s="53" t="s">
        <v>134</v>
      </c>
      <c r="G34" t="s">
        <v>183</v>
      </c>
      <c r="H34" s="41" t="s">
        <v>136</v>
      </c>
      <c r="I34" t="s">
        <v>184</v>
      </c>
      <c r="J34" t="s">
        <v>179</v>
      </c>
      <c r="K34" t="s">
        <v>139</v>
      </c>
      <c r="L34" s="17"/>
      <c r="M34" s="17"/>
      <c r="N34" s="17" t="s">
        <v>185</v>
      </c>
      <c r="O34" s="36"/>
      <c r="P34" s="17"/>
      <c r="Q34" s="17"/>
      <c r="U34" t="s">
        <v>186</v>
      </c>
      <c r="V34" t="s">
        <v>186</v>
      </c>
      <c r="X34" s="31">
        <v>43923</v>
      </c>
      <c r="Y34" s="31">
        <v>43923</v>
      </c>
      <c r="AA34" s="31"/>
      <c r="AB34" t="s">
        <v>9</v>
      </c>
      <c r="AC34">
        <v>0</v>
      </c>
      <c r="AD34">
        <v>0</v>
      </c>
      <c r="AE34">
        <v>0</v>
      </c>
      <c r="AF34">
        <v>0</v>
      </c>
      <c r="AG34">
        <v>0</v>
      </c>
      <c r="AH34">
        <v>1</v>
      </c>
      <c r="AI34">
        <v>50036</v>
      </c>
      <c r="AJ34">
        <v>2010</v>
      </c>
      <c r="AK34">
        <v>210</v>
      </c>
      <c r="AL34">
        <v>19</v>
      </c>
      <c r="AO34" s="41"/>
      <c r="AP34" s="41"/>
      <c r="AQ34" t="str">
        <f t="shared" si="0"/>
        <v/>
      </c>
      <c r="AS34" t="str">
        <f t="shared" si="1"/>
        <v>wci_corp</v>
      </c>
    </row>
    <row r="35" spans="2:45">
      <c r="B35" t="s">
        <v>190</v>
      </c>
      <c r="C35" s="31">
        <v>43921</v>
      </c>
      <c r="D35" s="15">
        <v>595.16999999999996</v>
      </c>
      <c r="E35" s="15">
        <v>0</v>
      </c>
      <c r="F35" s="53" t="s">
        <v>134</v>
      </c>
      <c r="G35" t="s">
        <v>183</v>
      </c>
      <c r="H35" s="41" t="s">
        <v>136</v>
      </c>
      <c r="I35" t="s">
        <v>184</v>
      </c>
      <c r="J35" t="s">
        <v>179</v>
      </c>
      <c r="K35" t="s">
        <v>139</v>
      </c>
      <c r="L35" s="17"/>
      <c r="M35" s="17"/>
      <c r="N35" s="17" t="s">
        <v>185</v>
      </c>
      <c r="O35" s="36"/>
      <c r="P35" s="17"/>
      <c r="Q35" s="17"/>
      <c r="U35" t="s">
        <v>186</v>
      </c>
      <c r="V35" t="s">
        <v>186</v>
      </c>
      <c r="X35" s="31">
        <v>43923</v>
      </c>
      <c r="Y35" s="31">
        <v>43923</v>
      </c>
      <c r="AA35" s="31"/>
      <c r="AB35" t="s">
        <v>9</v>
      </c>
      <c r="AC35">
        <v>0</v>
      </c>
      <c r="AD35">
        <v>0</v>
      </c>
      <c r="AE35">
        <v>0</v>
      </c>
      <c r="AF35">
        <v>0</v>
      </c>
      <c r="AG35">
        <v>0</v>
      </c>
      <c r="AH35">
        <v>1</v>
      </c>
      <c r="AI35">
        <v>50036</v>
      </c>
      <c r="AJ35">
        <v>2010</v>
      </c>
      <c r="AK35">
        <v>300</v>
      </c>
      <c r="AL35">
        <v>19</v>
      </c>
      <c r="AO35" s="41"/>
      <c r="AP35" s="41"/>
      <c r="AQ35" t="str">
        <f t="shared" si="0"/>
        <v/>
      </c>
      <c r="AS35" t="str">
        <f t="shared" si="1"/>
        <v>wci_corp</v>
      </c>
    </row>
    <row r="36" spans="2:45">
      <c r="B36" t="s">
        <v>191</v>
      </c>
      <c r="C36" s="31">
        <v>43921</v>
      </c>
      <c r="D36" s="15">
        <v>1743.7</v>
      </c>
      <c r="E36" s="15">
        <v>0</v>
      </c>
      <c r="F36" s="53" t="s">
        <v>134</v>
      </c>
      <c r="G36" t="s">
        <v>183</v>
      </c>
      <c r="H36" s="41" t="s">
        <v>136</v>
      </c>
      <c r="I36" t="s">
        <v>184</v>
      </c>
      <c r="J36" t="s">
        <v>179</v>
      </c>
      <c r="K36" t="s">
        <v>139</v>
      </c>
      <c r="L36" s="17"/>
      <c r="M36" s="17"/>
      <c r="N36" s="17" t="s">
        <v>185</v>
      </c>
      <c r="O36" s="36"/>
      <c r="P36" s="17"/>
      <c r="Q36" s="17"/>
      <c r="U36" t="s">
        <v>186</v>
      </c>
      <c r="V36" t="s">
        <v>186</v>
      </c>
      <c r="X36" s="31">
        <v>43923</v>
      </c>
      <c r="Y36" s="31">
        <v>43923</v>
      </c>
      <c r="AA36" s="31"/>
      <c r="AB36" t="s">
        <v>9</v>
      </c>
      <c r="AC36">
        <v>0</v>
      </c>
      <c r="AD36">
        <v>0</v>
      </c>
      <c r="AE36">
        <v>0</v>
      </c>
      <c r="AF36">
        <v>0</v>
      </c>
      <c r="AG36">
        <v>0</v>
      </c>
      <c r="AH36">
        <v>1</v>
      </c>
      <c r="AI36">
        <v>52036</v>
      </c>
      <c r="AJ36">
        <v>2010</v>
      </c>
      <c r="AK36">
        <v>0</v>
      </c>
      <c r="AL36">
        <v>19</v>
      </c>
      <c r="AO36" s="41"/>
      <c r="AP36" s="41"/>
      <c r="AQ36" t="str">
        <f t="shared" si="0"/>
        <v/>
      </c>
      <c r="AS36" t="str">
        <f t="shared" si="1"/>
        <v>wci_corp</v>
      </c>
    </row>
    <row r="37" spans="2:45">
      <c r="B37" t="s">
        <v>192</v>
      </c>
      <c r="C37" s="31">
        <v>43921</v>
      </c>
      <c r="D37" s="15">
        <v>910.65</v>
      </c>
      <c r="E37" s="15">
        <v>0</v>
      </c>
      <c r="F37" s="53" t="s">
        <v>134</v>
      </c>
      <c r="G37" t="s">
        <v>183</v>
      </c>
      <c r="H37" s="41" t="s">
        <v>136</v>
      </c>
      <c r="I37" t="s">
        <v>184</v>
      </c>
      <c r="J37" t="s">
        <v>179</v>
      </c>
      <c r="K37" t="s">
        <v>139</v>
      </c>
      <c r="L37" s="17"/>
      <c r="M37" s="17"/>
      <c r="N37" s="17" t="s">
        <v>185</v>
      </c>
      <c r="O37" s="36"/>
      <c r="P37" s="17"/>
      <c r="Q37" s="17"/>
      <c r="U37" t="s">
        <v>186</v>
      </c>
      <c r="V37" t="s">
        <v>186</v>
      </c>
      <c r="X37" s="31">
        <v>43923</v>
      </c>
      <c r="Y37" s="31">
        <v>43923</v>
      </c>
      <c r="AA37" s="31"/>
      <c r="AB37" t="s">
        <v>9</v>
      </c>
      <c r="AC37">
        <v>0</v>
      </c>
      <c r="AD37">
        <v>0</v>
      </c>
      <c r="AE37">
        <v>0</v>
      </c>
      <c r="AF37">
        <v>0</v>
      </c>
      <c r="AG37">
        <v>0</v>
      </c>
      <c r="AH37">
        <v>1</v>
      </c>
      <c r="AI37">
        <v>55036</v>
      </c>
      <c r="AJ37">
        <v>2010</v>
      </c>
      <c r="AK37">
        <v>0</v>
      </c>
      <c r="AL37">
        <v>19</v>
      </c>
      <c r="AO37" s="41"/>
      <c r="AP37" s="41"/>
      <c r="AQ37" t="str">
        <f t="shared" si="0"/>
        <v/>
      </c>
      <c r="AS37" t="str">
        <f t="shared" si="1"/>
        <v>wci_corp</v>
      </c>
    </row>
    <row r="38" spans="2:45">
      <c r="B38" t="s">
        <v>193</v>
      </c>
      <c r="C38" s="31">
        <v>43921</v>
      </c>
      <c r="D38" s="15">
        <v>875</v>
      </c>
      <c r="E38" s="15">
        <v>0</v>
      </c>
      <c r="F38" s="53" t="s">
        <v>134</v>
      </c>
      <c r="G38" t="s">
        <v>183</v>
      </c>
      <c r="H38" s="41" t="s">
        <v>136</v>
      </c>
      <c r="I38" t="s">
        <v>184</v>
      </c>
      <c r="J38" t="s">
        <v>179</v>
      </c>
      <c r="K38" t="s">
        <v>139</v>
      </c>
      <c r="L38" s="17"/>
      <c r="M38" s="17"/>
      <c r="N38" s="17" t="s">
        <v>185</v>
      </c>
      <c r="O38" s="36"/>
      <c r="P38" s="17"/>
      <c r="Q38" s="17"/>
      <c r="U38" t="s">
        <v>186</v>
      </c>
      <c r="V38" t="s">
        <v>186</v>
      </c>
      <c r="X38" s="31">
        <v>43923</v>
      </c>
      <c r="Y38" s="31">
        <v>43923</v>
      </c>
      <c r="AA38" s="31"/>
      <c r="AB38" t="s">
        <v>9</v>
      </c>
      <c r="AC38">
        <v>0</v>
      </c>
      <c r="AD38">
        <v>0</v>
      </c>
      <c r="AE38">
        <v>0</v>
      </c>
      <c r="AF38">
        <v>0</v>
      </c>
      <c r="AG38">
        <v>0</v>
      </c>
      <c r="AH38">
        <v>1</v>
      </c>
      <c r="AI38">
        <v>56036</v>
      </c>
      <c r="AJ38">
        <v>2010</v>
      </c>
      <c r="AK38">
        <v>0</v>
      </c>
      <c r="AL38">
        <v>19</v>
      </c>
      <c r="AO38" s="41"/>
      <c r="AP38" s="41"/>
      <c r="AQ38" t="str">
        <f t="shared" si="0"/>
        <v/>
      </c>
      <c r="AS38" t="str">
        <f t="shared" si="1"/>
        <v>wci_corp</v>
      </c>
    </row>
    <row r="39" spans="2:45">
      <c r="B39" t="s">
        <v>194</v>
      </c>
      <c r="C39" s="31">
        <v>43921</v>
      </c>
      <c r="D39" s="15">
        <v>3633.38</v>
      </c>
      <c r="E39" s="15">
        <v>0</v>
      </c>
      <c r="F39" s="53" t="s">
        <v>134</v>
      </c>
      <c r="G39" t="s">
        <v>183</v>
      </c>
      <c r="H39" s="41" t="s">
        <v>136</v>
      </c>
      <c r="I39" t="s">
        <v>184</v>
      </c>
      <c r="J39" t="s">
        <v>179</v>
      </c>
      <c r="K39" t="s">
        <v>139</v>
      </c>
      <c r="L39" s="17"/>
      <c r="M39" s="17"/>
      <c r="N39" s="17" t="s">
        <v>185</v>
      </c>
      <c r="O39" s="36"/>
      <c r="P39" s="17"/>
      <c r="Q39" s="17"/>
      <c r="U39" t="s">
        <v>186</v>
      </c>
      <c r="V39" t="s">
        <v>186</v>
      </c>
      <c r="X39" s="31">
        <v>43923</v>
      </c>
      <c r="Y39" s="31">
        <v>43923</v>
      </c>
      <c r="AA39" s="31"/>
      <c r="AB39" t="s">
        <v>9</v>
      </c>
      <c r="AC39">
        <v>0</v>
      </c>
      <c r="AD39">
        <v>0</v>
      </c>
      <c r="AE39">
        <v>0</v>
      </c>
      <c r="AF39">
        <v>0</v>
      </c>
      <c r="AG39">
        <v>0</v>
      </c>
      <c r="AH39">
        <v>1</v>
      </c>
      <c r="AI39">
        <v>70036</v>
      </c>
      <c r="AJ39">
        <v>2010</v>
      </c>
      <c r="AK39">
        <v>0</v>
      </c>
      <c r="AL39">
        <v>19</v>
      </c>
      <c r="AO39" s="41"/>
      <c r="AP39" s="41"/>
      <c r="AQ39" t="str">
        <f t="shared" si="0"/>
        <v/>
      </c>
      <c r="AS39" t="str">
        <f t="shared" si="1"/>
        <v>wci_corp</v>
      </c>
    </row>
    <row r="40" spans="2:45">
      <c r="B40" t="s">
        <v>182</v>
      </c>
      <c r="C40" s="31">
        <v>43921</v>
      </c>
      <c r="D40" s="15">
        <v>4560.4399999999996</v>
      </c>
      <c r="E40" s="15">
        <v>0</v>
      </c>
      <c r="F40" s="53" t="s">
        <v>134</v>
      </c>
      <c r="G40" t="s">
        <v>195</v>
      </c>
      <c r="H40" s="41" t="s">
        <v>136</v>
      </c>
      <c r="I40" t="s">
        <v>196</v>
      </c>
      <c r="J40" t="s">
        <v>168</v>
      </c>
      <c r="K40" t="s">
        <v>139</v>
      </c>
      <c r="L40" s="17"/>
      <c r="M40" s="17"/>
      <c r="N40" s="17" t="s">
        <v>197</v>
      </c>
      <c r="O40" s="36"/>
      <c r="P40" s="17"/>
      <c r="Q40" s="17"/>
      <c r="U40" t="s">
        <v>198</v>
      </c>
      <c r="V40" t="s">
        <v>198</v>
      </c>
      <c r="X40" s="31">
        <v>43927</v>
      </c>
      <c r="Y40" s="31">
        <v>43928</v>
      </c>
      <c r="AA40" s="31"/>
      <c r="AB40" t="s">
        <v>9</v>
      </c>
      <c r="AC40">
        <v>0</v>
      </c>
      <c r="AD40">
        <v>0</v>
      </c>
      <c r="AE40">
        <v>0</v>
      </c>
      <c r="AF40">
        <v>0</v>
      </c>
      <c r="AG40">
        <v>0</v>
      </c>
      <c r="AH40">
        <v>1</v>
      </c>
      <c r="AI40">
        <v>50036</v>
      </c>
      <c r="AJ40">
        <v>2010</v>
      </c>
      <c r="AK40">
        <v>0</v>
      </c>
      <c r="AL40">
        <v>19</v>
      </c>
      <c r="AO40" s="41"/>
      <c r="AP40" s="41"/>
      <c r="AQ40" t="str">
        <f t="shared" si="0"/>
        <v/>
      </c>
      <c r="AS40" t="str">
        <f t="shared" si="1"/>
        <v>wci_corp</v>
      </c>
    </row>
    <row r="41" spans="2:45">
      <c r="B41" t="s">
        <v>191</v>
      </c>
      <c r="C41" s="31">
        <v>43921</v>
      </c>
      <c r="D41" s="15">
        <v>542.96</v>
      </c>
      <c r="E41" s="15">
        <v>0</v>
      </c>
      <c r="F41" s="53" t="s">
        <v>134</v>
      </c>
      <c r="G41" t="s">
        <v>195</v>
      </c>
      <c r="H41" s="41" t="s">
        <v>136</v>
      </c>
      <c r="I41" t="s">
        <v>196</v>
      </c>
      <c r="J41" t="s">
        <v>168</v>
      </c>
      <c r="K41" t="s">
        <v>139</v>
      </c>
      <c r="L41" s="17"/>
      <c r="M41" s="17"/>
      <c r="N41" s="17" t="s">
        <v>197</v>
      </c>
      <c r="O41" s="36"/>
      <c r="P41" s="17"/>
      <c r="Q41" s="17"/>
      <c r="U41" t="s">
        <v>198</v>
      </c>
      <c r="V41" t="s">
        <v>198</v>
      </c>
      <c r="X41" s="31">
        <v>43927</v>
      </c>
      <c r="Y41" s="31">
        <v>43928</v>
      </c>
      <c r="AA41" s="31"/>
      <c r="AB41" t="s">
        <v>9</v>
      </c>
      <c r="AC41">
        <v>0</v>
      </c>
      <c r="AD41">
        <v>0</v>
      </c>
      <c r="AE41">
        <v>0</v>
      </c>
      <c r="AF41">
        <v>0</v>
      </c>
      <c r="AG41">
        <v>0</v>
      </c>
      <c r="AH41">
        <v>1</v>
      </c>
      <c r="AI41">
        <v>52036</v>
      </c>
      <c r="AJ41">
        <v>2010</v>
      </c>
      <c r="AK41">
        <v>0</v>
      </c>
      <c r="AL41">
        <v>19</v>
      </c>
      <c r="AO41" s="41"/>
      <c r="AP41" s="41"/>
      <c r="AQ41" t="str">
        <f t="shared" si="0"/>
        <v/>
      </c>
      <c r="AS41" t="str">
        <f t="shared" si="1"/>
        <v>wci_corp</v>
      </c>
    </row>
    <row r="42" spans="2:45">
      <c r="B42" t="s">
        <v>192</v>
      </c>
      <c r="C42" s="31">
        <v>43921</v>
      </c>
      <c r="D42" s="15">
        <v>369</v>
      </c>
      <c r="E42" s="15">
        <v>0</v>
      </c>
      <c r="F42" s="53" t="s">
        <v>134</v>
      </c>
      <c r="G42" t="s">
        <v>195</v>
      </c>
      <c r="H42" s="41" t="s">
        <v>136</v>
      </c>
      <c r="I42" t="s">
        <v>196</v>
      </c>
      <c r="J42" t="s">
        <v>168</v>
      </c>
      <c r="K42" t="s">
        <v>139</v>
      </c>
      <c r="L42" s="17"/>
      <c r="M42" s="17"/>
      <c r="N42" s="17" t="s">
        <v>197</v>
      </c>
      <c r="O42" s="36"/>
      <c r="P42" s="17"/>
      <c r="Q42" s="17"/>
      <c r="U42" t="s">
        <v>198</v>
      </c>
      <c r="V42" t="s">
        <v>198</v>
      </c>
      <c r="X42" s="31">
        <v>43927</v>
      </c>
      <c r="Y42" s="31">
        <v>43928</v>
      </c>
      <c r="AA42" s="31"/>
      <c r="AB42" t="s">
        <v>9</v>
      </c>
      <c r="AC42">
        <v>0</v>
      </c>
      <c r="AD42">
        <v>0</v>
      </c>
      <c r="AE42">
        <v>0</v>
      </c>
      <c r="AF42">
        <v>0</v>
      </c>
      <c r="AG42">
        <v>0</v>
      </c>
      <c r="AH42">
        <v>1</v>
      </c>
      <c r="AI42">
        <v>55036</v>
      </c>
      <c r="AJ42">
        <v>2010</v>
      </c>
      <c r="AK42">
        <v>0</v>
      </c>
      <c r="AL42">
        <v>19</v>
      </c>
      <c r="AO42" s="41"/>
      <c r="AP42" s="41"/>
      <c r="AQ42" t="str">
        <f t="shared" si="0"/>
        <v/>
      </c>
      <c r="AS42" t="str">
        <f t="shared" si="1"/>
        <v>wci_corp</v>
      </c>
    </row>
    <row r="43" spans="2:45">
      <c r="B43" t="s">
        <v>193</v>
      </c>
      <c r="C43" s="31">
        <v>43921</v>
      </c>
      <c r="D43" s="15">
        <v>350</v>
      </c>
      <c r="E43" s="15">
        <v>0</v>
      </c>
      <c r="F43" s="53" t="s">
        <v>134</v>
      </c>
      <c r="G43" t="s">
        <v>195</v>
      </c>
      <c r="H43" s="41" t="s">
        <v>136</v>
      </c>
      <c r="I43" t="s">
        <v>196</v>
      </c>
      <c r="J43" t="s">
        <v>168</v>
      </c>
      <c r="K43" t="s">
        <v>139</v>
      </c>
      <c r="L43" s="17"/>
      <c r="M43" s="17"/>
      <c r="N43" s="17" t="s">
        <v>197</v>
      </c>
      <c r="O43" s="36"/>
      <c r="P43" s="17"/>
      <c r="Q43" s="17"/>
      <c r="U43" t="s">
        <v>198</v>
      </c>
      <c r="V43" t="s">
        <v>198</v>
      </c>
      <c r="X43" s="31">
        <v>43927</v>
      </c>
      <c r="Y43" s="31">
        <v>43928</v>
      </c>
      <c r="AA43" s="31"/>
      <c r="AB43" t="s">
        <v>9</v>
      </c>
      <c r="AC43">
        <v>0</v>
      </c>
      <c r="AD43">
        <v>0</v>
      </c>
      <c r="AE43">
        <v>0</v>
      </c>
      <c r="AF43">
        <v>0</v>
      </c>
      <c r="AG43">
        <v>0</v>
      </c>
      <c r="AH43">
        <v>1</v>
      </c>
      <c r="AI43">
        <v>56036</v>
      </c>
      <c r="AJ43">
        <v>2010</v>
      </c>
      <c r="AK43">
        <v>0</v>
      </c>
      <c r="AL43">
        <v>19</v>
      </c>
      <c r="AO43" s="41"/>
      <c r="AP43" s="41"/>
      <c r="AQ43" t="str">
        <f t="shared" si="0"/>
        <v/>
      </c>
      <c r="AS43" t="str">
        <f t="shared" si="1"/>
        <v>wci_corp</v>
      </c>
    </row>
    <row r="44" spans="2:45">
      <c r="B44" t="s">
        <v>194</v>
      </c>
      <c r="C44" s="31">
        <v>43921</v>
      </c>
      <c r="D44" s="15">
        <v>1558.84</v>
      </c>
      <c r="E44" s="15">
        <v>0</v>
      </c>
      <c r="F44" s="53" t="s">
        <v>134</v>
      </c>
      <c r="G44" t="s">
        <v>195</v>
      </c>
      <c r="H44" s="41" t="s">
        <v>136</v>
      </c>
      <c r="I44" t="s">
        <v>196</v>
      </c>
      <c r="J44" t="s">
        <v>168</v>
      </c>
      <c r="K44" t="s">
        <v>139</v>
      </c>
      <c r="L44" s="17"/>
      <c r="M44" s="17"/>
      <c r="N44" s="17" t="s">
        <v>197</v>
      </c>
      <c r="O44" s="36"/>
      <c r="P44" s="17"/>
      <c r="Q44" s="17"/>
      <c r="U44" t="s">
        <v>198</v>
      </c>
      <c r="V44" t="s">
        <v>198</v>
      </c>
      <c r="X44" s="31">
        <v>43927</v>
      </c>
      <c r="Y44" s="31">
        <v>43928</v>
      </c>
      <c r="AA44" s="31"/>
      <c r="AB44" t="s">
        <v>9</v>
      </c>
      <c r="AC44">
        <v>0</v>
      </c>
      <c r="AD44">
        <v>0</v>
      </c>
      <c r="AE44">
        <v>0</v>
      </c>
      <c r="AF44">
        <v>0</v>
      </c>
      <c r="AG44">
        <v>0</v>
      </c>
      <c r="AH44">
        <v>1</v>
      </c>
      <c r="AI44">
        <v>70036</v>
      </c>
      <c r="AJ44">
        <v>2010</v>
      </c>
      <c r="AK44">
        <v>0</v>
      </c>
      <c r="AL44">
        <v>19</v>
      </c>
      <c r="AO44" s="41"/>
      <c r="AP44" s="41"/>
      <c r="AQ44" t="str">
        <f t="shared" si="0"/>
        <v/>
      </c>
      <c r="AS44" t="str">
        <f t="shared" si="1"/>
        <v>wci_corp</v>
      </c>
    </row>
    <row r="45" spans="2:45">
      <c r="B45" t="s">
        <v>133</v>
      </c>
      <c r="C45" s="31">
        <v>43937</v>
      </c>
      <c r="D45" s="15">
        <v>1200</v>
      </c>
      <c r="E45" s="15">
        <v>0</v>
      </c>
      <c r="F45" s="53" t="s">
        <v>134</v>
      </c>
      <c r="G45" t="s">
        <v>199</v>
      </c>
      <c r="H45" s="41" t="s">
        <v>136</v>
      </c>
      <c r="I45" t="s">
        <v>137</v>
      </c>
      <c r="J45" t="s">
        <v>200</v>
      </c>
      <c r="K45" t="s">
        <v>139</v>
      </c>
      <c r="L45" s="17" t="s">
        <v>140</v>
      </c>
      <c r="M45" s="17"/>
      <c r="N45" s="17" t="s">
        <v>141</v>
      </c>
      <c r="O45" s="36">
        <v>43934</v>
      </c>
      <c r="P45" s="17" t="s">
        <v>201</v>
      </c>
      <c r="Q45" s="17" t="s">
        <v>202</v>
      </c>
      <c r="R45" t="s">
        <v>203</v>
      </c>
      <c r="U45" t="s">
        <v>204</v>
      </c>
      <c r="V45" t="s">
        <v>205</v>
      </c>
      <c r="W45">
        <v>2010</v>
      </c>
      <c r="X45" s="31">
        <v>43937</v>
      </c>
      <c r="Y45" s="31">
        <v>43941</v>
      </c>
      <c r="Z45">
        <v>1200</v>
      </c>
      <c r="AA45" s="31">
        <v>43999</v>
      </c>
      <c r="AB45" t="s">
        <v>9</v>
      </c>
      <c r="AC45">
        <v>0</v>
      </c>
      <c r="AD45">
        <v>0</v>
      </c>
      <c r="AE45">
        <v>0</v>
      </c>
      <c r="AF45">
        <v>0</v>
      </c>
      <c r="AG45">
        <v>0</v>
      </c>
      <c r="AH45">
        <v>1</v>
      </c>
      <c r="AI45">
        <v>57147</v>
      </c>
      <c r="AJ45">
        <v>2010</v>
      </c>
      <c r="AK45">
        <v>0</v>
      </c>
      <c r="AL45">
        <v>19</v>
      </c>
      <c r="AO45" s="41"/>
      <c r="AP45" s="41"/>
      <c r="AQ45" t="str">
        <f t="shared" si="0"/>
        <v>VO05383165</v>
      </c>
      <c r="AS45" t="str">
        <f t="shared" si="1"/>
        <v>wci_corp</v>
      </c>
    </row>
    <row r="46" spans="2:45">
      <c r="B46" t="s">
        <v>133</v>
      </c>
      <c r="C46" s="31">
        <v>43937</v>
      </c>
      <c r="D46" s="15">
        <v>1760</v>
      </c>
      <c r="E46" s="15">
        <v>0</v>
      </c>
      <c r="F46" s="53" t="s">
        <v>134</v>
      </c>
      <c r="G46" t="s">
        <v>199</v>
      </c>
      <c r="H46" s="41" t="s">
        <v>136</v>
      </c>
      <c r="I46" t="s">
        <v>137</v>
      </c>
      <c r="J46" t="s">
        <v>200</v>
      </c>
      <c r="K46" t="s">
        <v>139</v>
      </c>
      <c r="L46" s="17" t="s">
        <v>140</v>
      </c>
      <c r="M46" s="17"/>
      <c r="N46" s="17" t="s">
        <v>141</v>
      </c>
      <c r="O46" s="36">
        <v>43934</v>
      </c>
      <c r="P46" s="17" t="s">
        <v>206</v>
      </c>
      <c r="Q46" s="17" t="s">
        <v>207</v>
      </c>
      <c r="R46" t="s">
        <v>208</v>
      </c>
      <c r="U46" t="s">
        <v>209</v>
      </c>
      <c r="V46" t="s">
        <v>205</v>
      </c>
      <c r="W46">
        <v>2010</v>
      </c>
      <c r="X46" s="31">
        <v>43937</v>
      </c>
      <c r="Y46" s="31">
        <v>43941</v>
      </c>
      <c r="Z46">
        <v>1760</v>
      </c>
      <c r="AA46" s="31">
        <v>43999</v>
      </c>
      <c r="AB46" t="s">
        <v>9</v>
      </c>
      <c r="AC46">
        <v>0</v>
      </c>
      <c r="AD46">
        <v>0</v>
      </c>
      <c r="AE46">
        <v>0</v>
      </c>
      <c r="AF46">
        <v>0</v>
      </c>
      <c r="AG46">
        <v>0</v>
      </c>
      <c r="AH46">
        <v>1</v>
      </c>
      <c r="AI46">
        <v>57147</v>
      </c>
      <c r="AJ46">
        <v>2010</v>
      </c>
      <c r="AK46">
        <v>0</v>
      </c>
      <c r="AL46">
        <v>19</v>
      </c>
      <c r="AO46" s="41"/>
      <c r="AP46" s="41"/>
      <c r="AQ46" t="str">
        <f t="shared" si="0"/>
        <v>VO05383167</v>
      </c>
      <c r="AS46" t="str">
        <f t="shared" si="1"/>
        <v>wci_corp</v>
      </c>
    </row>
    <row r="47" spans="2:45">
      <c r="B47" t="s">
        <v>182</v>
      </c>
      <c r="C47" s="31">
        <v>43951</v>
      </c>
      <c r="D47" s="15">
        <v>-4560.4399999999996</v>
      </c>
      <c r="E47" s="15">
        <v>0</v>
      </c>
      <c r="F47" s="53" t="s">
        <v>134</v>
      </c>
      <c r="G47" t="s">
        <v>210</v>
      </c>
      <c r="H47" s="41" t="s">
        <v>136</v>
      </c>
      <c r="I47" t="s">
        <v>196</v>
      </c>
      <c r="J47" t="s">
        <v>168</v>
      </c>
      <c r="K47" t="s">
        <v>139</v>
      </c>
      <c r="L47" s="17"/>
      <c r="M47" s="17"/>
      <c r="N47" s="17" t="s">
        <v>197</v>
      </c>
      <c r="O47" s="36"/>
      <c r="P47" s="17"/>
      <c r="Q47" s="17"/>
      <c r="U47" t="s">
        <v>198</v>
      </c>
      <c r="V47" t="s">
        <v>211</v>
      </c>
      <c r="X47" s="31">
        <v>43927</v>
      </c>
      <c r="Y47" s="31">
        <v>43928</v>
      </c>
      <c r="AA47" s="31"/>
      <c r="AB47" t="s">
        <v>9</v>
      </c>
      <c r="AC47">
        <v>0</v>
      </c>
      <c r="AD47">
        <v>0</v>
      </c>
      <c r="AE47">
        <v>0</v>
      </c>
      <c r="AF47">
        <v>0</v>
      </c>
      <c r="AG47">
        <v>5</v>
      </c>
      <c r="AH47">
        <v>1</v>
      </c>
      <c r="AI47">
        <v>50036</v>
      </c>
      <c r="AJ47">
        <v>2010</v>
      </c>
      <c r="AK47">
        <v>0</v>
      </c>
      <c r="AL47">
        <v>19</v>
      </c>
      <c r="AO47" s="41"/>
      <c r="AP47" s="41"/>
      <c r="AQ47" t="str">
        <f t="shared" si="0"/>
        <v/>
      </c>
      <c r="AS47" t="str">
        <f t="shared" si="1"/>
        <v>wci_corp</v>
      </c>
    </row>
    <row r="48" spans="2:45">
      <c r="B48" t="s">
        <v>191</v>
      </c>
      <c r="C48" s="31">
        <v>43951</v>
      </c>
      <c r="D48" s="15">
        <v>-542.96</v>
      </c>
      <c r="E48" s="15">
        <v>0</v>
      </c>
      <c r="F48" s="53" t="s">
        <v>134</v>
      </c>
      <c r="G48" t="s">
        <v>210</v>
      </c>
      <c r="H48" s="41" t="s">
        <v>136</v>
      </c>
      <c r="I48" t="s">
        <v>196</v>
      </c>
      <c r="J48" t="s">
        <v>168</v>
      </c>
      <c r="K48" t="s">
        <v>139</v>
      </c>
      <c r="L48" s="17"/>
      <c r="M48" s="17"/>
      <c r="N48" s="17" t="s">
        <v>197</v>
      </c>
      <c r="O48" s="36"/>
      <c r="P48" s="17"/>
      <c r="Q48" s="17"/>
      <c r="U48" t="s">
        <v>198</v>
      </c>
      <c r="V48" t="s">
        <v>211</v>
      </c>
      <c r="X48" s="31">
        <v>43927</v>
      </c>
      <c r="Y48" s="31">
        <v>43928</v>
      </c>
      <c r="AA48" s="31"/>
      <c r="AB48" t="s">
        <v>9</v>
      </c>
      <c r="AC48">
        <v>0</v>
      </c>
      <c r="AD48">
        <v>0</v>
      </c>
      <c r="AE48">
        <v>0</v>
      </c>
      <c r="AF48">
        <v>0</v>
      </c>
      <c r="AG48">
        <v>5</v>
      </c>
      <c r="AH48">
        <v>1</v>
      </c>
      <c r="AI48">
        <v>52036</v>
      </c>
      <c r="AJ48">
        <v>2010</v>
      </c>
      <c r="AK48">
        <v>0</v>
      </c>
      <c r="AL48">
        <v>19</v>
      </c>
      <c r="AO48" s="41"/>
      <c r="AP48" s="41"/>
      <c r="AQ48" t="str">
        <f t="shared" si="0"/>
        <v/>
      </c>
      <c r="AS48" t="str">
        <f t="shared" si="1"/>
        <v>wci_corp</v>
      </c>
    </row>
    <row r="49" spans="2:45">
      <c r="B49" t="s">
        <v>192</v>
      </c>
      <c r="C49" s="31">
        <v>43951</v>
      </c>
      <c r="D49" s="15">
        <v>-369</v>
      </c>
      <c r="E49" s="15">
        <v>0</v>
      </c>
      <c r="F49" s="53" t="s">
        <v>134</v>
      </c>
      <c r="G49" t="s">
        <v>210</v>
      </c>
      <c r="H49" s="41" t="s">
        <v>136</v>
      </c>
      <c r="I49" t="s">
        <v>196</v>
      </c>
      <c r="J49" t="s">
        <v>168</v>
      </c>
      <c r="K49" t="s">
        <v>139</v>
      </c>
      <c r="L49" s="17"/>
      <c r="M49" s="17"/>
      <c r="N49" s="17" t="s">
        <v>197</v>
      </c>
      <c r="O49" s="36"/>
      <c r="P49" s="17"/>
      <c r="Q49" s="17"/>
      <c r="U49" t="s">
        <v>198</v>
      </c>
      <c r="V49" t="s">
        <v>211</v>
      </c>
      <c r="X49" s="31">
        <v>43927</v>
      </c>
      <c r="Y49" s="31">
        <v>43928</v>
      </c>
      <c r="AA49" s="31"/>
      <c r="AB49" t="s">
        <v>9</v>
      </c>
      <c r="AC49">
        <v>0</v>
      </c>
      <c r="AD49">
        <v>0</v>
      </c>
      <c r="AE49">
        <v>0</v>
      </c>
      <c r="AF49">
        <v>0</v>
      </c>
      <c r="AG49">
        <v>5</v>
      </c>
      <c r="AH49">
        <v>1</v>
      </c>
      <c r="AI49">
        <v>55036</v>
      </c>
      <c r="AJ49">
        <v>2010</v>
      </c>
      <c r="AK49">
        <v>0</v>
      </c>
      <c r="AL49">
        <v>19</v>
      </c>
      <c r="AO49" s="41"/>
      <c r="AP49" s="41"/>
      <c r="AQ49" t="str">
        <f t="shared" si="0"/>
        <v/>
      </c>
      <c r="AS49" t="str">
        <f t="shared" si="1"/>
        <v>wci_corp</v>
      </c>
    </row>
    <row r="50" spans="2:45">
      <c r="B50" t="s">
        <v>193</v>
      </c>
      <c r="C50" s="31">
        <v>43951</v>
      </c>
      <c r="D50" s="15">
        <v>-350</v>
      </c>
      <c r="E50" s="15">
        <v>0</v>
      </c>
      <c r="F50" s="53" t="s">
        <v>134</v>
      </c>
      <c r="G50" t="s">
        <v>210</v>
      </c>
      <c r="H50" s="41" t="s">
        <v>136</v>
      </c>
      <c r="I50" t="s">
        <v>196</v>
      </c>
      <c r="J50" t="s">
        <v>168</v>
      </c>
      <c r="K50" t="s">
        <v>139</v>
      </c>
      <c r="L50" s="17"/>
      <c r="M50" s="17"/>
      <c r="N50" s="17" t="s">
        <v>197</v>
      </c>
      <c r="O50" s="36"/>
      <c r="P50" s="17"/>
      <c r="Q50" s="17"/>
      <c r="U50" t="s">
        <v>198</v>
      </c>
      <c r="V50" t="s">
        <v>211</v>
      </c>
      <c r="X50" s="31">
        <v>43927</v>
      </c>
      <c r="Y50" s="31">
        <v>43928</v>
      </c>
      <c r="AA50" s="31"/>
      <c r="AB50" t="s">
        <v>9</v>
      </c>
      <c r="AC50">
        <v>0</v>
      </c>
      <c r="AD50">
        <v>0</v>
      </c>
      <c r="AE50">
        <v>0</v>
      </c>
      <c r="AF50">
        <v>0</v>
      </c>
      <c r="AG50">
        <v>5</v>
      </c>
      <c r="AH50">
        <v>1</v>
      </c>
      <c r="AI50">
        <v>56036</v>
      </c>
      <c r="AJ50">
        <v>2010</v>
      </c>
      <c r="AK50">
        <v>0</v>
      </c>
      <c r="AL50">
        <v>19</v>
      </c>
      <c r="AO50" s="41"/>
      <c r="AP50" s="41"/>
      <c r="AQ50" t="str">
        <f t="shared" si="0"/>
        <v/>
      </c>
      <c r="AS50" t="str">
        <f t="shared" si="1"/>
        <v>wci_corp</v>
      </c>
    </row>
    <row r="51" spans="2:45">
      <c r="B51" t="s">
        <v>194</v>
      </c>
      <c r="C51" s="31">
        <v>43951</v>
      </c>
      <c r="D51" s="15">
        <v>-1558.84</v>
      </c>
      <c r="E51" s="15">
        <v>0</v>
      </c>
      <c r="F51" s="53" t="s">
        <v>134</v>
      </c>
      <c r="G51" t="s">
        <v>210</v>
      </c>
      <c r="H51" s="41" t="s">
        <v>136</v>
      </c>
      <c r="I51" t="s">
        <v>196</v>
      </c>
      <c r="J51" t="s">
        <v>168</v>
      </c>
      <c r="K51" t="s">
        <v>139</v>
      </c>
      <c r="L51" s="17"/>
      <c r="M51" s="17"/>
      <c r="N51" s="17" t="s">
        <v>197</v>
      </c>
      <c r="O51" s="36"/>
      <c r="P51" s="17"/>
      <c r="Q51" s="17"/>
      <c r="U51" t="s">
        <v>198</v>
      </c>
      <c r="V51" t="s">
        <v>211</v>
      </c>
      <c r="X51" s="31">
        <v>43927</v>
      </c>
      <c r="Y51" s="31">
        <v>43928</v>
      </c>
      <c r="AA51" s="31"/>
      <c r="AB51" t="s">
        <v>9</v>
      </c>
      <c r="AC51">
        <v>0</v>
      </c>
      <c r="AD51">
        <v>0</v>
      </c>
      <c r="AE51">
        <v>0</v>
      </c>
      <c r="AF51">
        <v>0</v>
      </c>
      <c r="AG51">
        <v>5</v>
      </c>
      <c r="AH51">
        <v>1</v>
      </c>
      <c r="AI51">
        <v>70036</v>
      </c>
      <c r="AJ51">
        <v>2010</v>
      </c>
      <c r="AK51">
        <v>0</v>
      </c>
      <c r="AL51">
        <v>19</v>
      </c>
      <c r="AO51" s="41"/>
      <c r="AP51" s="41"/>
      <c r="AQ51" t="str">
        <f t="shared" si="0"/>
        <v/>
      </c>
      <c r="AS51" t="str">
        <f t="shared" si="1"/>
        <v>wci_corp</v>
      </c>
    </row>
    <row r="52" spans="2:45">
      <c r="B52" t="s">
        <v>182</v>
      </c>
      <c r="C52" s="31">
        <v>43951</v>
      </c>
      <c r="D52" s="15">
        <v>2231.14</v>
      </c>
      <c r="E52" s="15">
        <v>0</v>
      </c>
      <c r="F52" s="53" t="s">
        <v>134</v>
      </c>
      <c r="G52" t="s">
        <v>212</v>
      </c>
      <c r="H52" s="41" t="s">
        <v>136</v>
      </c>
      <c r="I52" t="s">
        <v>213</v>
      </c>
      <c r="J52" t="s">
        <v>214</v>
      </c>
      <c r="K52" t="s">
        <v>139</v>
      </c>
      <c r="L52" s="17"/>
      <c r="M52" s="17"/>
      <c r="N52" s="17" t="s">
        <v>215</v>
      </c>
      <c r="O52" s="36"/>
      <c r="P52" s="17"/>
      <c r="Q52" s="17"/>
      <c r="U52" t="s">
        <v>216</v>
      </c>
      <c r="V52" t="s">
        <v>216</v>
      </c>
      <c r="X52" s="31">
        <v>43937</v>
      </c>
      <c r="Y52" s="31">
        <v>43937</v>
      </c>
      <c r="AA52" s="31"/>
      <c r="AB52" t="s">
        <v>9</v>
      </c>
      <c r="AC52">
        <v>0</v>
      </c>
      <c r="AD52">
        <v>0</v>
      </c>
      <c r="AE52">
        <v>0</v>
      </c>
      <c r="AF52">
        <v>0</v>
      </c>
      <c r="AG52">
        <v>0</v>
      </c>
      <c r="AH52">
        <v>1</v>
      </c>
      <c r="AI52">
        <v>50036</v>
      </c>
      <c r="AJ52">
        <v>2010</v>
      </c>
      <c r="AK52">
        <v>0</v>
      </c>
      <c r="AL52">
        <v>19</v>
      </c>
      <c r="AO52" s="41"/>
      <c r="AP52" s="41"/>
      <c r="AQ52" t="str">
        <f t="shared" si="0"/>
        <v/>
      </c>
      <c r="AS52" t="str">
        <f t="shared" si="1"/>
        <v>wci_corp</v>
      </c>
    </row>
    <row r="53" spans="2:45">
      <c r="B53" t="s">
        <v>187</v>
      </c>
      <c r="C53" s="31">
        <v>43951</v>
      </c>
      <c r="D53" s="15">
        <v>2097.4699999999998</v>
      </c>
      <c r="E53" s="15">
        <v>0</v>
      </c>
      <c r="F53" s="53" t="s">
        <v>134</v>
      </c>
      <c r="G53" t="s">
        <v>212</v>
      </c>
      <c r="H53" s="41" t="s">
        <v>136</v>
      </c>
      <c r="I53" t="s">
        <v>213</v>
      </c>
      <c r="J53" t="s">
        <v>214</v>
      </c>
      <c r="K53" t="s">
        <v>139</v>
      </c>
      <c r="L53" s="17"/>
      <c r="M53" s="17"/>
      <c r="N53" s="17" t="s">
        <v>215</v>
      </c>
      <c r="O53" s="36"/>
      <c r="P53" s="17"/>
      <c r="Q53" s="17"/>
      <c r="U53" t="s">
        <v>216</v>
      </c>
      <c r="V53" t="s">
        <v>216</v>
      </c>
      <c r="X53" s="31">
        <v>43937</v>
      </c>
      <c r="Y53" s="31">
        <v>43937</v>
      </c>
      <c r="AA53" s="31"/>
      <c r="AB53" t="s">
        <v>9</v>
      </c>
      <c r="AC53">
        <v>0</v>
      </c>
      <c r="AD53">
        <v>0</v>
      </c>
      <c r="AE53">
        <v>0</v>
      </c>
      <c r="AF53">
        <v>0</v>
      </c>
      <c r="AG53">
        <v>0</v>
      </c>
      <c r="AH53">
        <v>1</v>
      </c>
      <c r="AI53">
        <v>50036</v>
      </c>
      <c r="AJ53">
        <v>2010</v>
      </c>
      <c r="AK53">
        <v>100</v>
      </c>
      <c r="AL53">
        <v>19</v>
      </c>
      <c r="AO53" s="41"/>
      <c r="AP53" s="41"/>
      <c r="AQ53" t="str">
        <f t="shared" si="0"/>
        <v/>
      </c>
      <c r="AS53" t="str">
        <f t="shared" si="1"/>
        <v>wci_corp</v>
      </c>
    </row>
    <row r="54" spans="2:45">
      <c r="B54" t="s">
        <v>188</v>
      </c>
      <c r="C54" s="31">
        <v>43951</v>
      </c>
      <c r="D54" s="15">
        <v>15640.81</v>
      </c>
      <c r="E54" s="15">
        <v>0</v>
      </c>
      <c r="F54" s="53" t="s">
        <v>134</v>
      </c>
      <c r="G54" t="s">
        <v>212</v>
      </c>
      <c r="H54" s="41" t="s">
        <v>136</v>
      </c>
      <c r="I54" t="s">
        <v>213</v>
      </c>
      <c r="J54" t="s">
        <v>214</v>
      </c>
      <c r="K54" t="s">
        <v>139</v>
      </c>
      <c r="L54" s="17"/>
      <c r="M54" s="17"/>
      <c r="N54" s="17" t="s">
        <v>215</v>
      </c>
      <c r="O54" s="36"/>
      <c r="P54" s="17"/>
      <c r="Q54" s="17"/>
      <c r="U54" t="s">
        <v>216</v>
      </c>
      <c r="V54" t="s">
        <v>216</v>
      </c>
      <c r="X54" s="31">
        <v>43937</v>
      </c>
      <c r="Y54" s="31">
        <v>43937</v>
      </c>
      <c r="AA54" s="31"/>
      <c r="AB54" t="s">
        <v>9</v>
      </c>
      <c r="AC54">
        <v>0</v>
      </c>
      <c r="AD54">
        <v>0</v>
      </c>
      <c r="AE54">
        <v>0</v>
      </c>
      <c r="AF54">
        <v>0</v>
      </c>
      <c r="AG54">
        <v>0</v>
      </c>
      <c r="AH54">
        <v>1</v>
      </c>
      <c r="AI54">
        <v>50036</v>
      </c>
      <c r="AJ54">
        <v>2010</v>
      </c>
      <c r="AK54">
        <v>200</v>
      </c>
      <c r="AL54">
        <v>19</v>
      </c>
      <c r="AO54" s="41"/>
      <c r="AP54" s="41"/>
      <c r="AQ54" t="str">
        <f t="shared" si="0"/>
        <v/>
      </c>
      <c r="AS54" t="str">
        <f t="shared" si="1"/>
        <v>wci_corp</v>
      </c>
    </row>
    <row r="55" spans="2:45">
      <c r="B55" t="s">
        <v>189</v>
      </c>
      <c r="C55" s="31">
        <v>43951</v>
      </c>
      <c r="D55" s="15">
        <v>3321.62</v>
      </c>
      <c r="E55" s="15">
        <v>0</v>
      </c>
      <c r="F55" s="53" t="s">
        <v>134</v>
      </c>
      <c r="G55" t="s">
        <v>212</v>
      </c>
      <c r="H55" s="41" t="s">
        <v>136</v>
      </c>
      <c r="I55" t="s">
        <v>213</v>
      </c>
      <c r="J55" t="s">
        <v>214</v>
      </c>
      <c r="K55" t="s">
        <v>139</v>
      </c>
      <c r="L55" s="17"/>
      <c r="M55" s="17"/>
      <c r="N55" s="17" t="s">
        <v>215</v>
      </c>
      <c r="O55" s="36"/>
      <c r="P55" s="17"/>
      <c r="Q55" s="17"/>
      <c r="U55" t="s">
        <v>216</v>
      </c>
      <c r="V55" t="s">
        <v>216</v>
      </c>
      <c r="X55" s="31">
        <v>43937</v>
      </c>
      <c r="Y55" s="31">
        <v>43937</v>
      </c>
      <c r="AA55" s="31"/>
      <c r="AB55" t="s">
        <v>9</v>
      </c>
      <c r="AC55">
        <v>0</v>
      </c>
      <c r="AD55">
        <v>0</v>
      </c>
      <c r="AE55">
        <v>0</v>
      </c>
      <c r="AF55">
        <v>0</v>
      </c>
      <c r="AG55">
        <v>0</v>
      </c>
      <c r="AH55">
        <v>1</v>
      </c>
      <c r="AI55">
        <v>50036</v>
      </c>
      <c r="AJ55">
        <v>2010</v>
      </c>
      <c r="AK55">
        <v>210</v>
      </c>
      <c r="AL55">
        <v>19</v>
      </c>
      <c r="AO55" s="41"/>
      <c r="AP55" s="41"/>
      <c r="AQ55" t="str">
        <f t="shared" si="0"/>
        <v/>
      </c>
      <c r="AS55" t="str">
        <f t="shared" si="1"/>
        <v>wci_corp</v>
      </c>
    </row>
    <row r="56" spans="2:45">
      <c r="B56" t="s">
        <v>190</v>
      </c>
      <c r="C56" s="31">
        <v>43951</v>
      </c>
      <c r="D56" s="15">
        <v>1103.53</v>
      </c>
      <c r="E56" s="15">
        <v>0</v>
      </c>
      <c r="F56" s="53" t="s">
        <v>134</v>
      </c>
      <c r="G56" t="s">
        <v>212</v>
      </c>
      <c r="H56" s="41" t="s">
        <v>136</v>
      </c>
      <c r="I56" t="s">
        <v>213</v>
      </c>
      <c r="J56" t="s">
        <v>214</v>
      </c>
      <c r="K56" t="s">
        <v>139</v>
      </c>
      <c r="L56" s="17"/>
      <c r="M56" s="17"/>
      <c r="N56" s="17" t="s">
        <v>215</v>
      </c>
      <c r="O56" s="36"/>
      <c r="P56" s="17"/>
      <c r="Q56" s="17"/>
      <c r="U56" t="s">
        <v>216</v>
      </c>
      <c r="V56" t="s">
        <v>216</v>
      </c>
      <c r="X56" s="31">
        <v>43937</v>
      </c>
      <c r="Y56" s="31">
        <v>43937</v>
      </c>
      <c r="AA56" s="31"/>
      <c r="AB56" t="s">
        <v>9</v>
      </c>
      <c r="AC56">
        <v>0</v>
      </c>
      <c r="AD56">
        <v>0</v>
      </c>
      <c r="AE56">
        <v>0</v>
      </c>
      <c r="AF56">
        <v>0</v>
      </c>
      <c r="AG56">
        <v>0</v>
      </c>
      <c r="AH56">
        <v>1</v>
      </c>
      <c r="AI56">
        <v>50036</v>
      </c>
      <c r="AJ56">
        <v>2010</v>
      </c>
      <c r="AK56">
        <v>300</v>
      </c>
      <c r="AL56">
        <v>19</v>
      </c>
      <c r="AO56" s="41"/>
      <c r="AP56" s="41"/>
      <c r="AQ56" t="str">
        <f t="shared" si="0"/>
        <v/>
      </c>
      <c r="AS56" t="str">
        <f t="shared" si="1"/>
        <v>wci_corp</v>
      </c>
    </row>
    <row r="57" spans="2:45">
      <c r="B57" t="s">
        <v>171</v>
      </c>
      <c r="C57" s="31">
        <v>43951</v>
      </c>
      <c r="D57" s="15">
        <v>408.16</v>
      </c>
      <c r="E57" s="15">
        <v>0</v>
      </c>
      <c r="F57" s="53" t="s">
        <v>134</v>
      </c>
      <c r="G57" t="s">
        <v>212</v>
      </c>
      <c r="H57" s="41" t="s">
        <v>136</v>
      </c>
      <c r="I57" t="s">
        <v>213</v>
      </c>
      <c r="J57" t="s">
        <v>214</v>
      </c>
      <c r="K57" t="s">
        <v>139</v>
      </c>
      <c r="L57" s="17"/>
      <c r="M57" s="17"/>
      <c r="N57" s="17" t="s">
        <v>217</v>
      </c>
      <c r="O57" s="36"/>
      <c r="P57" s="17"/>
      <c r="Q57" s="17"/>
      <c r="U57" t="s">
        <v>216</v>
      </c>
      <c r="V57" t="s">
        <v>216</v>
      </c>
      <c r="X57" s="31">
        <v>43937</v>
      </c>
      <c r="Y57" s="31">
        <v>43937</v>
      </c>
      <c r="AA57" s="31"/>
      <c r="AB57" t="s">
        <v>9</v>
      </c>
      <c r="AC57">
        <v>0</v>
      </c>
      <c r="AD57">
        <v>0</v>
      </c>
      <c r="AE57">
        <v>0</v>
      </c>
      <c r="AF57">
        <v>0</v>
      </c>
      <c r="AG57">
        <v>0</v>
      </c>
      <c r="AH57">
        <v>1</v>
      </c>
      <c r="AI57">
        <v>50065</v>
      </c>
      <c r="AJ57">
        <v>2010</v>
      </c>
      <c r="AK57">
        <v>0</v>
      </c>
      <c r="AL57">
        <v>19</v>
      </c>
      <c r="AO57" s="41"/>
      <c r="AP57" s="41"/>
      <c r="AQ57" t="str">
        <f t="shared" si="0"/>
        <v/>
      </c>
      <c r="AS57" t="str">
        <f t="shared" si="1"/>
        <v>wci_corp</v>
      </c>
    </row>
    <row r="58" spans="2:45">
      <c r="B58" t="s">
        <v>191</v>
      </c>
      <c r="C58" s="31">
        <v>43951</v>
      </c>
      <c r="D58" s="15">
        <v>3569.95</v>
      </c>
      <c r="E58" s="15">
        <v>0</v>
      </c>
      <c r="F58" s="53" t="s">
        <v>134</v>
      </c>
      <c r="G58" t="s">
        <v>212</v>
      </c>
      <c r="H58" s="41" t="s">
        <v>136</v>
      </c>
      <c r="I58" t="s">
        <v>213</v>
      </c>
      <c r="J58" t="s">
        <v>214</v>
      </c>
      <c r="K58" t="s">
        <v>139</v>
      </c>
      <c r="L58" s="17"/>
      <c r="M58" s="17"/>
      <c r="N58" s="17" t="s">
        <v>215</v>
      </c>
      <c r="O58" s="36"/>
      <c r="P58" s="17"/>
      <c r="Q58" s="17"/>
      <c r="U58" t="s">
        <v>216</v>
      </c>
      <c r="V58" t="s">
        <v>216</v>
      </c>
      <c r="X58" s="31">
        <v>43937</v>
      </c>
      <c r="Y58" s="31">
        <v>43937</v>
      </c>
      <c r="AA58" s="31"/>
      <c r="AB58" t="s">
        <v>9</v>
      </c>
      <c r="AC58">
        <v>0</v>
      </c>
      <c r="AD58">
        <v>0</v>
      </c>
      <c r="AE58">
        <v>0</v>
      </c>
      <c r="AF58">
        <v>0</v>
      </c>
      <c r="AG58">
        <v>0</v>
      </c>
      <c r="AH58">
        <v>1</v>
      </c>
      <c r="AI58">
        <v>52036</v>
      </c>
      <c r="AJ58">
        <v>2010</v>
      </c>
      <c r="AK58">
        <v>0</v>
      </c>
      <c r="AL58">
        <v>19</v>
      </c>
      <c r="AO58" s="41"/>
      <c r="AP58" s="41"/>
      <c r="AQ58" t="str">
        <f t="shared" si="0"/>
        <v/>
      </c>
      <c r="AS58" t="str">
        <f t="shared" si="1"/>
        <v>wci_corp</v>
      </c>
    </row>
    <row r="59" spans="2:45">
      <c r="B59" t="s">
        <v>192</v>
      </c>
      <c r="C59" s="31">
        <v>43951</v>
      </c>
      <c r="D59" s="15">
        <v>1950.22</v>
      </c>
      <c r="E59" s="15">
        <v>0</v>
      </c>
      <c r="F59" s="53" t="s">
        <v>134</v>
      </c>
      <c r="G59" t="s">
        <v>212</v>
      </c>
      <c r="H59" s="41" t="s">
        <v>136</v>
      </c>
      <c r="I59" t="s">
        <v>213</v>
      </c>
      <c r="J59" t="s">
        <v>214</v>
      </c>
      <c r="K59" t="s">
        <v>139</v>
      </c>
      <c r="L59" s="17"/>
      <c r="M59" s="17"/>
      <c r="N59" s="17" t="s">
        <v>215</v>
      </c>
      <c r="O59" s="36"/>
      <c r="P59" s="17"/>
      <c r="Q59" s="17"/>
      <c r="U59" t="s">
        <v>216</v>
      </c>
      <c r="V59" t="s">
        <v>216</v>
      </c>
      <c r="X59" s="31">
        <v>43937</v>
      </c>
      <c r="Y59" s="31">
        <v>43937</v>
      </c>
      <c r="AA59" s="31"/>
      <c r="AB59" t="s">
        <v>9</v>
      </c>
      <c r="AC59">
        <v>0</v>
      </c>
      <c r="AD59">
        <v>0</v>
      </c>
      <c r="AE59">
        <v>0</v>
      </c>
      <c r="AF59">
        <v>0</v>
      </c>
      <c r="AG59">
        <v>0</v>
      </c>
      <c r="AH59">
        <v>1</v>
      </c>
      <c r="AI59">
        <v>55036</v>
      </c>
      <c r="AJ59">
        <v>2010</v>
      </c>
      <c r="AK59">
        <v>0</v>
      </c>
      <c r="AL59">
        <v>19</v>
      </c>
      <c r="AO59" s="41"/>
      <c r="AP59" s="41"/>
      <c r="AQ59" t="str">
        <f t="shared" si="0"/>
        <v/>
      </c>
      <c r="AS59" t="str">
        <f t="shared" si="1"/>
        <v>wci_corp</v>
      </c>
    </row>
    <row r="60" spans="2:45">
      <c r="B60" t="s">
        <v>193</v>
      </c>
      <c r="C60" s="31">
        <v>43951</v>
      </c>
      <c r="D60" s="15">
        <v>1750</v>
      </c>
      <c r="E60" s="15">
        <v>0</v>
      </c>
      <c r="F60" s="53" t="s">
        <v>134</v>
      </c>
      <c r="G60" t="s">
        <v>212</v>
      </c>
      <c r="H60" s="41" t="s">
        <v>136</v>
      </c>
      <c r="I60" t="s">
        <v>213</v>
      </c>
      <c r="J60" t="s">
        <v>214</v>
      </c>
      <c r="K60" t="s">
        <v>139</v>
      </c>
      <c r="L60" s="17"/>
      <c r="M60" s="17"/>
      <c r="N60" s="17" t="s">
        <v>215</v>
      </c>
      <c r="O60" s="36"/>
      <c r="P60" s="17"/>
      <c r="Q60" s="17"/>
      <c r="U60" t="s">
        <v>216</v>
      </c>
      <c r="V60" t="s">
        <v>216</v>
      </c>
      <c r="X60" s="31">
        <v>43937</v>
      </c>
      <c r="Y60" s="31">
        <v>43937</v>
      </c>
      <c r="AA60" s="31"/>
      <c r="AB60" t="s">
        <v>9</v>
      </c>
      <c r="AC60">
        <v>0</v>
      </c>
      <c r="AD60">
        <v>0</v>
      </c>
      <c r="AE60">
        <v>0</v>
      </c>
      <c r="AF60">
        <v>0</v>
      </c>
      <c r="AG60">
        <v>0</v>
      </c>
      <c r="AH60">
        <v>1</v>
      </c>
      <c r="AI60">
        <v>56036</v>
      </c>
      <c r="AJ60">
        <v>2010</v>
      </c>
      <c r="AK60">
        <v>0</v>
      </c>
      <c r="AL60">
        <v>19</v>
      </c>
      <c r="AO60" s="41"/>
      <c r="AP60" s="41"/>
      <c r="AQ60" t="str">
        <f t="shared" si="0"/>
        <v/>
      </c>
      <c r="AS60" t="str">
        <f t="shared" si="1"/>
        <v>wci_corp</v>
      </c>
    </row>
    <row r="61" spans="2:45">
      <c r="B61" t="s">
        <v>194</v>
      </c>
      <c r="C61" s="31">
        <v>43951</v>
      </c>
      <c r="D61" s="15">
        <v>7181.22</v>
      </c>
      <c r="E61" s="15">
        <v>0</v>
      </c>
      <c r="F61" s="53" t="s">
        <v>134</v>
      </c>
      <c r="G61" t="s">
        <v>212</v>
      </c>
      <c r="H61" s="41" t="s">
        <v>136</v>
      </c>
      <c r="I61" t="s">
        <v>213</v>
      </c>
      <c r="J61" t="s">
        <v>214</v>
      </c>
      <c r="K61" t="s">
        <v>139</v>
      </c>
      <c r="L61" s="17"/>
      <c r="M61" s="17"/>
      <c r="N61" s="17" t="s">
        <v>215</v>
      </c>
      <c r="O61" s="36"/>
      <c r="P61" s="17"/>
      <c r="Q61" s="17"/>
      <c r="U61" t="s">
        <v>216</v>
      </c>
      <c r="V61" t="s">
        <v>216</v>
      </c>
      <c r="X61" s="31">
        <v>43937</v>
      </c>
      <c r="Y61" s="31">
        <v>43937</v>
      </c>
      <c r="AA61" s="31"/>
      <c r="AB61" t="s">
        <v>9</v>
      </c>
      <c r="AC61">
        <v>0</v>
      </c>
      <c r="AD61">
        <v>0</v>
      </c>
      <c r="AE61">
        <v>0</v>
      </c>
      <c r="AF61">
        <v>0</v>
      </c>
      <c r="AG61">
        <v>0</v>
      </c>
      <c r="AH61">
        <v>1</v>
      </c>
      <c r="AI61">
        <v>70036</v>
      </c>
      <c r="AJ61">
        <v>2010</v>
      </c>
      <c r="AK61">
        <v>0</v>
      </c>
      <c r="AL61">
        <v>19</v>
      </c>
      <c r="AO61" s="41"/>
      <c r="AP61" s="41"/>
      <c r="AQ61" t="str">
        <f t="shared" si="0"/>
        <v/>
      </c>
      <c r="AS61" t="str">
        <f t="shared" si="1"/>
        <v>wci_corp</v>
      </c>
    </row>
    <row r="62" spans="2:45">
      <c r="B62" t="s">
        <v>218</v>
      </c>
      <c r="C62" s="31">
        <v>43951</v>
      </c>
      <c r="D62" s="15">
        <v>408.16</v>
      </c>
      <c r="E62" s="15">
        <v>0</v>
      </c>
      <c r="F62" s="53" t="s">
        <v>134</v>
      </c>
      <c r="G62" t="s">
        <v>219</v>
      </c>
      <c r="H62" s="41" t="s">
        <v>136</v>
      </c>
      <c r="I62" t="s">
        <v>220</v>
      </c>
      <c r="J62" t="s">
        <v>221</v>
      </c>
      <c r="K62" t="s">
        <v>139</v>
      </c>
      <c r="L62" s="17"/>
      <c r="M62" s="17"/>
      <c r="N62" s="17" t="s">
        <v>217</v>
      </c>
      <c r="O62" s="36"/>
      <c r="P62" s="17"/>
      <c r="Q62" s="17"/>
      <c r="U62" t="s">
        <v>222</v>
      </c>
      <c r="V62" t="s">
        <v>222</v>
      </c>
      <c r="X62" s="31">
        <v>43951</v>
      </c>
      <c r="Y62" s="31">
        <v>43951</v>
      </c>
      <c r="AA62" s="31"/>
      <c r="AB62" t="s">
        <v>9</v>
      </c>
      <c r="AC62">
        <v>0</v>
      </c>
      <c r="AD62">
        <v>0</v>
      </c>
      <c r="AE62">
        <v>0</v>
      </c>
      <c r="AF62">
        <v>0</v>
      </c>
      <c r="AG62">
        <v>0</v>
      </c>
      <c r="AH62">
        <v>1</v>
      </c>
      <c r="AI62">
        <v>50020</v>
      </c>
      <c r="AJ62">
        <v>2010</v>
      </c>
      <c r="AK62">
        <v>0</v>
      </c>
      <c r="AL62">
        <v>19</v>
      </c>
      <c r="AO62" s="41"/>
      <c r="AP62" s="41"/>
      <c r="AQ62" t="str">
        <f t="shared" si="0"/>
        <v/>
      </c>
      <c r="AS62" t="str">
        <f t="shared" si="1"/>
        <v>wci_corp</v>
      </c>
    </row>
    <row r="63" spans="2:45">
      <c r="B63" t="s">
        <v>218</v>
      </c>
      <c r="C63" s="31">
        <v>43951</v>
      </c>
      <c r="D63" s="15">
        <v>1600.64</v>
      </c>
      <c r="E63" s="15">
        <v>0</v>
      </c>
      <c r="F63" s="53" t="s">
        <v>134</v>
      </c>
      <c r="G63" t="s">
        <v>219</v>
      </c>
      <c r="H63" s="41" t="s">
        <v>136</v>
      </c>
      <c r="I63" t="s">
        <v>220</v>
      </c>
      <c r="J63" t="s">
        <v>221</v>
      </c>
      <c r="K63" t="s">
        <v>139</v>
      </c>
      <c r="L63" s="17"/>
      <c r="M63" s="17"/>
      <c r="N63" s="17" t="s">
        <v>174</v>
      </c>
      <c r="O63" s="36"/>
      <c r="P63" s="17"/>
      <c r="Q63" s="17"/>
      <c r="U63" t="s">
        <v>222</v>
      </c>
      <c r="V63" t="s">
        <v>222</v>
      </c>
      <c r="X63" s="31">
        <v>43951</v>
      </c>
      <c r="Y63" s="31">
        <v>43951</v>
      </c>
      <c r="AA63" s="31"/>
      <c r="AB63" t="s">
        <v>9</v>
      </c>
      <c r="AC63">
        <v>0</v>
      </c>
      <c r="AD63">
        <v>0</v>
      </c>
      <c r="AE63">
        <v>0</v>
      </c>
      <c r="AF63">
        <v>0</v>
      </c>
      <c r="AG63">
        <v>0</v>
      </c>
      <c r="AH63">
        <v>1</v>
      </c>
      <c r="AI63">
        <v>50020</v>
      </c>
      <c r="AJ63">
        <v>2010</v>
      </c>
      <c r="AK63">
        <v>0</v>
      </c>
      <c r="AL63">
        <v>19</v>
      </c>
      <c r="AO63" s="41"/>
      <c r="AP63" s="41"/>
      <c r="AQ63" t="str">
        <f t="shared" si="0"/>
        <v/>
      </c>
      <c r="AS63" t="str">
        <f t="shared" si="1"/>
        <v>wci_corp</v>
      </c>
    </row>
    <row r="64" spans="2:45">
      <c r="B64" t="s">
        <v>218</v>
      </c>
      <c r="C64" s="31">
        <v>43951</v>
      </c>
      <c r="D64" s="15">
        <v>1632.64</v>
      </c>
      <c r="E64" s="15">
        <v>0</v>
      </c>
      <c r="F64" s="53" t="s">
        <v>134</v>
      </c>
      <c r="G64" t="s">
        <v>219</v>
      </c>
      <c r="H64" s="41" t="s">
        <v>136</v>
      </c>
      <c r="I64" t="s">
        <v>220</v>
      </c>
      <c r="J64" t="s">
        <v>221</v>
      </c>
      <c r="K64" t="s">
        <v>139</v>
      </c>
      <c r="L64" s="17"/>
      <c r="M64" s="17"/>
      <c r="N64" s="17" t="s">
        <v>174</v>
      </c>
      <c r="O64" s="36"/>
      <c r="P64" s="17"/>
      <c r="Q64" s="17"/>
      <c r="U64" t="s">
        <v>222</v>
      </c>
      <c r="V64" t="s">
        <v>222</v>
      </c>
      <c r="X64" s="31">
        <v>43951</v>
      </c>
      <c r="Y64" s="31">
        <v>43951</v>
      </c>
      <c r="AA64" s="31"/>
      <c r="AB64" t="s">
        <v>9</v>
      </c>
      <c r="AC64">
        <v>0</v>
      </c>
      <c r="AD64">
        <v>0</v>
      </c>
      <c r="AE64">
        <v>0</v>
      </c>
      <c r="AF64">
        <v>0</v>
      </c>
      <c r="AG64">
        <v>0</v>
      </c>
      <c r="AH64">
        <v>1</v>
      </c>
      <c r="AI64">
        <v>50020</v>
      </c>
      <c r="AJ64">
        <v>2010</v>
      </c>
      <c r="AK64">
        <v>0</v>
      </c>
      <c r="AL64">
        <v>19</v>
      </c>
      <c r="AO64" s="41"/>
      <c r="AP64" s="41"/>
      <c r="AQ64" t="str">
        <f t="shared" si="0"/>
        <v/>
      </c>
      <c r="AS64" t="str">
        <f t="shared" si="1"/>
        <v>wci_corp</v>
      </c>
    </row>
    <row r="65" spans="2:45">
      <c r="B65" t="s">
        <v>171</v>
      </c>
      <c r="C65" s="31">
        <v>43951</v>
      </c>
      <c r="D65" s="15">
        <v>-408.16</v>
      </c>
      <c r="E65" s="15">
        <v>0</v>
      </c>
      <c r="F65" s="53" t="s">
        <v>134</v>
      </c>
      <c r="G65" t="s">
        <v>219</v>
      </c>
      <c r="H65" s="41" t="s">
        <v>136</v>
      </c>
      <c r="I65" t="s">
        <v>220</v>
      </c>
      <c r="J65" t="s">
        <v>221</v>
      </c>
      <c r="K65" t="s">
        <v>139</v>
      </c>
      <c r="L65" s="17"/>
      <c r="M65" s="17"/>
      <c r="N65" s="17" t="s">
        <v>217</v>
      </c>
      <c r="O65" s="36"/>
      <c r="P65" s="17"/>
      <c r="Q65" s="17"/>
      <c r="U65" t="s">
        <v>222</v>
      </c>
      <c r="V65" t="s">
        <v>222</v>
      </c>
      <c r="X65" s="31">
        <v>43951</v>
      </c>
      <c r="Y65" s="31">
        <v>43951</v>
      </c>
      <c r="AA65" s="31"/>
      <c r="AB65" t="s">
        <v>9</v>
      </c>
      <c r="AC65">
        <v>0</v>
      </c>
      <c r="AD65">
        <v>0</v>
      </c>
      <c r="AE65">
        <v>0</v>
      </c>
      <c r="AF65">
        <v>0</v>
      </c>
      <c r="AG65">
        <v>0</v>
      </c>
      <c r="AH65">
        <v>1</v>
      </c>
      <c r="AI65">
        <v>50065</v>
      </c>
      <c r="AJ65">
        <v>2010</v>
      </c>
      <c r="AK65">
        <v>0</v>
      </c>
      <c r="AL65">
        <v>19</v>
      </c>
      <c r="AO65" s="41"/>
      <c r="AP65" s="41"/>
      <c r="AQ65" t="str">
        <f t="shared" si="0"/>
        <v/>
      </c>
      <c r="AS65" t="str">
        <f t="shared" si="1"/>
        <v>wci_corp</v>
      </c>
    </row>
    <row r="66" spans="2:45">
      <c r="B66" t="s">
        <v>171</v>
      </c>
      <c r="C66" s="31">
        <v>43951</v>
      </c>
      <c r="D66" s="15">
        <v>-1600.64</v>
      </c>
      <c r="E66" s="15">
        <v>0</v>
      </c>
      <c r="F66" s="53" t="s">
        <v>134</v>
      </c>
      <c r="G66" t="s">
        <v>219</v>
      </c>
      <c r="H66" s="41" t="s">
        <v>136</v>
      </c>
      <c r="I66" t="s">
        <v>220</v>
      </c>
      <c r="J66" t="s">
        <v>221</v>
      </c>
      <c r="K66" t="s">
        <v>139</v>
      </c>
      <c r="L66" s="17"/>
      <c r="M66" s="17"/>
      <c r="N66" s="17" t="s">
        <v>174</v>
      </c>
      <c r="O66" s="36"/>
      <c r="P66" s="17"/>
      <c r="Q66" s="17"/>
      <c r="U66" t="s">
        <v>222</v>
      </c>
      <c r="V66" t="s">
        <v>222</v>
      </c>
      <c r="X66" s="31">
        <v>43951</v>
      </c>
      <c r="Y66" s="31">
        <v>43951</v>
      </c>
      <c r="AA66" s="31"/>
      <c r="AB66" t="s">
        <v>9</v>
      </c>
      <c r="AC66">
        <v>0</v>
      </c>
      <c r="AD66">
        <v>0</v>
      </c>
      <c r="AE66">
        <v>0</v>
      </c>
      <c r="AF66">
        <v>0</v>
      </c>
      <c r="AG66">
        <v>0</v>
      </c>
      <c r="AH66">
        <v>1</v>
      </c>
      <c r="AI66">
        <v>50065</v>
      </c>
      <c r="AJ66">
        <v>2010</v>
      </c>
      <c r="AK66">
        <v>0</v>
      </c>
      <c r="AL66">
        <v>19</v>
      </c>
      <c r="AO66" s="41"/>
      <c r="AP66" s="41"/>
      <c r="AQ66" t="str">
        <f t="shared" si="0"/>
        <v/>
      </c>
      <c r="AS66" t="str">
        <f t="shared" si="1"/>
        <v>wci_corp</v>
      </c>
    </row>
    <row r="67" spans="2:45">
      <c r="B67" t="s">
        <v>171</v>
      </c>
      <c r="C67" s="31">
        <v>43951</v>
      </c>
      <c r="D67" s="15">
        <v>-1632.64</v>
      </c>
      <c r="E67" s="15">
        <v>0</v>
      </c>
      <c r="F67" s="53" t="s">
        <v>134</v>
      </c>
      <c r="G67" t="s">
        <v>219</v>
      </c>
      <c r="H67" s="41" t="s">
        <v>136</v>
      </c>
      <c r="I67" t="s">
        <v>220</v>
      </c>
      <c r="J67" t="s">
        <v>221</v>
      </c>
      <c r="K67" t="s">
        <v>139</v>
      </c>
      <c r="L67" s="17"/>
      <c r="M67" s="17"/>
      <c r="N67" s="17" t="s">
        <v>174</v>
      </c>
      <c r="O67" s="36"/>
      <c r="P67" s="17"/>
      <c r="Q67" s="17"/>
      <c r="U67" t="s">
        <v>222</v>
      </c>
      <c r="V67" t="s">
        <v>222</v>
      </c>
      <c r="X67" s="31">
        <v>43951</v>
      </c>
      <c r="Y67" s="31">
        <v>43951</v>
      </c>
      <c r="AA67" s="31"/>
      <c r="AB67" t="s">
        <v>9</v>
      </c>
      <c r="AC67">
        <v>0</v>
      </c>
      <c r="AD67">
        <v>0</v>
      </c>
      <c r="AE67">
        <v>0</v>
      </c>
      <c r="AF67">
        <v>0</v>
      </c>
      <c r="AG67">
        <v>0</v>
      </c>
      <c r="AH67">
        <v>1</v>
      </c>
      <c r="AI67">
        <v>50065</v>
      </c>
      <c r="AJ67">
        <v>2010</v>
      </c>
      <c r="AK67">
        <v>0</v>
      </c>
      <c r="AL67">
        <v>19</v>
      </c>
      <c r="AO67" s="41"/>
      <c r="AP67" s="41"/>
      <c r="AQ67" t="str">
        <f t="shared" si="0"/>
        <v/>
      </c>
      <c r="AS67" t="str">
        <f t="shared" si="1"/>
        <v>wci_corp</v>
      </c>
    </row>
    <row r="68" spans="2:45">
      <c r="B68" t="s">
        <v>223</v>
      </c>
      <c r="C68" s="31">
        <v>43951</v>
      </c>
      <c r="D68" s="15">
        <v>554</v>
      </c>
      <c r="E68" s="15">
        <v>0</v>
      </c>
      <c r="F68" s="53" t="s">
        <v>134</v>
      </c>
      <c r="G68" t="s">
        <v>219</v>
      </c>
      <c r="H68" s="41" t="s">
        <v>136</v>
      </c>
      <c r="I68" t="s">
        <v>220</v>
      </c>
      <c r="J68" t="s">
        <v>221</v>
      </c>
      <c r="K68" t="s">
        <v>139</v>
      </c>
      <c r="L68" s="17"/>
      <c r="M68" s="17"/>
      <c r="N68" s="17" t="s">
        <v>174</v>
      </c>
      <c r="O68" s="36"/>
      <c r="P68" s="17"/>
      <c r="Q68" s="17"/>
      <c r="U68" t="s">
        <v>222</v>
      </c>
      <c r="V68" t="s">
        <v>222</v>
      </c>
      <c r="X68" s="31">
        <v>43951</v>
      </c>
      <c r="Y68" s="31">
        <v>43951</v>
      </c>
      <c r="AA68" s="31"/>
      <c r="AB68" t="s">
        <v>9</v>
      </c>
      <c r="AC68">
        <v>0</v>
      </c>
      <c r="AD68">
        <v>0</v>
      </c>
      <c r="AE68">
        <v>0</v>
      </c>
      <c r="AF68">
        <v>0</v>
      </c>
      <c r="AG68">
        <v>0</v>
      </c>
      <c r="AH68">
        <v>1</v>
      </c>
      <c r="AI68">
        <v>70020</v>
      </c>
      <c r="AJ68">
        <v>2010</v>
      </c>
      <c r="AK68">
        <v>0</v>
      </c>
      <c r="AL68">
        <v>19</v>
      </c>
      <c r="AO68" s="41"/>
      <c r="AP68" s="41"/>
      <c r="AQ68" t="str">
        <f t="shared" si="0"/>
        <v/>
      </c>
      <c r="AS68" t="str">
        <f t="shared" si="1"/>
        <v>wci_corp</v>
      </c>
    </row>
    <row r="69" spans="2:45">
      <c r="B69" t="s">
        <v>223</v>
      </c>
      <c r="C69" s="31">
        <v>43951</v>
      </c>
      <c r="D69" s="15">
        <v>167.5</v>
      </c>
      <c r="E69" s="15">
        <v>0</v>
      </c>
      <c r="F69" s="53" t="s">
        <v>134</v>
      </c>
      <c r="G69" t="s">
        <v>219</v>
      </c>
      <c r="H69" s="41" t="s">
        <v>136</v>
      </c>
      <c r="I69" t="s">
        <v>220</v>
      </c>
      <c r="J69" t="s">
        <v>221</v>
      </c>
      <c r="K69" t="s">
        <v>139</v>
      </c>
      <c r="L69" s="17"/>
      <c r="M69" s="17"/>
      <c r="N69" s="17" t="s">
        <v>169</v>
      </c>
      <c r="O69" s="36"/>
      <c r="P69" s="17"/>
      <c r="Q69" s="17"/>
      <c r="U69" t="s">
        <v>222</v>
      </c>
      <c r="V69" t="s">
        <v>222</v>
      </c>
      <c r="X69" s="31">
        <v>43951</v>
      </c>
      <c r="Y69" s="31">
        <v>43951</v>
      </c>
      <c r="AA69" s="31"/>
      <c r="AB69" t="s">
        <v>9</v>
      </c>
      <c r="AC69">
        <v>0</v>
      </c>
      <c r="AD69">
        <v>0</v>
      </c>
      <c r="AE69">
        <v>0</v>
      </c>
      <c r="AF69">
        <v>0</v>
      </c>
      <c r="AG69">
        <v>0</v>
      </c>
      <c r="AH69">
        <v>1</v>
      </c>
      <c r="AI69">
        <v>70020</v>
      </c>
      <c r="AJ69">
        <v>2010</v>
      </c>
      <c r="AK69">
        <v>0</v>
      </c>
      <c r="AL69">
        <v>19</v>
      </c>
      <c r="AO69" s="41"/>
      <c r="AP69" s="41"/>
      <c r="AQ69" t="str">
        <f t="shared" si="0"/>
        <v/>
      </c>
      <c r="AS69" t="str">
        <f t="shared" si="1"/>
        <v>wci_corp</v>
      </c>
    </row>
    <row r="70" spans="2:45">
      <c r="B70" t="s">
        <v>165</v>
      </c>
      <c r="C70" s="31">
        <v>43951</v>
      </c>
      <c r="D70" s="15">
        <v>-554</v>
      </c>
      <c r="E70" s="15">
        <v>0</v>
      </c>
      <c r="F70" s="53" t="s">
        <v>134</v>
      </c>
      <c r="G70" t="s">
        <v>219</v>
      </c>
      <c r="H70" s="41" t="s">
        <v>136</v>
      </c>
      <c r="I70" t="s">
        <v>220</v>
      </c>
      <c r="J70" t="s">
        <v>221</v>
      </c>
      <c r="K70" t="s">
        <v>139</v>
      </c>
      <c r="L70" s="17"/>
      <c r="M70" s="17"/>
      <c r="N70" s="17" t="s">
        <v>174</v>
      </c>
      <c r="O70" s="36"/>
      <c r="P70" s="17"/>
      <c r="Q70" s="17"/>
      <c r="U70" t="s">
        <v>222</v>
      </c>
      <c r="V70" t="s">
        <v>222</v>
      </c>
      <c r="X70" s="31">
        <v>43951</v>
      </c>
      <c r="Y70" s="31">
        <v>43951</v>
      </c>
      <c r="AA70" s="31"/>
      <c r="AB70" t="s">
        <v>9</v>
      </c>
      <c r="AC70">
        <v>0</v>
      </c>
      <c r="AD70">
        <v>0</v>
      </c>
      <c r="AE70">
        <v>0</v>
      </c>
      <c r="AF70">
        <v>0</v>
      </c>
      <c r="AG70">
        <v>0</v>
      </c>
      <c r="AH70">
        <v>1</v>
      </c>
      <c r="AI70">
        <v>70065</v>
      </c>
      <c r="AJ70">
        <v>2010</v>
      </c>
      <c r="AK70">
        <v>0</v>
      </c>
      <c r="AL70">
        <v>19</v>
      </c>
      <c r="AO70" s="41"/>
      <c r="AP70" s="41"/>
      <c r="AQ70" t="str">
        <f t="shared" si="0"/>
        <v/>
      </c>
      <c r="AS70" t="str">
        <f t="shared" si="1"/>
        <v>wci_corp</v>
      </c>
    </row>
    <row r="71" spans="2:45">
      <c r="B71" t="s">
        <v>165</v>
      </c>
      <c r="C71" s="31">
        <v>43951</v>
      </c>
      <c r="D71" s="15">
        <v>-167.5</v>
      </c>
      <c r="E71" s="15">
        <v>0</v>
      </c>
      <c r="F71" s="53" t="s">
        <v>134</v>
      </c>
      <c r="G71" t="s">
        <v>219</v>
      </c>
      <c r="H71" s="41" t="s">
        <v>136</v>
      </c>
      <c r="I71" t="s">
        <v>220</v>
      </c>
      <c r="J71" t="s">
        <v>221</v>
      </c>
      <c r="K71" t="s">
        <v>139</v>
      </c>
      <c r="L71" s="17"/>
      <c r="M71" s="17"/>
      <c r="N71" s="17" t="s">
        <v>169</v>
      </c>
      <c r="O71" s="36"/>
      <c r="P71" s="17"/>
      <c r="Q71" s="17"/>
      <c r="U71" t="s">
        <v>222</v>
      </c>
      <c r="V71" t="s">
        <v>222</v>
      </c>
      <c r="X71" s="31">
        <v>43951</v>
      </c>
      <c r="Y71" s="31">
        <v>43951</v>
      </c>
      <c r="AA71" s="31"/>
      <c r="AB71" t="s">
        <v>9</v>
      </c>
      <c r="AC71">
        <v>0</v>
      </c>
      <c r="AD71">
        <v>0</v>
      </c>
      <c r="AE71">
        <v>0</v>
      </c>
      <c r="AF71">
        <v>0</v>
      </c>
      <c r="AG71">
        <v>0</v>
      </c>
      <c r="AH71">
        <v>1</v>
      </c>
      <c r="AI71">
        <v>70065</v>
      </c>
      <c r="AJ71">
        <v>2010</v>
      </c>
      <c r="AK71">
        <v>0</v>
      </c>
      <c r="AL71">
        <v>19</v>
      </c>
      <c r="AO71" s="41"/>
      <c r="AP71" s="41"/>
      <c r="AQ71" t="str">
        <f t="shared" si="0"/>
        <v/>
      </c>
      <c r="AS71" t="str">
        <f t="shared" si="1"/>
        <v>wci_corp</v>
      </c>
    </row>
    <row r="72" spans="2:45">
      <c r="B72" t="s">
        <v>218</v>
      </c>
      <c r="C72" s="31">
        <v>43951</v>
      </c>
      <c r="D72" s="15">
        <v>1633.44</v>
      </c>
      <c r="E72" s="15">
        <v>0</v>
      </c>
      <c r="F72" s="53" t="s">
        <v>134</v>
      </c>
      <c r="G72" t="s">
        <v>224</v>
      </c>
      <c r="H72" s="41" t="s">
        <v>136</v>
      </c>
      <c r="I72" t="s">
        <v>225</v>
      </c>
      <c r="J72" t="s">
        <v>168</v>
      </c>
      <c r="K72" t="s">
        <v>139</v>
      </c>
      <c r="L72" s="17"/>
      <c r="M72" s="17"/>
      <c r="N72" s="17" t="s">
        <v>226</v>
      </c>
      <c r="O72" s="36"/>
      <c r="P72" s="17"/>
      <c r="Q72" s="17"/>
      <c r="U72" t="s">
        <v>227</v>
      </c>
      <c r="V72" t="s">
        <v>227</v>
      </c>
      <c r="X72" s="31">
        <v>43952</v>
      </c>
      <c r="Y72" s="31">
        <v>43952</v>
      </c>
      <c r="AA72" s="31"/>
      <c r="AB72" t="s">
        <v>9</v>
      </c>
      <c r="AC72">
        <v>0</v>
      </c>
      <c r="AD72">
        <v>0</v>
      </c>
      <c r="AE72">
        <v>0</v>
      </c>
      <c r="AF72">
        <v>0</v>
      </c>
      <c r="AG72">
        <v>0</v>
      </c>
      <c r="AH72">
        <v>1</v>
      </c>
      <c r="AI72">
        <v>50020</v>
      </c>
      <c r="AJ72">
        <v>2010</v>
      </c>
      <c r="AK72">
        <v>0</v>
      </c>
      <c r="AL72">
        <v>19</v>
      </c>
      <c r="AO72" s="41"/>
      <c r="AP72" s="41"/>
      <c r="AQ72" t="str">
        <f t="shared" si="0"/>
        <v/>
      </c>
      <c r="AS72" t="str">
        <f t="shared" si="1"/>
        <v>wci_corp</v>
      </c>
    </row>
    <row r="73" spans="2:45">
      <c r="B73" t="s">
        <v>218</v>
      </c>
      <c r="C73" s="31">
        <v>43951</v>
      </c>
      <c r="D73" s="15">
        <v>1000.4</v>
      </c>
      <c r="E73" s="15">
        <v>0</v>
      </c>
      <c r="F73" s="53" t="s">
        <v>134</v>
      </c>
      <c r="G73" t="s">
        <v>224</v>
      </c>
      <c r="H73" s="41" t="s">
        <v>136</v>
      </c>
      <c r="I73" t="s">
        <v>225</v>
      </c>
      <c r="J73" t="s">
        <v>168</v>
      </c>
      <c r="K73" t="s">
        <v>139</v>
      </c>
      <c r="L73" s="17"/>
      <c r="M73" s="17"/>
      <c r="N73" s="17" t="s">
        <v>226</v>
      </c>
      <c r="O73" s="36"/>
      <c r="P73" s="17"/>
      <c r="Q73" s="17"/>
      <c r="U73" t="s">
        <v>227</v>
      </c>
      <c r="V73" t="s">
        <v>227</v>
      </c>
      <c r="X73" s="31">
        <v>43952</v>
      </c>
      <c r="Y73" s="31">
        <v>43952</v>
      </c>
      <c r="AA73" s="31"/>
      <c r="AB73" t="s">
        <v>9</v>
      </c>
      <c r="AC73">
        <v>0</v>
      </c>
      <c r="AD73">
        <v>0</v>
      </c>
      <c r="AE73">
        <v>0</v>
      </c>
      <c r="AF73">
        <v>0</v>
      </c>
      <c r="AG73">
        <v>0</v>
      </c>
      <c r="AH73">
        <v>1</v>
      </c>
      <c r="AI73">
        <v>50020</v>
      </c>
      <c r="AJ73">
        <v>2010</v>
      </c>
      <c r="AK73">
        <v>0</v>
      </c>
      <c r="AL73">
        <v>19</v>
      </c>
      <c r="AO73" s="41"/>
      <c r="AP73" s="41"/>
      <c r="AQ73" t="str">
        <f t="shared" si="0"/>
        <v/>
      </c>
      <c r="AS73" t="str">
        <f t="shared" si="1"/>
        <v>wci_corp</v>
      </c>
    </row>
    <row r="74" spans="2:45">
      <c r="B74" t="s">
        <v>182</v>
      </c>
      <c r="C74" s="31">
        <v>43951</v>
      </c>
      <c r="D74" s="15">
        <v>2280.0700000000002</v>
      </c>
      <c r="E74" s="15">
        <v>0</v>
      </c>
      <c r="F74" s="53" t="s">
        <v>134</v>
      </c>
      <c r="G74" t="s">
        <v>224</v>
      </c>
      <c r="H74" s="41" t="s">
        <v>136</v>
      </c>
      <c r="I74" t="s">
        <v>225</v>
      </c>
      <c r="J74" t="s">
        <v>168</v>
      </c>
      <c r="K74" t="s">
        <v>139</v>
      </c>
      <c r="L74" s="17"/>
      <c r="M74" s="17"/>
      <c r="N74" s="17" t="s">
        <v>228</v>
      </c>
      <c r="O74" s="36"/>
      <c r="P74" s="17"/>
      <c r="Q74" s="17"/>
      <c r="U74" t="s">
        <v>227</v>
      </c>
      <c r="V74" t="s">
        <v>227</v>
      </c>
      <c r="X74" s="31">
        <v>43952</v>
      </c>
      <c r="Y74" s="31">
        <v>43952</v>
      </c>
      <c r="AA74" s="31"/>
      <c r="AB74" t="s">
        <v>9</v>
      </c>
      <c r="AC74">
        <v>0</v>
      </c>
      <c r="AD74">
        <v>0</v>
      </c>
      <c r="AE74">
        <v>0</v>
      </c>
      <c r="AF74">
        <v>0</v>
      </c>
      <c r="AG74">
        <v>0</v>
      </c>
      <c r="AH74">
        <v>1</v>
      </c>
      <c r="AI74">
        <v>50036</v>
      </c>
      <c r="AJ74">
        <v>2010</v>
      </c>
      <c r="AK74">
        <v>0</v>
      </c>
      <c r="AL74">
        <v>19</v>
      </c>
      <c r="AO74" s="41"/>
      <c r="AP74" s="41"/>
      <c r="AQ74" t="str">
        <f t="shared" si="0"/>
        <v/>
      </c>
      <c r="AS74" t="str">
        <f t="shared" si="1"/>
        <v>wci_corp</v>
      </c>
    </row>
    <row r="75" spans="2:45">
      <c r="B75" t="s">
        <v>187</v>
      </c>
      <c r="C75" s="31">
        <v>43951</v>
      </c>
      <c r="D75" s="15">
        <v>2141.38</v>
      </c>
      <c r="E75" s="15">
        <v>0</v>
      </c>
      <c r="F75" s="53" t="s">
        <v>134</v>
      </c>
      <c r="G75" t="s">
        <v>224</v>
      </c>
      <c r="H75" s="41" t="s">
        <v>136</v>
      </c>
      <c r="I75" t="s">
        <v>225</v>
      </c>
      <c r="J75" t="s">
        <v>168</v>
      </c>
      <c r="K75" t="s">
        <v>139</v>
      </c>
      <c r="L75" s="17"/>
      <c r="M75" s="17"/>
      <c r="N75" s="17" t="s">
        <v>228</v>
      </c>
      <c r="O75" s="36"/>
      <c r="P75" s="17"/>
      <c r="Q75" s="17"/>
      <c r="U75" t="s">
        <v>227</v>
      </c>
      <c r="V75" t="s">
        <v>227</v>
      </c>
      <c r="X75" s="31">
        <v>43952</v>
      </c>
      <c r="Y75" s="31">
        <v>43952</v>
      </c>
      <c r="AA75" s="31"/>
      <c r="AB75" t="s">
        <v>9</v>
      </c>
      <c r="AC75">
        <v>0</v>
      </c>
      <c r="AD75">
        <v>0</v>
      </c>
      <c r="AE75">
        <v>0</v>
      </c>
      <c r="AF75">
        <v>0</v>
      </c>
      <c r="AG75">
        <v>0</v>
      </c>
      <c r="AH75">
        <v>1</v>
      </c>
      <c r="AI75">
        <v>50036</v>
      </c>
      <c r="AJ75">
        <v>2010</v>
      </c>
      <c r="AK75">
        <v>100</v>
      </c>
      <c r="AL75">
        <v>19</v>
      </c>
      <c r="AO75" s="41"/>
      <c r="AP75" s="41"/>
      <c r="AQ75" t="str">
        <f t="shared" si="0"/>
        <v/>
      </c>
      <c r="AS75" t="str">
        <f t="shared" si="1"/>
        <v>wci_corp</v>
      </c>
    </row>
    <row r="76" spans="2:45">
      <c r="B76" t="s">
        <v>188</v>
      </c>
      <c r="C76" s="31">
        <v>43951</v>
      </c>
      <c r="D76" s="15">
        <v>15680.99</v>
      </c>
      <c r="E76" s="15">
        <v>0</v>
      </c>
      <c r="F76" s="53" t="s">
        <v>134</v>
      </c>
      <c r="G76" t="s">
        <v>224</v>
      </c>
      <c r="H76" s="41" t="s">
        <v>136</v>
      </c>
      <c r="I76" t="s">
        <v>225</v>
      </c>
      <c r="J76" t="s">
        <v>168</v>
      </c>
      <c r="K76" t="s">
        <v>139</v>
      </c>
      <c r="L76" s="17"/>
      <c r="M76" s="17"/>
      <c r="N76" s="17" t="s">
        <v>228</v>
      </c>
      <c r="O76" s="36"/>
      <c r="P76" s="17"/>
      <c r="Q76" s="17"/>
      <c r="U76" t="s">
        <v>227</v>
      </c>
      <c r="V76" t="s">
        <v>227</v>
      </c>
      <c r="X76" s="31">
        <v>43952</v>
      </c>
      <c r="Y76" s="31">
        <v>43952</v>
      </c>
      <c r="AA76" s="31"/>
      <c r="AB76" t="s">
        <v>9</v>
      </c>
      <c r="AC76">
        <v>0</v>
      </c>
      <c r="AD76">
        <v>0</v>
      </c>
      <c r="AE76">
        <v>0</v>
      </c>
      <c r="AF76">
        <v>0</v>
      </c>
      <c r="AG76">
        <v>0</v>
      </c>
      <c r="AH76">
        <v>1</v>
      </c>
      <c r="AI76">
        <v>50036</v>
      </c>
      <c r="AJ76">
        <v>2010</v>
      </c>
      <c r="AK76">
        <v>200</v>
      </c>
      <c r="AL76">
        <v>19</v>
      </c>
      <c r="AO76" s="41"/>
      <c r="AP76" s="41"/>
      <c r="AQ76" t="str">
        <f t="shared" si="0"/>
        <v/>
      </c>
      <c r="AS76" t="str">
        <f t="shared" si="1"/>
        <v>wci_corp</v>
      </c>
    </row>
    <row r="77" spans="2:45">
      <c r="B77" t="s">
        <v>189</v>
      </c>
      <c r="C77" s="31">
        <v>43951</v>
      </c>
      <c r="D77" s="15">
        <v>3546.07</v>
      </c>
      <c r="E77" s="15">
        <v>0</v>
      </c>
      <c r="F77" s="53" t="s">
        <v>134</v>
      </c>
      <c r="G77" t="s">
        <v>224</v>
      </c>
      <c r="H77" s="41" t="s">
        <v>136</v>
      </c>
      <c r="I77" t="s">
        <v>225</v>
      </c>
      <c r="J77" t="s">
        <v>168</v>
      </c>
      <c r="K77" t="s">
        <v>139</v>
      </c>
      <c r="L77" s="17"/>
      <c r="M77" s="17"/>
      <c r="N77" s="17" t="s">
        <v>228</v>
      </c>
      <c r="O77" s="36"/>
      <c r="P77" s="17"/>
      <c r="Q77" s="17"/>
      <c r="U77" t="s">
        <v>227</v>
      </c>
      <c r="V77" t="s">
        <v>227</v>
      </c>
      <c r="X77" s="31">
        <v>43952</v>
      </c>
      <c r="Y77" s="31">
        <v>43952</v>
      </c>
      <c r="AA77" s="31"/>
      <c r="AB77" t="s">
        <v>9</v>
      </c>
      <c r="AC77">
        <v>0</v>
      </c>
      <c r="AD77">
        <v>0</v>
      </c>
      <c r="AE77">
        <v>0</v>
      </c>
      <c r="AF77">
        <v>0</v>
      </c>
      <c r="AG77">
        <v>0</v>
      </c>
      <c r="AH77">
        <v>1</v>
      </c>
      <c r="AI77">
        <v>50036</v>
      </c>
      <c r="AJ77">
        <v>2010</v>
      </c>
      <c r="AK77">
        <v>210</v>
      </c>
      <c r="AL77">
        <v>19</v>
      </c>
      <c r="AO77" s="41"/>
      <c r="AP77" s="41"/>
      <c r="AQ77" t="str">
        <f t="shared" si="0"/>
        <v/>
      </c>
      <c r="AS77" t="str">
        <f t="shared" si="1"/>
        <v>wci_corp</v>
      </c>
    </row>
    <row r="78" spans="2:45">
      <c r="B78" t="s">
        <v>190</v>
      </c>
      <c r="C78" s="31">
        <v>43951</v>
      </c>
      <c r="D78" s="15">
        <v>1216.3</v>
      </c>
      <c r="E78" s="15">
        <v>0</v>
      </c>
      <c r="F78" s="53" t="s">
        <v>134</v>
      </c>
      <c r="G78" t="s">
        <v>224</v>
      </c>
      <c r="H78" s="41" t="s">
        <v>136</v>
      </c>
      <c r="I78" t="s">
        <v>225</v>
      </c>
      <c r="J78" t="s">
        <v>168</v>
      </c>
      <c r="K78" t="s">
        <v>139</v>
      </c>
      <c r="L78" s="17"/>
      <c r="M78" s="17"/>
      <c r="N78" s="17" t="s">
        <v>228</v>
      </c>
      <c r="O78" s="36"/>
      <c r="P78" s="17"/>
      <c r="Q78" s="17"/>
      <c r="U78" t="s">
        <v>227</v>
      </c>
      <c r="V78" t="s">
        <v>227</v>
      </c>
      <c r="X78" s="31">
        <v>43952</v>
      </c>
      <c r="Y78" s="31">
        <v>43952</v>
      </c>
      <c r="AA78" s="31"/>
      <c r="AB78" t="s">
        <v>9</v>
      </c>
      <c r="AC78">
        <v>0</v>
      </c>
      <c r="AD78">
        <v>0</v>
      </c>
      <c r="AE78">
        <v>0</v>
      </c>
      <c r="AF78">
        <v>0</v>
      </c>
      <c r="AG78">
        <v>0</v>
      </c>
      <c r="AH78">
        <v>1</v>
      </c>
      <c r="AI78">
        <v>50036</v>
      </c>
      <c r="AJ78">
        <v>2010</v>
      </c>
      <c r="AK78">
        <v>300</v>
      </c>
      <c r="AL78">
        <v>19</v>
      </c>
      <c r="AO78" s="41"/>
      <c r="AP78" s="41"/>
      <c r="AQ78" t="str">
        <f t="shared" si="0"/>
        <v/>
      </c>
      <c r="AS78" t="str">
        <f t="shared" si="1"/>
        <v>wci_corp</v>
      </c>
    </row>
    <row r="79" spans="2:45">
      <c r="B79" t="s">
        <v>191</v>
      </c>
      <c r="C79" s="31">
        <v>43951</v>
      </c>
      <c r="D79" s="15">
        <v>3545.28</v>
      </c>
      <c r="E79" s="15">
        <v>0</v>
      </c>
      <c r="F79" s="53" t="s">
        <v>134</v>
      </c>
      <c r="G79" t="s">
        <v>224</v>
      </c>
      <c r="H79" s="41" t="s">
        <v>136</v>
      </c>
      <c r="I79" t="s">
        <v>225</v>
      </c>
      <c r="J79" t="s">
        <v>168</v>
      </c>
      <c r="K79" t="s">
        <v>139</v>
      </c>
      <c r="L79" s="17"/>
      <c r="M79" s="17"/>
      <c r="N79" s="17" t="s">
        <v>228</v>
      </c>
      <c r="O79" s="36"/>
      <c r="P79" s="17"/>
      <c r="Q79" s="17"/>
      <c r="U79" t="s">
        <v>227</v>
      </c>
      <c r="V79" t="s">
        <v>227</v>
      </c>
      <c r="X79" s="31">
        <v>43952</v>
      </c>
      <c r="Y79" s="31">
        <v>43952</v>
      </c>
      <c r="AA79" s="31"/>
      <c r="AB79" t="s">
        <v>9</v>
      </c>
      <c r="AC79">
        <v>0</v>
      </c>
      <c r="AD79">
        <v>0</v>
      </c>
      <c r="AE79">
        <v>0</v>
      </c>
      <c r="AF79">
        <v>0</v>
      </c>
      <c r="AG79">
        <v>0</v>
      </c>
      <c r="AH79">
        <v>1</v>
      </c>
      <c r="AI79">
        <v>52036</v>
      </c>
      <c r="AJ79">
        <v>2010</v>
      </c>
      <c r="AK79">
        <v>0</v>
      </c>
      <c r="AL79">
        <v>19</v>
      </c>
      <c r="AO79" s="41"/>
      <c r="AP79" s="41"/>
      <c r="AQ79" t="str">
        <f t="shared" si="0"/>
        <v/>
      </c>
      <c r="AS79" t="str">
        <f t="shared" si="1"/>
        <v>wci_corp</v>
      </c>
    </row>
    <row r="80" spans="2:45">
      <c r="B80" t="s">
        <v>192</v>
      </c>
      <c r="C80" s="31">
        <v>43951</v>
      </c>
      <c r="D80" s="15">
        <v>1863.31</v>
      </c>
      <c r="E80" s="15">
        <v>0</v>
      </c>
      <c r="F80" s="53" t="s">
        <v>134</v>
      </c>
      <c r="G80" t="s">
        <v>224</v>
      </c>
      <c r="H80" s="41" t="s">
        <v>136</v>
      </c>
      <c r="I80" t="s">
        <v>225</v>
      </c>
      <c r="J80" t="s">
        <v>168</v>
      </c>
      <c r="K80" t="s">
        <v>139</v>
      </c>
      <c r="L80" s="17"/>
      <c r="M80" s="17"/>
      <c r="N80" s="17" t="s">
        <v>228</v>
      </c>
      <c r="O80" s="36"/>
      <c r="P80" s="17"/>
      <c r="Q80" s="17"/>
      <c r="U80" t="s">
        <v>227</v>
      </c>
      <c r="V80" t="s">
        <v>227</v>
      </c>
      <c r="X80" s="31">
        <v>43952</v>
      </c>
      <c r="Y80" s="31">
        <v>43952</v>
      </c>
      <c r="AA80" s="31"/>
      <c r="AB80" t="s">
        <v>9</v>
      </c>
      <c r="AC80">
        <v>0</v>
      </c>
      <c r="AD80">
        <v>0</v>
      </c>
      <c r="AE80">
        <v>0</v>
      </c>
      <c r="AF80">
        <v>0</v>
      </c>
      <c r="AG80">
        <v>0</v>
      </c>
      <c r="AH80">
        <v>1</v>
      </c>
      <c r="AI80">
        <v>55036</v>
      </c>
      <c r="AJ80">
        <v>2010</v>
      </c>
      <c r="AK80">
        <v>0</v>
      </c>
      <c r="AL80">
        <v>19</v>
      </c>
      <c r="AO80" s="41"/>
      <c r="AP80" s="41"/>
      <c r="AQ80" t="str">
        <f t="shared" si="0"/>
        <v/>
      </c>
      <c r="AS80" t="str">
        <f t="shared" si="1"/>
        <v>wci_corp</v>
      </c>
    </row>
    <row r="81" spans="2:45">
      <c r="B81" t="s">
        <v>193</v>
      </c>
      <c r="C81" s="31">
        <v>43951</v>
      </c>
      <c r="D81" s="15">
        <v>1750</v>
      </c>
      <c r="E81" s="15">
        <v>0</v>
      </c>
      <c r="F81" s="53" t="s">
        <v>134</v>
      </c>
      <c r="G81" t="s">
        <v>224</v>
      </c>
      <c r="H81" s="41" t="s">
        <v>136</v>
      </c>
      <c r="I81" t="s">
        <v>225</v>
      </c>
      <c r="J81" t="s">
        <v>168</v>
      </c>
      <c r="K81" t="s">
        <v>139</v>
      </c>
      <c r="L81" s="17"/>
      <c r="M81" s="17"/>
      <c r="N81" s="17" t="s">
        <v>228</v>
      </c>
      <c r="O81" s="36"/>
      <c r="P81" s="17"/>
      <c r="Q81" s="17"/>
      <c r="U81" t="s">
        <v>227</v>
      </c>
      <c r="V81" t="s">
        <v>227</v>
      </c>
      <c r="X81" s="31">
        <v>43952</v>
      </c>
      <c r="Y81" s="31">
        <v>43952</v>
      </c>
      <c r="AA81" s="31"/>
      <c r="AB81" t="s">
        <v>9</v>
      </c>
      <c r="AC81">
        <v>0</v>
      </c>
      <c r="AD81">
        <v>0</v>
      </c>
      <c r="AE81">
        <v>0</v>
      </c>
      <c r="AF81">
        <v>0</v>
      </c>
      <c r="AG81">
        <v>0</v>
      </c>
      <c r="AH81">
        <v>1</v>
      </c>
      <c r="AI81">
        <v>56036</v>
      </c>
      <c r="AJ81">
        <v>2010</v>
      </c>
      <c r="AK81">
        <v>0</v>
      </c>
      <c r="AL81">
        <v>19</v>
      </c>
      <c r="AO81" s="41"/>
      <c r="AP81" s="41"/>
      <c r="AQ81" t="str">
        <f t="shared" si="0"/>
        <v/>
      </c>
      <c r="AS81" t="str">
        <f t="shared" si="1"/>
        <v>wci_corp</v>
      </c>
    </row>
    <row r="82" spans="2:45">
      <c r="B82" t="s">
        <v>194</v>
      </c>
      <c r="C82" s="31">
        <v>43951</v>
      </c>
      <c r="D82" s="15">
        <v>7100.97</v>
      </c>
      <c r="E82" s="15">
        <v>0</v>
      </c>
      <c r="F82" s="53" t="s">
        <v>134</v>
      </c>
      <c r="G82" t="s">
        <v>224</v>
      </c>
      <c r="H82" s="41" t="s">
        <v>136</v>
      </c>
      <c r="I82" t="s">
        <v>225</v>
      </c>
      <c r="J82" t="s">
        <v>168</v>
      </c>
      <c r="K82" t="s">
        <v>139</v>
      </c>
      <c r="L82" s="17"/>
      <c r="M82" s="17"/>
      <c r="N82" s="17" t="s">
        <v>228</v>
      </c>
      <c r="O82" s="36"/>
      <c r="P82" s="17"/>
      <c r="Q82" s="17"/>
      <c r="U82" t="s">
        <v>227</v>
      </c>
      <c r="V82" t="s">
        <v>227</v>
      </c>
      <c r="X82" s="31">
        <v>43952</v>
      </c>
      <c r="Y82" s="31">
        <v>43952</v>
      </c>
      <c r="AA82" s="31"/>
      <c r="AB82" t="s">
        <v>9</v>
      </c>
      <c r="AC82">
        <v>0</v>
      </c>
      <c r="AD82">
        <v>0</v>
      </c>
      <c r="AE82">
        <v>0</v>
      </c>
      <c r="AF82">
        <v>0</v>
      </c>
      <c r="AG82">
        <v>0</v>
      </c>
      <c r="AH82">
        <v>1</v>
      </c>
      <c r="AI82">
        <v>70036</v>
      </c>
      <c r="AJ82">
        <v>2010</v>
      </c>
      <c r="AK82">
        <v>0</v>
      </c>
      <c r="AL82">
        <v>19</v>
      </c>
      <c r="AO82" s="41"/>
      <c r="AP82" s="41"/>
      <c r="AQ82" t="str">
        <f t="shared" si="0"/>
        <v/>
      </c>
      <c r="AS82" t="str">
        <f t="shared" si="1"/>
        <v>wci_corp</v>
      </c>
    </row>
    <row r="83" spans="2:45">
      <c r="B83" t="s">
        <v>229</v>
      </c>
      <c r="C83" s="31">
        <v>43951</v>
      </c>
      <c r="D83" s="15">
        <v>598.82000000000005</v>
      </c>
      <c r="E83" s="15">
        <v>0</v>
      </c>
      <c r="F83" s="53" t="s">
        <v>134</v>
      </c>
      <c r="G83" t="s">
        <v>230</v>
      </c>
      <c r="H83" s="41" t="s">
        <v>136</v>
      </c>
      <c r="I83" t="s">
        <v>231</v>
      </c>
      <c r="J83" t="s">
        <v>221</v>
      </c>
      <c r="K83" t="s">
        <v>139</v>
      </c>
      <c r="L83" s="17"/>
      <c r="M83" s="17"/>
      <c r="N83" s="17" t="s">
        <v>232</v>
      </c>
      <c r="O83" s="36"/>
      <c r="P83" s="17"/>
      <c r="Q83" s="17"/>
      <c r="U83" t="s">
        <v>233</v>
      </c>
      <c r="V83" t="s">
        <v>233</v>
      </c>
      <c r="X83" s="31">
        <v>43955</v>
      </c>
      <c r="Y83" s="31">
        <v>43955</v>
      </c>
      <c r="AA83" s="31"/>
      <c r="AB83" t="s">
        <v>9</v>
      </c>
      <c r="AC83">
        <v>0</v>
      </c>
      <c r="AD83">
        <v>0</v>
      </c>
      <c r="AE83">
        <v>0</v>
      </c>
      <c r="AF83">
        <v>0</v>
      </c>
      <c r="AG83">
        <v>0</v>
      </c>
      <c r="AH83">
        <v>1</v>
      </c>
      <c r="AI83">
        <v>50086</v>
      </c>
      <c r="AJ83">
        <v>2010</v>
      </c>
      <c r="AK83">
        <v>0</v>
      </c>
      <c r="AL83">
        <v>19</v>
      </c>
      <c r="AO83" s="41"/>
      <c r="AP83" s="41"/>
      <c r="AQ83" t="str">
        <f t="shared" si="0"/>
        <v/>
      </c>
      <c r="AS83" t="str">
        <f t="shared" si="1"/>
        <v>wci_corp</v>
      </c>
    </row>
    <row r="84" spans="2:45">
      <c r="B84" t="s">
        <v>229</v>
      </c>
      <c r="C84" s="31">
        <v>43951</v>
      </c>
      <c r="D84" s="15">
        <v>52.92</v>
      </c>
      <c r="E84" s="15">
        <v>0</v>
      </c>
      <c r="F84" s="53" t="s">
        <v>134</v>
      </c>
      <c r="G84" t="s">
        <v>230</v>
      </c>
      <c r="H84" s="41" t="s">
        <v>136</v>
      </c>
      <c r="I84" t="s">
        <v>231</v>
      </c>
      <c r="J84" t="s">
        <v>221</v>
      </c>
      <c r="K84" t="s">
        <v>139</v>
      </c>
      <c r="L84" s="17"/>
      <c r="M84" s="17"/>
      <c r="N84" s="17" t="s">
        <v>234</v>
      </c>
      <c r="O84" s="36"/>
      <c r="P84" s="17"/>
      <c r="Q84" s="17"/>
      <c r="U84" t="s">
        <v>233</v>
      </c>
      <c r="V84" t="s">
        <v>233</v>
      </c>
      <c r="X84" s="31">
        <v>43955</v>
      </c>
      <c r="Y84" s="31">
        <v>43955</v>
      </c>
      <c r="AA84" s="31"/>
      <c r="AB84" t="s">
        <v>9</v>
      </c>
      <c r="AC84">
        <v>0</v>
      </c>
      <c r="AD84">
        <v>0</v>
      </c>
      <c r="AE84">
        <v>0</v>
      </c>
      <c r="AF84">
        <v>0</v>
      </c>
      <c r="AG84">
        <v>0</v>
      </c>
      <c r="AH84">
        <v>1</v>
      </c>
      <c r="AI84">
        <v>50086</v>
      </c>
      <c r="AJ84">
        <v>2010</v>
      </c>
      <c r="AK84">
        <v>0</v>
      </c>
      <c r="AL84">
        <v>19</v>
      </c>
      <c r="AO84" s="41"/>
      <c r="AP84" s="41"/>
      <c r="AQ84" t="str">
        <f t="shared" si="0"/>
        <v/>
      </c>
      <c r="AS84" t="str">
        <f t="shared" si="1"/>
        <v>wci_corp</v>
      </c>
    </row>
    <row r="85" spans="2:45">
      <c r="B85" t="s">
        <v>229</v>
      </c>
      <c r="C85" s="31">
        <v>43951</v>
      </c>
      <c r="D85" s="15">
        <v>38.520000000000003</v>
      </c>
      <c r="E85" s="15">
        <v>0</v>
      </c>
      <c r="F85" s="53" t="s">
        <v>134</v>
      </c>
      <c r="G85" t="s">
        <v>230</v>
      </c>
      <c r="H85" s="41" t="s">
        <v>136</v>
      </c>
      <c r="I85" t="s">
        <v>231</v>
      </c>
      <c r="J85" t="s">
        <v>221</v>
      </c>
      <c r="K85" t="s">
        <v>139</v>
      </c>
      <c r="L85" s="17"/>
      <c r="M85" s="17"/>
      <c r="N85" s="17" t="s">
        <v>235</v>
      </c>
      <c r="O85" s="36"/>
      <c r="P85" s="17"/>
      <c r="Q85" s="17"/>
      <c r="U85" t="s">
        <v>233</v>
      </c>
      <c r="V85" t="s">
        <v>233</v>
      </c>
      <c r="X85" s="31">
        <v>43955</v>
      </c>
      <c r="Y85" s="31">
        <v>43955</v>
      </c>
      <c r="AA85" s="31"/>
      <c r="AB85" t="s">
        <v>9</v>
      </c>
      <c r="AC85">
        <v>0</v>
      </c>
      <c r="AD85">
        <v>0</v>
      </c>
      <c r="AE85">
        <v>0</v>
      </c>
      <c r="AF85">
        <v>0</v>
      </c>
      <c r="AG85">
        <v>0</v>
      </c>
      <c r="AH85">
        <v>1</v>
      </c>
      <c r="AI85">
        <v>50086</v>
      </c>
      <c r="AJ85">
        <v>2010</v>
      </c>
      <c r="AK85">
        <v>0</v>
      </c>
      <c r="AL85">
        <v>19</v>
      </c>
      <c r="AO85" s="41"/>
      <c r="AP85" s="41"/>
      <c r="AQ85" t="str">
        <f t="shared" ref="AQ85:AQ148" si="2">IF(LEFT(U85,2)="VO",U85,"")</f>
        <v/>
      </c>
      <c r="AS85" t="str">
        <f t="shared" ref="AS85:AS148" si="3">IF(RIGHT(K85,2)="IC",IF(OR(AB85="wci_canada",AB85="wci_can_corp"),"wci_can_Corp","wci_corp"),AB85)</f>
        <v>wci_corp</v>
      </c>
    </row>
    <row r="86" spans="2:45">
      <c r="B86" t="s">
        <v>236</v>
      </c>
      <c r="C86" s="31">
        <v>43951</v>
      </c>
      <c r="D86" s="15">
        <v>764.64</v>
      </c>
      <c r="E86" s="15">
        <v>0</v>
      </c>
      <c r="F86" s="53" t="s">
        <v>134</v>
      </c>
      <c r="G86" t="s">
        <v>230</v>
      </c>
      <c r="H86" s="41" t="s">
        <v>136</v>
      </c>
      <c r="I86" t="s">
        <v>231</v>
      </c>
      <c r="J86" t="s">
        <v>221</v>
      </c>
      <c r="K86" t="s">
        <v>139</v>
      </c>
      <c r="L86" s="17"/>
      <c r="M86" s="17"/>
      <c r="N86" s="17" t="s">
        <v>237</v>
      </c>
      <c r="O86" s="36"/>
      <c r="P86" s="17"/>
      <c r="Q86" s="17"/>
      <c r="U86" t="s">
        <v>233</v>
      </c>
      <c r="V86" t="s">
        <v>233</v>
      </c>
      <c r="X86" s="31">
        <v>43955</v>
      </c>
      <c r="Y86" s="31">
        <v>43955</v>
      </c>
      <c r="AA86" s="31"/>
      <c r="AB86" t="s">
        <v>9</v>
      </c>
      <c r="AC86">
        <v>0</v>
      </c>
      <c r="AD86">
        <v>0</v>
      </c>
      <c r="AE86">
        <v>0</v>
      </c>
      <c r="AF86">
        <v>0</v>
      </c>
      <c r="AG86">
        <v>0</v>
      </c>
      <c r="AH86">
        <v>1</v>
      </c>
      <c r="AI86">
        <v>50090</v>
      </c>
      <c r="AJ86">
        <v>2010</v>
      </c>
      <c r="AK86">
        <v>0</v>
      </c>
      <c r="AL86">
        <v>19</v>
      </c>
      <c r="AO86" s="41"/>
      <c r="AP86" s="41"/>
      <c r="AQ86" t="str">
        <f t="shared" si="2"/>
        <v/>
      </c>
      <c r="AS86" t="str">
        <f t="shared" si="3"/>
        <v>wci_corp</v>
      </c>
    </row>
    <row r="87" spans="2:45">
      <c r="B87" t="s">
        <v>238</v>
      </c>
      <c r="C87" s="31">
        <v>43951</v>
      </c>
      <c r="D87" s="15">
        <v>89.7</v>
      </c>
      <c r="E87" s="15">
        <v>0</v>
      </c>
      <c r="F87" s="53" t="s">
        <v>134</v>
      </c>
      <c r="G87" t="s">
        <v>230</v>
      </c>
      <c r="H87" s="41" t="s">
        <v>136</v>
      </c>
      <c r="I87" t="s">
        <v>231</v>
      </c>
      <c r="J87" t="s">
        <v>221</v>
      </c>
      <c r="K87" t="s">
        <v>139</v>
      </c>
      <c r="L87" s="17"/>
      <c r="M87" s="17"/>
      <c r="N87" s="17" t="s">
        <v>239</v>
      </c>
      <c r="O87" s="36"/>
      <c r="P87" s="17"/>
      <c r="Q87" s="17"/>
      <c r="U87" t="s">
        <v>233</v>
      </c>
      <c r="V87" t="s">
        <v>233</v>
      </c>
      <c r="X87" s="31">
        <v>43955</v>
      </c>
      <c r="Y87" s="31">
        <v>43955</v>
      </c>
      <c r="AA87" s="31"/>
      <c r="AB87" t="s">
        <v>9</v>
      </c>
      <c r="AC87">
        <v>0</v>
      </c>
      <c r="AD87">
        <v>0</v>
      </c>
      <c r="AE87">
        <v>0</v>
      </c>
      <c r="AF87">
        <v>0</v>
      </c>
      <c r="AG87">
        <v>0</v>
      </c>
      <c r="AH87">
        <v>1</v>
      </c>
      <c r="AI87">
        <v>52086</v>
      </c>
      <c r="AJ87">
        <v>2010</v>
      </c>
      <c r="AK87">
        <v>0</v>
      </c>
      <c r="AL87">
        <v>19</v>
      </c>
      <c r="AO87" s="41"/>
      <c r="AP87" s="41"/>
      <c r="AQ87" t="str">
        <f t="shared" si="2"/>
        <v/>
      </c>
      <c r="AS87" t="str">
        <f t="shared" si="3"/>
        <v>wci_corp</v>
      </c>
    </row>
    <row r="88" spans="2:45">
      <c r="B88" t="s">
        <v>238</v>
      </c>
      <c r="C88" s="31">
        <v>43951</v>
      </c>
      <c r="D88" s="15">
        <v>174.3</v>
      </c>
      <c r="E88" s="15">
        <v>0</v>
      </c>
      <c r="F88" s="53" t="s">
        <v>134</v>
      </c>
      <c r="G88" t="s">
        <v>230</v>
      </c>
      <c r="H88" s="41" t="s">
        <v>136</v>
      </c>
      <c r="I88" t="s">
        <v>231</v>
      </c>
      <c r="J88" t="s">
        <v>221</v>
      </c>
      <c r="K88" t="s">
        <v>139</v>
      </c>
      <c r="L88" s="17"/>
      <c r="M88" s="17"/>
      <c r="N88" s="17" t="s">
        <v>239</v>
      </c>
      <c r="O88" s="36"/>
      <c r="P88" s="17"/>
      <c r="Q88" s="17"/>
      <c r="U88" t="s">
        <v>233</v>
      </c>
      <c r="V88" t="s">
        <v>233</v>
      </c>
      <c r="X88" s="31">
        <v>43955</v>
      </c>
      <c r="Y88" s="31">
        <v>43955</v>
      </c>
      <c r="AA88" s="31"/>
      <c r="AB88" t="s">
        <v>9</v>
      </c>
      <c r="AC88">
        <v>0</v>
      </c>
      <c r="AD88">
        <v>0</v>
      </c>
      <c r="AE88">
        <v>0</v>
      </c>
      <c r="AF88">
        <v>0</v>
      </c>
      <c r="AG88">
        <v>0</v>
      </c>
      <c r="AH88">
        <v>1</v>
      </c>
      <c r="AI88">
        <v>52086</v>
      </c>
      <c r="AJ88">
        <v>2010</v>
      </c>
      <c r="AK88">
        <v>0</v>
      </c>
      <c r="AL88">
        <v>19</v>
      </c>
      <c r="AO88" s="41"/>
      <c r="AP88" s="41"/>
      <c r="AQ88" t="str">
        <f t="shared" si="2"/>
        <v/>
      </c>
      <c r="AS88" t="str">
        <f t="shared" si="3"/>
        <v>wci_corp</v>
      </c>
    </row>
    <row r="89" spans="2:45">
      <c r="B89" t="s">
        <v>238</v>
      </c>
      <c r="C89" s="31">
        <v>43951</v>
      </c>
      <c r="D89" s="15">
        <v>4.34</v>
      </c>
      <c r="E89" s="15">
        <v>0</v>
      </c>
      <c r="F89" s="53" t="s">
        <v>134</v>
      </c>
      <c r="G89" t="s">
        <v>230</v>
      </c>
      <c r="H89" s="41" t="s">
        <v>136</v>
      </c>
      <c r="I89" t="s">
        <v>231</v>
      </c>
      <c r="J89" t="s">
        <v>221</v>
      </c>
      <c r="K89" t="s">
        <v>139</v>
      </c>
      <c r="L89" s="17"/>
      <c r="M89" s="17"/>
      <c r="N89" s="17" t="s">
        <v>240</v>
      </c>
      <c r="O89" s="36"/>
      <c r="P89" s="17"/>
      <c r="Q89" s="17"/>
      <c r="U89" t="s">
        <v>233</v>
      </c>
      <c r="V89" t="s">
        <v>233</v>
      </c>
      <c r="X89" s="31">
        <v>43955</v>
      </c>
      <c r="Y89" s="31">
        <v>43955</v>
      </c>
      <c r="AA89" s="31"/>
      <c r="AB89" t="s">
        <v>9</v>
      </c>
      <c r="AC89">
        <v>0</v>
      </c>
      <c r="AD89">
        <v>0</v>
      </c>
      <c r="AE89">
        <v>0</v>
      </c>
      <c r="AF89">
        <v>0</v>
      </c>
      <c r="AG89">
        <v>0</v>
      </c>
      <c r="AH89">
        <v>1</v>
      </c>
      <c r="AI89">
        <v>52086</v>
      </c>
      <c r="AJ89">
        <v>2010</v>
      </c>
      <c r="AK89">
        <v>0</v>
      </c>
      <c r="AL89">
        <v>19</v>
      </c>
      <c r="AO89" s="41"/>
      <c r="AP89" s="41"/>
      <c r="AQ89" t="str">
        <f t="shared" si="2"/>
        <v/>
      </c>
      <c r="AS89" t="str">
        <f t="shared" si="3"/>
        <v>wci_corp</v>
      </c>
    </row>
    <row r="90" spans="2:45">
      <c r="B90" t="s">
        <v>241</v>
      </c>
      <c r="C90" s="31">
        <v>43951</v>
      </c>
      <c r="D90" s="15">
        <v>440</v>
      </c>
      <c r="E90" s="15">
        <v>0</v>
      </c>
      <c r="F90" s="53" t="s">
        <v>134</v>
      </c>
      <c r="G90" t="s">
        <v>242</v>
      </c>
      <c r="H90" s="41" t="s">
        <v>136</v>
      </c>
      <c r="I90" t="s">
        <v>243</v>
      </c>
      <c r="J90" t="s">
        <v>179</v>
      </c>
      <c r="K90" t="s">
        <v>139</v>
      </c>
      <c r="L90" s="17"/>
      <c r="M90" s="17"/>
      <c r="N90" s="17" t="s">
        <v>244</v>
      </c>
      <c r="O90" s="36"/>
      <c r="P90" s="17"/>
      <c r="Q90" s="17"/>
      <c r="U90" t="s">
        <v>245</v>
      </c>
      <c r="V90" t="s">
        <v>245</v>
      </c>
      <c r="X90" s="31">
        <v>43955</v>
      </c>
      <c r="Y90" s="31">
        <v>43956</v>
      </c>
      <c r="AA90" s="31"/>
      <c r="AB90" t="s">
        <v>9</v>
      </c>
      <c r="AC90">
        <v>0</v>
      </c>
      <c r="AD90">
        <v>0</v>
      </c>
      <c r="AE90">
        <v>0</v>
      </c>
      <c r="AF90">
        <v>0</v>
      </c>
      <c r="AG90">
        <v>0</v>
      </c>
      <c r="AH90">
        <v>1</v>
      </c>
      <c r="AI90">
        <v>70165</v>
      </c>
      <c r="AJ90">
        <v>2010</v>
      </c>
      <c r="AK90">
        <v>0</v>
      </c>
      <c r="AL90">
        <v>19</v>
      </c>
      <c r="AO90" s="41"/>
      <c r="AP90" s="41"/>
      <c r="AQ90" t="str">
        <f t="shared" si="2"/>
        <v/>
      </c>
      <c r="AS90" t="str">
        <f t="shared" si="3"/>
        <v>wci_corp</v>
      </c>
    </row>
    <row r="91" spans="2:45">
      <c r="B91" t="s">
        <v>194</v>
      </c>
      <c r="C91" s="31">
        <v>43951</v>
      </c>
      <c r="D91" s="15">
        <v>14041.03</v>
      </c>
      <c r="E91" s="15">
        <v>0</v>
      </c>
      <c r="F91" s="53" t="s">
        <v>134</v>
      </c>
      <c r="G91" t="s">
        <v>246</v>
      </c>
      <c r="H91" s="41" t="s">
        <v>136</v>
      </c>
      <c r="I91" t="s">
        <v>247</v>
      </c>
      <c r="J91" t="s">
        <v>179</v>
      </c>
      <c r="K91" t="s">
        <v>139</v>
      </c>
      <c r="L91" s="17"/>
      <c r="M91" s="17"/>
      <c r="N91" s="17" t="s">
        <v>248</v>
      </c>
      <c r="O91" s="36"/>
      <c r="P91" s="17"/>
      <c r="Q91" s="17"/>
      <c r="U91" t="s">
        <v>249</v>
      </c>
      <c r="V91" t="s">
        <v>249</v>
      </c>
      <c r="X91" s="31">
        <v>43955</v>
      </c>
      <c r="Y91" s="31">
        <v>43956</v>
      </c>
      <c r="AA91" s="31"/>
      <c r="AB91" t="s">
        <v>9</v>
      </c>
      <c r="AC91">
        <v>0</v>
      </c>
      <c r="AD91">
        <v>0</v>
      </c>
      <c r="AE91">
        <v>0</v>
      </c>
      <c r="AF91">
        <v>0</v>
      </c>
      <c r="AG91">
        <v>0</v>
      </c>
      <c r="AH91">
        <v>1</v>
      </c>
      <c r="AI91">
        <v>70036</v>
      </c>
      <c r="AJ91">
        <v>2010</v>
      </c>
      <c r="AK91">
        <v>0</v>
      </c>
      <c r="AL91">
        <v>19</v>
      </c>
      <c r="AO91" s="41"/>
      <c r="AP91" s="41"/>
      <c r="AQ91" t="str">
        <f t="shared" si="2"/>
        <v/>
      </c>
      <c r="AS91" t="str">
        <f t="shared" si="3"/>
        <v>wci_corp</v>
      </c>
    </row>
    <row r="92" spans="2:45">
      <c r="B92" t="s">
        <v>250</v>
      </c>
      <c r="C92" s="31">
        <v>43951</v>
      </c>
      <c r="D92" s="15">
        <v>34.67</v>
      </c>
      <c r="E92" s="15">
        <v>0</v>
      </c>
      <c r="F92" s="53" t="s">
        <v>134</v>
      </c>
      <c r="G92" t="s">
        <v>251</v>
      </c>
      <c r="H92" s="41" t="s">
        <v>136</v>
      </c>
      <c r="I92" t="s">
        <v>252</v>
      </c>
      <c r="J92" t="s">
        <v>221</v>
      </c>
      <c r="K92" t="s">
        <v>139</v>
      </c>
      <c r="L92" s="17"/>
      <c r="M92" s="17"/>
      <c r="N92" s="17" t="s">
        <v>253</v>
      </c>
      <c r="O92" s="36"/>
      <c r="P92" s="17"/>
      <c r="Q92" s="17"/>
      <c r="U92" t="s">
        <v>254</v>
      </c>
      <c r="V92" t="s">
        <v>254</v>
      </c>
      <c r="X92" s="31">
        <v>43956</v>
      </c>
      <c r="Y92" s="31">
        <v>43956</v>
      </c>
      <c r="AA92" s="31"/>
      <c r="AB92" t="s">
        <v>9</v>
      </c>
      <c r="AC92">
        <v>0</v>
      </c>
      <c r="AD92">
        <v>0</v>
      </c>
      <c r="AE92">
        <v>0</v>
      </c>
      <c r="AF92">
        <v>0</v>
      </c>
      <c r="AG92">
        <v>0</v>
      </c>
      <c r="AH92">
        <v>1</v>
      </c>
      <c r="AI92">
        <v>57125</v>
      </c>
      <c r="AJ92">
        <v>2010</v>
      </c>
      <c r="AK92">
        <v>0</v>
      </c>
      <c r="AL92">
        <v>19</v>
      </c>
      <c r="AO92" s="41"/>
      <c r="AP92" s="41"/>
      <c r="AQ92" t="str">
        <f t="shared" si="2"/>
        <v/>
      </c>
      <c r="AS92" t="str">
        <f t="shared" si="3"/>
        <v>wci_corp</v>
      </c>
    </row>
    <row r="93" spans="2:45">
      <c r="B93" t="s">
        <v>182</v>
      </c>
      <c r="C93" s="31">
        <v>43951</v>
      </c>
      <c r="D93" s="15">
        <v>9805.6</v>
      </c>
      <c r="E93" s="15">
        <v>0</v>
      </c>
      <c r="F93" s="53" t="s">
        <v>134</v>
      </c>
      <c r="G93" t="s">
        <v>255</v>
      </c>
      <c r="H93" s="41" t="s">
        <v>136</v>
      </c>
      <c r="I93" t="s">
        <v>256</v>
      </c>
      <c r="J93" t="s">
        <v>257</v>
      </c>
      <c r="K93" t="s">
        <v>139</v>
      </c>
      <c r="L93" s="17"/>
      <c r="M93" s="17"/>
      <c r="N93" s="17" t="s">
        <v>258</v>
      </c>
      <c r="O93" s="36"/>
      <c r="P93" s="17"/>
      <c r="Q93" s="17"/>
      <c r="U93" t="s">
        <v>259</v>
      </c>
      <c r="V93" t="s">
        <v>259</v>
      </c>
      <c r="X93" s="31">
        <v>43956</v>
      </c>
      <c r="Y93" s="31">
        <v>43957</v>
      </c>
      <c r="AA93" s="31"/>
      <c r="AB93" t="s">
        <v>9</v>
      </c>
      <c r="AC93">
        <v>0</v>
      </c>
      <c r="AD93">
        <v>0</v>
      </c>
      <c r="AE93">
        <v>0</v>
      </c>
      <c r="AF93">
        <v>0</v>
      </c>
      <c r="AG93">
        <v>0</v>
      </c>
      <c r="AH93">
        <v>1</v>
      </c>
      <c r="AI93">
        <v>50036</v>
      </c>
      <c r="AJ93">
        <v>2010</v>
      </c>
      <c r="AK93">
        <v>0</v>
      </c>
      <c r="AL93">
        <v>19</v>
      </c>
      <c r="AO93" s="41"/>
      <c r="AP93" s="41"/>
      <c r="AQ93" t="str">
        <f t="shared" si="2"/>
        <v/>
      </c>
      <c r="AS93" t="str">
        <f t="shared" si="3"/>
        <v>wci_corp</v>
      </c>
    </row>
    <row r="94" spans="2:45">
      <c r="B94" t="s">
        <v>191</v>
      </c>
      <c r="C94" s="31">
        <v>43951</v>
      </c>
      <c r="D94" s="15">
        <v>1991.67</v>
      </c>
      <c r="E94" s="15">
        <v>0</v>
      </c>
      <c r="F94" s="53" t="s">
        <v>134</v>
      </c>
      <c r="G94" t="s">
        <v>255</v>
      </c>
      <c r="H94" s="41" t="s">
        <v>136</v>
      </c>
      <c r="I94" t="s">
        <v>256</v>
      </c>
      <c r="J94" t="s">
        <v>257</v>
      </c>
      <c r="K94" t="s">
        <v>139</v>
      </c>
      <c r="L94" s="17"/>
      <c r="M94" s="17"/>
      <c r="N94" s="17" t="s">
        <v>258</v>
      </c>
      <c r="O94" s="36"/>
      <c r="P94" s="17"/>
      <c r="Q94" s="17"/>
      <c r="U94" t="s">
        <v>259</v>
      </c>
      <c r="V94" t="s">
        <v>259</v>
      </c>
      <c r="X94" s="31">
        <v>43956</v>
      </c>
      <c r="Y94" s="31">
        <v>43957</v>
      </c>
      <c r="AA94" s="31"/>
      <c r="AB94" t="s">
        <v>9</v>
      </c>
      <c r="AC94">
        <v>0</v>
      </c>
      <c r="AD94">
        <v>0</v>
      </c>
      <c r="AE94">
        <v>0</v>
      </c>
      <c r="AF94">
        <v>0</v>
      </c>
      <c r="AG94">
        <v>0</v>
      </c>
      <c r="AH94">
        <v>1</v>
      </c>
      <c r="AI94">
        <v>52036</v>
      </c>
      <c r="AJ94">
        <v>2010</v>
      </c>
      <c r="AK94">
        <v>0</v>
      </c>
      <c r="AL94">
        <v>19</v>
      </c>
      <c r="AO94" s="41"/>
      <c r="AP94" s="41"/>
      <c r="AQ94" t="str">
        <f t="shared" si="2"/>
        <v/>
      </c>
      <c r="AS94" t="str">
        <f t="shared" si="3"/>
        <v>wci_corp</v>
      </c>
    </row>
    <row r="95" spans="2:45">
      <c r="B95" t="s">
        <v>194</v>
      </c>
      <c r="C95" s="31">
        <v>43951</v>
      </c>
      <c r="D95" s="15">
        <v>-14041.03</v>
      </c>
      <c r="E95" s="15">
        <v>0</v>
      </c>
      <c r="F95" s="53" t="s">
        <v>134</v>
      </c>
      <c r="G95" t="s">
        <v>255</v>
      </c>
      <c r="H95" s="41" t="s">
        <v>136</v>
      </c>
      <c r="I95" t="s">
        <v>256</v>
      </c>
      <c r="J95" t="s">
        <v>257</v>
      </c>
      <c r="K95" t="s">
        <v>139</v>
      </c>
      <c r="L95" s="17"/>
      <c r="M95" s="17"/>
      <c r="N95" s="17" t="s">
        <v>258</v>
      </c>
      <c r="O95" s="36"/>
      <c r="P95" s="17"/>
      <c r="Q95" s="17"/>
      <c r="U95" t="s">
        <v>259</v>
      </c>
      <c r="V95" t="s">
        <v>259</v>
      </c>
      <c r="X95" s="31">
        <v>43956</v>
      </c>
      <c r="Y95" s="31">
        <v>43957</v>
      </c>
      <c r="AA95" s="31"/>
      <c r="AB95" t="s">
        <v>9</v>
      </c>
      <c r="AC95">
        <v>0</v>
      </c>
      <c r="AD95">
        <v>0</v>
      </c>
      <c r="AE95">
        <v>0</v>
      </c>
      <c r="AF95">
        <v>0</v>
      </c>
      <c r="AG95">
        <v>0</v>
      </c>
      <c r="AH95">
        <v>1</v>
      </c>
      <c r="AI95">
        <v>70036</v>
      </c>
      <c r="AJ95">
        <v>2010</v>
      </c>
      <c r="AK95">
        <v>0</v>
      </c>
      <c r="AL95">
        <v>19</v>
      </c>
      <c r="AO95" s="41"/>
      <c r="AP95" s="41"/>
      <c r="AQ95" t="str">
        <f t="shared" si="2"/>
        <v/>
      </c>
      <c r="AS95" t="str">
        <f t="shared" si="3"/>
        <v>wci_corp</v>
      </c>
    </row>
    <row r="96" spans="2:45">
      <c r="B96" t="s">
        <v>194</v>
      </c>
      <c r="C96" s="31">
        <v>43951</v>
      </c>
      <c r="D96" s="15">
        <v>2243.77</v>
      </c>
      <c r="E96" s="15">
        <v>0</v>
      </c>
      <c r="F96" s="53" t="s">
        <v>134</v>
      </c>
      <c r="G96" t="s">
        <v>255</v>
      </c>
      <c r="H96" s="41" t="s">
        <v>136</v>
      </c>
      <c r="I96" t="s">
        <v>256</v>
      </c>
      <c r="J96" t="s">
        <v>257</v>
      </c>
      <c r="K96" t="s">
        <v>139</v>
      </c>
      <c r="L96" s="17"/>
      <c r="M96" s="17"/>
      <c r="N96" s="17" t="s">
        <v>258</v>
      </c>
      <c r="O96" s="36"/>
      <c r="P96" s="17"/>
      <c r="Q96" s="17"/>
      <c r="U96" t="s">
        <v>259</v>
      </c>
      <c r="V96" t="s">
        <v>259</v>
      </c>
      <c r="X96" s="31">
        <v>43956</v>
      </c>
      <c r="Y96" s="31">
        <v>43957</v>
      </c>
      <c r="AA96" s="31"/>
      <c r="AB96" t="s">
        <v>9</v>
      </c>
      <c r="AC96">
        <v>0</v>
      </c>
      <c r="AD96">
        <v>0</v>
      </c>
      <c r="AE96">
        <v>0</v>
      </c>
      <c r="AF96">
        <v>0</v>
      </c>
      <c r="AG96">
        <v>0</v>
      </c>
      <c r="AH96">
        <v>1</v>
      </c>
      <c r="AI96">
        <v>70036</v>
      </c>
      <c r="AJ96">
        <v>2010</v>
      </c>
      <c r="AK96">
        <v>0</v>
      </c>
      <c r="AL96">
        <v>19</v>
      </c>
      <c r="AO96" s="41"/>
      <c r="AP96" s="41"/>
      <c r="AQ96" t="str">
        <f t="shared" si="2"/>
        <v/>
      </c>
      <c r="AS96" t="str">
        <f t="shared" si="3"/>
        <v>wci_corp</v>
      </c>
    </row>
    <row r="97" spans="2:45">
      <c r="B97" t="s">
        <v>191</v>
      </c>
      <c r="C97" s="31">
        <v>43951</v>
      </c>
      <c r="D97" s="15">
        <v>200</v>
      </c>
      <c r="E97" s="15">
        <v>0</v>
      </c>
      <c r="F97" s="53" t="s">
        <v>134</v>
      </c>
      <c r="G97" t="s">
        <v>260</v>
      </c>
      <c r="H97" s="41" t="s">
        <v>136</v>
      </c>
      <c r="I97" t="s">
        <v>261</v>
      </c>
      <c r="J97" t="s">
        <v>257</v>
      </c>
      <c r="K97" t="s">
        <v>139</v>
      </c>
      <c r="L97" s="17"/>
      <c r="M97" s="17"/>
      <c r="N97" s="17" t="s">
        <v>262</v>
      </c>
      <c r="O97" s="36"/>
      <c r="P97" s="17"/>
      <c r="Q97" s="17"/>
      <c r="U97" t="s">
        <v>263</v>
      </c>
      <c r="V97" t="s">
        <v>263</v>
      </c>
      <c r="X97" s="31">
        <v>43956</v>
      </c>
      <c r="Y97" s="31">
        <v>43957</v>
      </c>
      <c r="AA97" s="31"/>
      <c r="AB97" t="s">
        <v>9</v>
      </c>
      <c r="AC97">
        <v>0</v>
      </c>
      <c r="AD97">
        <v>0</v>
      </c>
      <c r="AE97">
        <v>0</v>
      </c>
      <c r="AF97">
        <v>0</v>
      </c>
      <c r="AG97">
        <v>0</v>
      </c>
      <c r="AH97">
        <v>1</v>
      </c>
      <c r="AI97">
        <v>52036</v>
      </c>
      <c r="AJ97">
        <v>2010</v>
      </c>
      <c r="AK97">
        <v>0</v>
      </c>
      <c r="AL97">
        <v>19</v>
      </c>
      <c r="AO97" s="41"/>
      <c r="AP97" s="41"/>
      <c r="AQ97" t="str">
        <f t="shared" si="2"/>
        <v/>
      </c>
      <c r="AS97" t="str">
        <f t="shared" si="3"/>
        <v>wci_corp</v>
      </c>
    </row>
    <row r="98" spans="2:45">
      <c r="B98" t="s">
        <v>193</v>
      </c>
      <c r="C98" s="31">
        <v>43951</v>
      </c>
      <c r="D98" s="15">
        <v>700</v>
      </c>
      <c r="E98" s="15">
        <v>0</v>
      </c>
      <c r="F98" s="53" t="s">
        <v>134</v>
      </c>
      <c r="G98" t="s">
        <v>260</v>
      </c>
      <c r="H98" s="41" t="s">
        <v>136</v>
      </c>
      <c r="I98" t="s">
        <v>261</v>
      </c>
      <c r="J98" t="s">
        <v>257</v>
      </c>
      <c r="K98" t="s">
        <v>139</v>
      </c>
      <c r="L98" s="17"/>
      <c r="M98" s="17"/>
      <c r="N98" s="17" t="s">
        <v>262</v>
      </c>
      <c r="O98" s="36"/>
      <c r="P98" s="17"/>
      <c r="Q98" s="17"/>
      <c r="U98" t="s">
        <v>263</v>
      </c>
      <c r="V98" t="s">
        <v>263</v>
      </c>
      <c r="X98" s="31">
        <v>43956</v>
      </c>
      <c r="Y98" s="31">
        <v>43957</v>
      </c>
      <c r="AA98" s="31"/>
      <c r="AB98" t="s">
        <v>9</v>
      </c>
      <c r="AC98">
        <v>0</v>
      </c>
      <c r="AD98">
        <v>0</v>
      </c>
      <c r="AE98">
        <v>0</v>
      </c>
      <c r="AF98">
        <v>0</v>
      </c>
      <c r="AG98">
        <v>0</v>
      </c>
      <c r="AH98">
        <v>1</v>
      </c>
      <c r="AI98">
        <v>56036</v>
      </c>
      <c r="AJ98">
        <v>2010</v>
      </c>
      <c r="AK98">
        <v>0</v>
      </c>
      <c r="AL98">
        <v>19</v>
      </c>
      <c r="AO98" s="41"/>
      <c r="AP98" s="41"/>
      <c r="AQ98" t="str">
        <f t="shared" si="2"/>
        <v/>
      </c>
      <c r="AS98" t="str">
        <f t="shared" si="3"/>
        <v>wci_corp</v>
      </c>
    </row>
    <row r="99" spans="2:45">
      <c r="B99" t="s">
        <v>194</v>
      </c>
      <c r="C99" s="31">
        <v>43951</v>
      </c>
      <c r="D99" s="15">
        <v>200</v>
      </c>
      <c r="E99" s="15">
        <v>0</v>
      </c>
      <c r="F99" s="53" t="s">
        <v>134</v>
      </c>
      <c r="G99" t="s">
        <v>260</v>
      </c>
      <c r="H99" s="41" t="s">
        <v>136</v>
      </c>
      <c r="I99" t="s">
        <v>261</v>
      </c>
      <c r="J99" t="s">
        <v>257</v>
      </c>
      <c r="K99" t="s">
        <v>139</v>
      </c>
      <c r="L99" s="17"/>
      <c r="M99" s="17"/>
      <c r="N99" s="17" t="s">
        <v>262</v>
      </c>
      <c r="O99" s="36"/>
      <c r="P99" s="17"/>
      <c r="Q99" s="17"/>
      <c r="U99" t="s">
        <v>263</v>
      </c>
      <c r="V99" t="s">
        <v>263</v>
      </c>
      <c r="X99" s="31">
        <v>43956</v>
      </c>
      <c r="Y99" s="31">
        <v>43957</v>
      </c>
      <c r="AA99" s="31"/>
      <c r="AB99" t="s">
        <v>9</v>
      </c>
      <c r="AC99">
        <v>0</v>
      </c>
      <c r="AD99">
        <v>0</v>
      </c>
      <c r="AE99">
        <v>0</v>
      </c>
      <c r="AF99">
        <v>0</v>
      </c>
      <c r="AG99">
        <v>0</v>
      </c>
      <c r="AH99">
        <v>1</v>
      </c>
      <c r="AI99">
        <v>70036</v>
      </c>
      <c r="AJ99">
        <v>2010</v>
      </c>
      <c r="AK99">
        <v>0</v>
      </c>
      <c r="AL99">
        <v>19</v>
      </c>
      <c r="AO99" s="41"/>
      <c r="AP99" s="41"/>
      <c r="AQ99" t="str">
        <f t="shared" si="2"/>
        <v/>
      </c>
      <c r="AS99" t="str">
        <f t="shared" si="3"/>
        <v>wci_corp</v>
      </c>
    </row>
    <row r="100" spans="2:45">
      <c r="B100" t="s">
        <v>229</v>
      </c>
      <c r="C100" s="31">
        <v>43951</v>
      </c>
      <c r="D100" s="15">
        <v>78.86</v>
      </c>
      <c r="E100" s="15">
        <v>0</v>
      </c>
      <c r="F100" s="53" t="s">
        <v>134</v>
      </c>
      <c r="G100" t="s">
        <v>264</v>
      </c>
      <c r="H100" s="41" t="s">
        <v>136</v>
      </c>
      <c r="I100" t="s">
        <v>265</v>
      </c>
      <c r="J100" t="s">
        <v>266</v>
      </c>
      <c r="K100" t="s">
        <v>267</v>
      </c>
      <c r="L100" s="17"/>
      <c r="M100" s="17"/>
      <c r="N100" s="17" t="s">
        <v>268</v>
      </c>
      <c r="O100" s="36"/>
      <c r="P100" s="17"/>
      <c r="Q100" s="17"/>
      <c r="U100" t="s">
        <v>264</v>
      </c>
      <c r="V100" t="s">
        <v>269</v>
      </c>
      <c r="X100" s="31">
        <v>43957</v>
      </c>
      <c r="Y100" s="31">
        <v>43957</v>
      </c>
      <c r="AA100" s="31"/>
      <c r="AB100" t="s">
        <v>9</v>
      </c>
      <c r="AC100">
        <v>1</v>
      </c>
      <c r="AD100">
        <v>0</v>
      </c>
      <c r="AE100">
        <v>0</v>
      </c>
      <c r="AF100">
        <v>0</v>
      </c>
      <c r="AG100">
        <v>0</v>
      </c>
      <c r="AH100">
        <v>1</v>
      </c>
      <c r="AI100">
        <v>50086</v>
      </c>
      <c r="AJ100">
        <v>2010</v>
      </c>
      <c r="AK100">
        <v>0</v>
      </c>
      <c r="AL100">
        <v>19</v>
      </c>
      <c r="AO100" s="41"/>
      <c r="AP100" s="41"/>
      <c r="AQ100" t="str">
        <f t="shared" si="2"/>
        <v/>
      </c>
      <c r="AS100" t="str">
        <f t="shared" si="3"/>
        <v>wci_wa</v>
      </c>
    </row>
    <row r="101" spans="2:45">
      <c r="B101" t="s">
        <v>238</v>
      </c>
      <c r="C101" s="31">
        <v>43951</v>
      </c>
      <c r="D101" s="15">
        <v>261.25</v>
      </c>
      <c r="E101" s="15">
        <v>0</v>
      </c>
      <c r="F101" s="53" t="s">
        <v>134</v>
      </c>
      <c r="G101" t="s">
        <v>264</v>
      </c>
      <c r="H101" s="41" t="s">
        <v>136</v>
      </c>
      <c r="I101" t="s">
        <v>265</v>
      </c>
      <c r="J101" t="s">
        <v>266</v>
      </c>
      <c r="K101" t="s">
        <v>267</v>
      </c>
      <c r="L101" s="17"/>
      <c r="M101" s="17"/>
      <c r="N101" s="17" t="s">
        <v>270</v>
      </c>
      <c r="O101" s="36"/>
      <c r="P101" s="17"/>
      <c r="Q101" s="17"/>
      <c r="U101" t="s">
        <v>264</v>
      </c>
      <c r="V101" t="s">
        <v>271</v>
      </c>
      <c r="X101" s="31">
        <v>43957</v>
      </c>
      <c r="Y101" s="31">
        <v>43957</v>
      </c>
      <c r="AA101" s="31"/>
      <c r="AB101" t="s">
        <v>9</v>
      </c>
      <c r="AC101">
        <v>1</v>
      </c>
      <c r="AD101">
        <v>0</v>
      </c>
      <c r="AE101">
        <v>0</v>
      </c>
      <c r="AF101">
        <v>0</v>
      </c>
      <c r="AG101">
        <v>0</v>
      </c>
      <c r="AH101">
        <v>1</v>
      </c>
      <c r="AI101">
        <v>52086</v>
      </c>
      <c r="AJ101">
        <v>2010</v>
      </c>
      <c r="AK101">
        <v>0</v>
      </c>
      <c r="AL101">
        <v>19</v>
      </c>
      <c r="AO101" s="41"/>
      <c r="AP101" s="41"/>
      <c r="AQ101" t="str">
        <f t="shared" si="2"/>
        <v/>
      </c>
      <c r="AS101" t="str">
        <f t="shared" si="3"/>
        <v>wci_wa</v>
      </c>
    </row>
    <row r="102" spans="2:45">
      <c r="B102" t="s">
        <v>238</v>
      </c>
      <c r="C102" s="31">
        <v>43951</v>
      </c>
      <c r="D102" s="15">
        <v>20.77</v>
      </c>
      <c r="E102" s="15">
        <v>0</v>
      </c>
      <c r="F102" s="53" t="s">
        <v>134</v>
      </c>
      <c r="G102" t="s">
        <v>264</v>
      </c>
      <c r="H102" s="41" t="s">
        <v>136</v>
      </c>
      <c r="I102" t="s">
        <v>265</v>
      </c>
      <c r="J102" t="s">
        <v>266</v>
      </c>
      <c r="K102" t="s">
        <v>267</v>
      </c>
      <c r="L102" s="17"/>
      <c r="M102" s="17"/>
      <c r="N102" s="17" t="s">
        <v>272</v>
      </c>
      <c r="O102" s="36"/>
      <c r="P102" s="17"/>
      <c r="Q102" s="17"/>
      <c r="U102" t="s">
        <v>264</v>
      </c>
      <c r="V102" t="s">
        <v>273</v>
      </c>
      <c r="X102" s="31">
        <v>43957</v>
      </c>
      <c r="Y102" s="31">
        <v>43957</v>
      </c>
      <c r="AA102" s="31"/>
      <c r="AB102" t="s">
        <v>9</v>
      </c>
      <c r="AC102">
        <v>1</v>
      </c>
      <c r="AD102">
        <v>0</v>
      </c>
      <c r="AE102">
        <v>0</v>
      </c>
      <c r="AF102">
        <v>0</v>
      </c>
      <c r="AG102">
        <v>0</v>
      </c>
      <c r="AH102">
        <v>1</v>
      </c>
      <c r="AI102">
        <v>52086</v>
      </c>
      <c r="AJ102">
        <v>2010</v>
      </c>
      <c r="AK102">
        <v>0</v>
      </c>
      <c r="AL102">
        <v>19</v>
      </c>
      <c r="AO102" s="41"/>
      <c r="AP102" s="41"/>
      <c r="AQ102" t="str">
        <f t="shared" si="2"/>
        <v/>
      </c>
      <c r="AS102" t="str">
        <f t="shared" si="3"/>
        <v>wci_wa</v>
      </c>
    </row>
    <row r="103" spans="2:45">
      <c r="B103" t="s">
        <v>229</v>
      </c>
      <c r="C103" s="31">
        <v>43951</v>
      </c>
      <c r="D103" s="15">
        <v>-598.82000000000005</v>
      </c>
      <c r="E103" s="15">
        <v>0</v>
      </c>
      <c r="F103" s="53" t="s">
        <v>134</v>
      </c>
      <c r="G103" t="s">
        <v>274</v>
      </c>
      <c r="H103" s="41" t="s">
        <v>136</v>
      </c>
      <c r="I103" t="s">
        <v>275</v>
      </c>
      <c r="J103" t="s">
        <v>168</v>
      </c>
      <c r="K103" t="s">
        <v>139</v>
      </c>
      <c r="L103" s="17"/>
      <c r="M103" s="17"/>
      <c r="N103" s="17" t="s">
        <v>276</v>
      </c>
      <c r="O103" s="36"/>
      <c r="P103" s="17"/>
      <c r="Q103" s="17"/>
      <c r="U103" t="s">
        <v>277</v>
      </c>
      <c r="V103" t="s">
        <v>277</v>
      </c>
      <c r="X103" s="31">
        <v>43957</v>
      </c>
      <c r="Y103" s="31">
        <v>43957</v>
      </c>
      <c r="AA103" s="31"/>
      <c r="AB103" t="s">
        <v>9</v>
      </c>
      <c r="AC103">
        <v>0</v>
      </c>
      <c r="AD103">
        <v>0</v>
      </c>
      <c r="AE103">
        <v>0</v>
      </c>
      <c r="AF103">
        <v>0</v>
      </c>
      <c r="AG103">
        <v>0</v>
      </c>
      <c r="AH103">
        <v>1</v>
      </c>
      <c r="AI103">
        <v>50086</v>
      </c>
      <c r="AJ103">
        <v>2010</v>
      </c>
      <c r="AK103">
        <v>0</v>
      </c>
      <c r="AL103">
        <v>19</v>
      </c>
      <c r="AO103" s="41"/>
      <c r="AP103" s="41"/>
      <c r="AQ103" t="str">
        <f t="shared" si="2"/>
        <v/>
      </c>
      <c r="AS103" t="str">
        <f t="shared" si="3"/>
        <v>wci_corp</v>
      </c>
    </row>
    <row r="104" spans="2:45">
      <c r="B104" t="s">
        <v>238</v>
      </c>
      <c r="C104" s="31">
        <v>43951</v>
      </c>
      <c r="D104" s="15">
        <v>-261.25</v>
      </c>
      <c r="E104" s="15">
        <v>0</v>
      </c>
      <c r="F104" s="53" t="s">
        <v>134</v>
      </c>
      <c r="G104" t="s">
        <v>274</v>
      </c>
      <c r="H104" s="41" t="s">
        <v>136</v>
      </c>
      <c r="I104" t="s">
        <v>275</v>
      </c>
      <c r="J104" t="s">
        <v>168</v>
      </c>
      <c r="K104" t="s">
        <v>139</v>
      </c>
      <c r="L104" s="17"/>
      <c r="M104" s="17"/>
      <c r="N104" s="17" t="s">
        <v>278</v>
      </c>
      <c r="O104" s="36"/>
      <c r="P104" s="17"/>
      <c r="Q104" s="17"/>
      <c r="U104" t="s">
        <v>277</v>
      </c>
      <c r="V104" t="s">
        <v>277</v>
      </c>
      <c r="X104" s="31">
        <v>43957</v>
      </c>
      <c r="Y104" s="31">
        <v>43957</v>
      </c>
      <c r="AA104" s="31"/>
      <c r="AB104" t="s">
        <v>9</v>
      </c>
      <c r="AC104">
        <v>0</v>
      </c>
      <c r="AD104">
        <v>0</v>
      </c>
      <c r="AE104">
        <v>0</v>
      </c>
      <c r="AF104">
        <v>0</v>
      </c>
      <c r="AG104">
        <v>0</v>
      </c>
      <c r="AH104">
        <v>1</v>
      </c>
      <c r="AI104">
        <v>52086</v>
      </c>
      <c r="AJ104">
        <v>2010</v>
      </c>
      <c r="AK104">
        <v>0</v>
      </c>
      <c r="AL104">
        <v>19</v>
      </c>
      <c r="AO104" s="41"/>
      <c r="AP104" s="41"/>
      <c r="AQ104" t="str">
        <f t="shared" si="2"/>
        <v/>
      </c>
      <c r="AS104" t="str">
        <f t="shared" si="3"/>
        <v>wci_corp</v>
      </c>
    </row>
    <row r="105" spans="2:45">
      <c r="B105" t="s">
        <v>229</v>
      </c>
      <c r="C105" s="31">
        <v>43963</v>
      </c>
      <c r="D105" s="15">
        <v>932.24</v>
      </c>
      <c r="E105" s="15">
        <v>0</v>
      </c>
      <c r="F105" s="53" t="s">
        <v>134</v>
      </c>
      <c r="G105" t="s">
        <v>279</v>
      </c>
      <c r="H105" s="41" t="s">
        <v>136</v>
      </c>
      <c r="I105" t="s">
        <v>137</v>
      </c>
      <c r="J105" t="s">
        <v>138</v>
      </c>
      <c r="K105" t="s">
        <v>139</v>
      </c>
      <c r="L105" s="17" t="s">
        <v>280</v>
      </c>
      <c r="M105" s="17"/>
      <c r="N105" s="17" t="s">
        <v>281</v>
      </c>
      <c r="O105" s="36">
        <v>43938</v>
      </c>
      <c r="P105" s="17" t="s">
        <v>282</v>
      </c>
      <c r="Q105" s="17">
        <v>24548</v>
      </c>
      <c r="R105" t="s">
        <v>283</v>
      </c>
      <c r="U105" t="s">
        <v>284</v>
      </c>
      <c r="V105" t="s">
        <v>285</v>
      </c>
      <c r="W105">
        <v>2010</v>
      </c>
      <c r="X105" s="31">
        <v>43963</v>
      </c>
      <c r="Y105" s="31">
        <v>43964</v>
      </c>
      <c r="Z105">
        <v>860</v>
      </c>
      <c r="AA105" s="31">
        <v>43973</v>
      </c>
      <c r="AB105" t="s">
        <v>9</v>
      </c>
      <c r="AC105">
        <v>0</v>
      </c>
      <c r="AD105">
        <v>0</v>
      </c>
      <c r="AE105">
        <v>0</v>
      </c>
      <c r="AF105">
        <v>0</v>
      </c>
      <c r="AG105">
        <v>0</v>
      </c>
      <c r="AH105">
        <v>1</v>
      </c>
      <c r="AI105">
        <v>50086</v>
      </c>
      <c r="AJ105">
        <v>2010</v>
      </c>
      <c r="AK105">
        <v>0</v>
      </c>
      <c r="AL105">
        <v>19</v>
      </c>
      <c r="AO105" s="41"/>
      <c r="AP105" s="41"/>
      <c r="AQ105" t="str">
        <f t="shared" si="2"/>
        <v>VO05405417</v>
      </c>
      <c r="AS105" t="str">
        <f t="shared" si="3"/>
        <v>wci_corp</v>
      </c>
    </row>
    <row r="106" spans="2:45">
      <c r="B106" t="s">
        <v>133</v>
      </c>
      <c r="C106" s="31">
        <v>43980</v>
      </c>
      <c r="D106" s="15">
        <v>1680</v>
      </c>
      <c r="E106" s="15">
        <v>0</v>
      </c>
      <c r="F106" s="53" t="s">
        <v>134</v>
      </c>
      <c r="G106" t="s">
        <v>286</v>
      </c>
      <c r="H106" s="41" t="s">
        <v>136</v>
      </c>
      <c r="I106" t="s">
        <v>137</v>
      </c>
      <c r="J106" t="s">
        <v>287</v>
      </c>
      <c r="K106" t="s">
        <v>139</v>
      </c>
      <c r="L106" s="17" t="s">
        <v>140</v>
      </c>
      <c r="M106" s="17"/>
      <c r="N106" s="17" t="s">
        <v>141</v>
      </c>
      <c r="O106" s="36">
        <v>43973</v>
      </c>
      <c r="P106" s="17" t="s">
        <v>288</v>
      </c>
      <c r="Q106" s="17" t="s">
        <v>289</v>
      </c>
      <c r="R106" t="s">
        <v>290</v>
      </c>
      <c r="U106" t="s">
        <v>291</v>
      </c>
      <c r="V106" t="s">
        <v>292</v>
      </c>
      <c r="W106">
        <v>2010</v>
      </c>
      <c r="X106" s="31">
        <v>43980</v>
      </c>
      <c r="Y106" s="31">
        <v>43980</v>
      </c>
      <c r="Z106">
        <v>1680</v>
      </c>
      <c r="AA106" s="31">
        <v>44038</v>
      </c>
      <c r="AB106" t="s">
        <v>9</v>
      </c>
      <c r="AC106">
        <v>0</v>
      </c>
      <c r="AD106">
        <v>0</v>
      </c>
      <c r="AE106">
        <v>0</v>
      </c>
      <c r="AF106">
        <v>0</v>
      </c>
      <c r="AG106">
        <v>0</v>
      </c>
      <c r="AH106">
        <v>1</v>
      </c>
      <c r="AI106">
        <v>57147</v>
      </c>
      <c r="AJ106">
        <v>2010</v>
      </c>
      <c r="AK106">
        <v>0</v>
      </c>
      <c r="AL106">
        <v>19</v>
      </c>
      <c r="AO106" s="41"/>
      <c r="AP106" s="41"/>
      <c r="AQ106" t="str">
        <f t="shared" si="2"/>
        <v>VO05422477</v>
      </c>
      <c r="AS106" t="str">
        <f t="shared" si="3"/>
        <v>wci_corp</v>
      </c>
    </row>
    <row r="107" spans="2:45">
      <c r="B107" t="s">
        <v>133</v>
      </c>
      <c r="C107" s="31">
        <v>43980</v>
      </c>
      <c r="D107" s="15">
        <v>1500</v>
      </c>
      <c r="E107" s="15">
        <v>0</v>
      </c>
      <c r="F107" s="53" t="s">
        <v>134</v>
      </c>
      <c r="G107" t="s">
        <v>286</v>
      </c>
      <c r="H107" s="41" t="s">
        <v>136</v>
      </c>
      <c r="I107" t="s">
        <v>137</v>
      </c>
      <c r="J107" t="s">
        <v>287</v>
      </c>
      <c r="K107" t="s">
        <v>139</v>
      </c>
      <c r="L107" s="17" t="s">
        <v>140</v>
      </c>
      <c r="M107" s="17"/>
      <c r="N107" s="17" t="s">
        <v>141</v>
      </c>
      <c r="O107" s="36">
        <v>43973</v>
      </c>
      <c r="P107" s="17" t="s">
        <v>293</v>
      </c>
      <c r="Q107" s="17" t="s">
        <v>294</v>
      </c>
      <c r="R107" t="s">
        <v>295</v>
      </c>
      <c r="U107" t="s">
        <v>296</v>
      </c>
      <c r="V107" t="s">
        <v>292</v>
      </c>
      <c r="W107">
        <v>2010</v>
      </c>
      <c r="X107" s="31">
        <v>43980</v>
      </c>
      <c r="Y107" s="31">
        <v>43980</v>
      </c>
      <c r="Z107">
        <v>1500</v>
      </c>
      <c r="AA107" s="31">
        <v>44038</v>
      </c>
      <c r="AB107" t="s">
        <v>9</v>
      </c>
      <c r="AC107">
        <v>0</v>
      </c>
      <c r="AD107">
        <v>0</v>
      </c>
      <c r="AE107">
        <v>0</v>
      </c>
      <c r="AF107">
        <v>0</v>
      </c>
      <c r="AG107">
        <v>0</v>
      </c>
      <c r="AH107">
        <v>1</v>
      </c>
      <c r="AI107">
        <v>57147</v>
      </c>
      <c r="AJ107">
        <v>2010</v>
      </c>
      <c r="AK107">
        <v>0</v>
      </c>
      <c r="AL107">
        <v>19</v>
      </c>
      <c r="AO107" s="41"/>
      <c r="AP107" s="41"/>
      <c r="AQ107" t="str">
        <f t="shared" si="2"/>
        <v>VO05422478</v>
      </c>
      <c r="AS107" t="str">
        <f t="shared" si="3"/>
        <v>wci_corp</v>
      </c>
    </row>
    <row r="108" spans="2:45">
      <c r="B108" t="s">
        <v>155</v>
      </c>
      <c r="C108" s="31">
        <v>43980</v>
      </c>
      <c r="D108" s="15">
        <v>542</v>
      </c>
      <c r="E108" s="15">
        <v>0</v>
      </c>
      <c r="F108" s="53" t="s">
        <v>134</v>
      </c>
      <c r="G108" t="s">
        <v>286</v>
      </c>
      <c r="H108" s="41" t="s">
        <v>136</v>
      </c>
      <c r="I108" t="s">
        <v>137</v>
      </c>
      <c r="J108" t="s">
        <v>287</v>
      </c>
      <c r="K108" t="s">
        <v>139</v>
      </c>
      <c r="L108" s="17" t="s">
        <v>297</v>
      </c>
      <c r="M108" s="17" t="s">
        <v>298</v>
      </c>
      <c r="N108" s="17" t="s">
        <v>299</v>
      </c>
      <c r="O108" s="36">
        <v>43958</v>
      </c>
      <c r="P108" s="17" t="s">
        <v>300</v>
      </c>
      <c r="Q108" s="17">
        <v>1901299428</v>
      </c>
      <c r="R108" t="s">
        <v>301</v>
      </c>
      <c r="U108" t="s">
        <v>302</v>
      </c>
      <c r="V108" t="s">
        <v>292</v>
      </c>
      <c r="W108">
        <v>2010</v>
      </c>
      <c r="X108" s="31">
        <v>43980</v>
      </c>
      <c r="Y108" s="31">
        <v>43980</v>
      </c>
      <c r="Z108">
        <v>542</v>
      </c>
      <c r="AA108" s="31">
        <v>43988</v>
      </c>
      <c r="AB108" t="s">
        <v>9</v>
      </c>
      <c r="AC108">
        <v>0</v>
      </c>
      <c r="AD108">
        <v>0</v>
      </c>
      <c r="AE108">
        <v>0</v>
      </c>
      <c r="AF108">
        <v>0</v>
      </c>
      <c r="AG108">
        <v>0</v>
      </c>
      <c r="AH108">
        <v>1</v>
      </c>
      <c r="AI108">
        <v>70210</v>
      </c>
      <c r="AJ108">
        <v>2010</v>
      </c>
      <c r="AK108">
        <v>0</v>
      </c>
      <c r="AL108">
        <v>19</v>
      </c>
      <c r="AO108" s="41"/>
      <c r="AP108" s="41"/>
      <c r="AQ108" t="str">
        <f t="shared" si="2"/>
        <v>VO05422467</v>
      </c>
      <c r="AS108" t="str">
        <f t="shared" si="3"/>
        <v>wci_corp</v>
      </c>
    </row>
    <row r="109" spans="2:45">
      <c r="B109" t="s">
        <v>241</v>
      </c>
      <c r="C109" s="31">
        <v>43982</v>
      </c>
      <c r="D109" s="15">
        <v>-440</v>
      </c>
      <c r="E109" s="15">
        <v>0</v>
      </c>
      <c r="F109" s="53" t="s">
        <v>134</v>
      </c>
      <c r="G109" t="s">
        <v>303</v>
      </c>
      <c r="H109" s="41" t="s">
        <v>136</v>
      </c>
      <c r="I109" t="s">
        <v>243</v>
      </c>
      <c r="J109" t="s">
        <v>221</v>
      </c>
      <c r="K109" t="s">
        <v>139</v>
      </c>
      <c r="L109" s="17"/>
      <c r="M109" s="17"/>
      <c r="N109" s="17" t="s">
        <v>244</v>
      </c>
      <c r="O109" s="36"/>
      <c r="P109" s="17"/>
      <c r="Q109" s="17"/>
      <c r="U109" t="s">
        <v>245</v>
      </c>
      <c r="V109" t="s">
        <v>304</v>
      </c>
      <c r="X109" s="31">
        <v>43956</v>
      </c>
      <c r="Y109" s="31">
        <v>43956</v>
      </c>
      <c r="AA109" s="31"/>
      <c r="AB109" t="s">
        <v>9</v>
      </c>
      <c r="AC109">
        <v>0</v>
      </c>
      <c r="AD109">
        <v>0</v>
      </c>
      <c r="AE109">
        <v>0</v>
      </c>
      <c r="AF109">
        <v>0</v>
      </c>
      <c r="AG109">
        <v>5</v>
      </c>
      <c r="AH109">
        <v>1</v>
      </c>
      <c r="AI109">
        <v>70165</v>
      </c>
      <c r="AJ109">
        <v>2010</v>
      </c>
      <c r="AK109">
        <v>0</v>
      </c>
      <c r="AL109">
        <v>19</v>
      </c>
      <c r="AO109" s="41"/>
      <c r="AP109" s="41"/>
      <c r="AQ109" t="str">
        <f t="shared" si="2"/>
        <v/>
      </c>
      <c r="AS109" t="str">
        <f t="shared" si="3"/>
        <v>wci_corp</v>
      </c>
    </row>
    <row r="110" spans="2:45">
      <c r="B110" t="s">
        <v>194</v>
      </c>
      <c r="C110" s="31">
        <v>43982</v>
      </c>
      <c r="D110" s="15">
        <v>-14041.03</v>
      </c>
      <c r="E110" s="15">
        <v>0</v>
      </c>
      <c r="F110" s="53" t="s">
        <v>134</v>
      </c>
      <c r="G110" t="s">
        <v>305</v>
      </c>
      <c r="H110" s="41" t="s">
        <v>136</v>
      </c>
      <c r="I110" t="s">
        <v>247</v>
      </c>
      <c r="J110" t="s">
        <v>221</v>
      </c>
      <c r="K110" t="s">
        <v>139</v>
      </c>
      <c r="L110" s="17"/>
      <c r="M110" s="17"/>
      <c r="N110" s="17" t="s">
        <v>248</v>
      </c>
      <c r="O110" s="36"/>
      <c r="P110" s="17"/>
      <c r="Q110" s="17"/>
      <c r="U110" t="s">
        <v>249</v>
      </c>
      <c r="V110" t="s">
        <v>306</v>
      </c>
      <c r="X110" s="31">
        <v>43956</v>
      </c>
      <c r="Y110" s="31">
        <v>43956</v>
      </c>
      <c r="AA110" s="31"/>
      <c r="AB110" t="s">
        <v>9</v>
      </c>
      <c r="AC110">
        <v>0</v>
      </c>
      <c r="AD110">
        <v>0</v>
      </c>
      <c r="AE110">
        <v>0</v>
      </c>
      <c r="AF110">
        <v>0</v>
      </c>
      <c r="AG110">
        <v>5</v>
      </c>
      <c r="AH110">
        <v>1</v>
      </c>
      <c r="AI110">
        <v>70036</v>
      </c>
      <c r="AJ110">
        <v>2010</v>
      </c>
      <c r="AK110">
        <v>0</v>
      </c>
      <c r="AL110">
        <v>19</v>
      </c>
      <c r="AO110" s="41"/>
      <c r="AP110" s="41"/>
      <c r="AQ110" t="str">
        <f t="shared" si="2"/>
        <v/>
      </c>
      <c r="AS110" t="str">
        <f t="shared" si="3"/>
        <v>wci_corp</v>
      </c>
    </row>
    <row r="111" spans="2:45">
      <c r="B111" t="s">
        <v>182</v>
      </c>
      <c r="C111" s="31">
        <v>43982</v>
      </c>
      <c r="D111" s="15">
        <v>-9805.6</v>
      </c>
      <c r="E111" s="15">
        <v>0</v>
      </c>
      <c r="F111" s="53" t="s">
        <v>134</v>
      </c>
      <c r="G111" t="s">
        <v>307</v>
      </c>
      <c r="H111" s="41" t="s">
        <v>136</v>
      </c>
      <c r="I111" t="s">
        <v>256</v>
      </c>
      <c r="J111" t="s">
        <v>221</v>
      </c>
      <c r="K111" t="s">
        <v>139</v>
      </c>
      <c r="L111" s="17"/>
      <c r="M111" s="17"/>
      <c r="N111" s="17" t="s">
        <v>258</v>
      </c>
      <c r="O111" s="36"/>
      <c r="P111" s="17"/>
      <c r="Q111" s="17"/>
      <c r="U111" t="s">
        <v>259</v>
      </c>
      <c r="V111" t="s">
        <v>308</v>
      </c>
      <c r="X111" s="31">
        <v>43957</v>
      </c>
      <c r="Y111" s="31">
        <v>43957</v>
      </c>
      <c r="AA111" s="31"/>
      <c r="AB111" t="s">
        <v>9</v>
      </c>
      <c r="AC111">
        <v>0</v>
      </c>
      <c r="AD111">
        <v>0</v>
      </c>
      <c r="AE111">
        <v>0</v>
      </c>
      <c r="AF111">
        <v>0</v>
      </c>
      <c r="AG111">
        <v>5</v>
      </c>
      <c r="AH111">
        <v>1</v>
      </c>
      <c r="AI111">
        <v>50036</v>
      </c>
      <c r="AJ111">
        <v>2010</v>
      </c>
      <c r="AK111">
        <v>0</v>
      </c>
      <c r="AL111">
        <v>19</v>
      </c>
      <c r="AO111" s="41"/>
      <c r="AP111" s="41"/>
      <c r="AQ111" t="str">
        <f t="shared" si="2"/>
        <v/>
      </c>
      <c r="AS111" t="str">
        <f t="shared" si="3"/>
        <v>wci_corp</v>
      </c>
    </row>
    <row r="112" spans="2:45">
      <c r="B112" t="s">
        <v>191</v>
      </c>
      <c r="C112" s="31">
        <v>43982</v>
      </c>
      <c r="D112" s="15">
        <v>-1991.67</v>
      </c>
      <c r="E112" s="15">
        <v>0</v>
      </c>
      <c r="F112" s="53" t="s">
        <v>134</v>
      </c>
      <c r="G112" t="s">
        <v>307</v>
      </c>
      <c r="H112" s="41" t="s">
        <v>136</v>
      </c>
      <c r="I112" t="s">
        <v>256</v>
      </c>
      <c r="J112" t="s">
        <v>221</v>
      </c>
      <c r="K112" t="s">
        <v>139</v>
      </c>
      <c r="L112" s="17"/>
      <c r="M112" s="17"/>
      <c r="N112" s="17" t="s">
        <v>258</v>
      </c>
      <c r="O112" s="36"/>
      <c r="P112" s="17"/>
      <c r="Q112" s="17"/>
      <c r="U112" t="s">
        <v>259</v>
      </c>
      <c r="V112" t="s">
        <v>308</v>
      </c>
      <c r="X112" s="31">
        <v>43957</v>
      </c>
      <c r="Y112" s="31">
        <v>43957</v>
      </c>
      <c r="AA112" s="31"/>
      <c r="AB112" t="s">
        <v>9</v>
      </c>
      <c r="AC112">
        <v>0</v>
      </c>
      <c r="AD112">
        <v>0</v>
      </c>
      <c r="AE112">
        <v>0</v>
      </c>
      <c r="AF112">
        <v>0</v>
      </c>
      <c r="AG112">
        <v>5</v>
      </c>
      <c r="AH112">
        <v>1</v>
      </c>
      <c r="AI112">
        <v>52036</v>
      </c>
      <c r="AJ112">
        <v>2010</v>
      </c>
      <c r="AK112">
        <v>0</v>
      </c>
      <c r="AL112">
        <v>19</v>
      </c>
      <c r="AO112" s="41"/>
      <c r="AP112" s="41"/>
      <c r="AQ112" t="str">
        <f t="shared" si="2"/>
        <v/>
      </c>
      <c r="AS112" t="str">
        <f t="shared" si="3"/>
        <v>wci_corp</v>
      </c>
    </row>
    <row r="113" spans="2:45">
      <c r="B113" t="s">
        <v>194</v>
      </c>
      <c r="C113" s="31">
        <v>43982</v>
      </c>
      <c r="D113" s="15">
        <v>-2243.77</v>
      </c>
      <c r="E113" s="15">
        <v>0</v>
      </c>
      <c r="F113" s="53" t="s">
        <v>134</v>
      </c>
      <c r="G113" t="s">
        <v>307</v>
      </c>
      <c r="H113" s="41" t="s">
        <v>136</v>
      </c>
      <c r="I113" t="s">
        <v>256</v>
      </c>
      <c r="J113" t="s">
        <v>221</v>
      </c>
      <c r="K113" t="s">
        <v>139</v>
      </c>
      <c r="L113" s="17"/>
      <c r="M113" s="17"/>
      <c r="N113" s="17" t="s">
        <v>258</v>
      </c>
      <c r="O113" s="36"/>
      <c r="P113" s="17"/>
      <c r="Q113" s="17"/>
      <c r="U113" t="s">
        <v>259</v>
      </c>
      <c r="V113" t="s">
        <v>308</v>
      </c>
      <c r="X113" s="31">
        <v>43957</v>
      </c>
      <c r="Y113" s="31">
        <v>43957</v>
      </c>
      <c r="AA113" s="31"/>
      <c r="AB113" t="s">
        <v>9</v>
      </c>
      <c r="AC113">
        <v>0</v>
      </c>
      <c r="AD113">
        <v>0</v>
      </c>
      <c r="AE113">
        <v>0</v>
      </c>
      <c r="AF113">
        <v>0</v>
      </c>
      <c r="AG113">
        <v>5</v>
      </c>
      <c r="AH113">
        <v>1</v>
      </c>
      <c r="AI113">
        <v>70036</v>
      </c>
      <c r="AJ113">
        <v>2010</v>
      </c>
      <c r="AK113">
        <v>0</v>
      </c>
      <c r="AL113">
        <v>19</v>
      </c>
      <c r="AO113" s="41"/>
      <c r="AP113" s="41"/>
      <c r="AQ113" t="str">
        <f t="shared" si="2"/>
        <v/>
      </c>
      <c r="AS113" t="str">
        <f t="shared" si="3"/>
        <v>wci_corp</v>
      </c>
    </row>
    <row r="114" spans="2:45">
      <c r="B114" t="s">
        <v>194</v>
      </c>
      <c r="C114" s="31">
        <v>43982</v>
      </c>
      <c r="D114" s="15">
        <v>14041.03</v>
      </c>
      <c r="E114" s="15">
        <v>0</v>
      </c>
      <c r="F114" s="53" t="s">
        <v>134</v>
      </c>
      <c r="G114" t="s">
        <v>307</v>
      </c>
      <c r="H114" s="41" t="s">
        <v>136</v>
      </c>
      <c r="I114" t="s">
        <v>256</v>
      </c>
      <c r="J114" t="s">
        <v>221</v>
      </c>
      <c r="K114" t="s">
        <v>139</v>
      </c>
      <c r="L114" s="17"/>
      <c r="M114" s="17"/>
      <c r="N114" s="17" t="s">
        <v>258</v>
      </c>
      <c r="O114" s="36"/>
      <c r="P114" s="17"/>
      <c r="Q114" s="17"/>
      <c r="U114" t="s">
        <v>259</v>
      </c>
      <c r="V114" t="s">
        <v>308</v>
      </c>
      <c r="X114" s="31">
        <v>43957</v>
      </c>
      <c r="Y114" s="31">
        <v>43957</v>
      </c>
      <c r="AA114" s="31"/>
      <c r="AB114" t="s">
        <v>9</v>
      </c>
      <c r="AC114">
        <v>0</v>
      </c>
      <c r="AD114">
        <v>0</v>
      </c>
      <c r="AE114">
        <v>0</v>
      </c>
      <c r="AF114">
        <v>0</v>
      </c>
      <c r="AG114">
        <v>5</v>
      </c>
      <c r="AH114">
        <v>1</v>
      </c>
      <c r="AI114">
        <v>70036</v>
      </c>
      <c r="AJ114">
        <v>2010</v>
      </c>
      <c r="AK114">
        <v>0</v>
      </c>
      <c r="AL114">
        <v>19</v>
      </c>
      <c r="AO114" s="41"/>
      <c r="AP114" s="41"/>
      <c r="AQ114" t="str">
        <f t="shared" si="2"/>
        <v/>
      </c>
      <c r="AS114" t="str">
        <f t="shared" si="3"/>
        <v>wci_corp</v>
      </c>
    </row>
    <row r="115" spans="2:45">
      <c r="B115" t="s">
        <v>191</v>
      </c>
      <c r="C115" s="31">
        <v>43982</v>
      </c>
      <c r="D115" s="15">
        <v>-200</v>
      </c>
      <c r="E115" s="15">
        <v>0</v>
      </c>
      <c r="F115" s="53" t="s">
        <v>134</v>
      </c>
      <c r="G115" t="s">
        <v>309</v>
      </c>
      <c r="H115" s="41" t="s">
        <v>136</v>
      </c>
      <c r="I115" t="s">
        <v>261</v>
      </c>
      <c r="J115" t="s">
        <v>221</v>
      </c>
      <c r="K115" t="s">
        <v>139</v>
      </c>
      <c r="L115" s="17"/>
      <c r="M115" s="17"/>
      <c r="N115" s="17" t="s">
        <v>262</v>
      </c>
      <c r="O115" s="36"/>
      <c r="P115" s="17"/>
      <c r="Q115" s="17"/>
      <c r="U115" t="s">
        <v>263</v>
      </c>
      <c r="V115" t="s">
        <v>310</v>
      </c>
      <c r="X115" s="31">
        <v>43957</v>
      </c>
      <c r="Y115" s="31">
        <v>43957</v>
      </c>
      <c r="AA115" s="31"/>
      <c r="AB115" t="s">
        <v>9</v>
      </c>
      <c r="AC115">
        <v>0</v>
      </c>
      <c r="AD115">
        <v>0</v>
      </c>
      <c r="AE115">
        <v>0</v>
      </c>
      <c r="AF115">
        <v>0</v>
      </c>
      <c r="AG115">
        <v>5</v>
      </c>
      <c r="AH115">
        <v>1</v>
      </c>
      <c r="AI115">
        <v>52036</v>
      </c>
      <c r="AJ115">
        <v>2010</v>
      </c>
      <c r="AK115">
        <v>0</v>
      </c>
      <c r="AL115">
        <v>19</v>
      </c>
      <c r="AO115" s="41"/>
      <c r="AP115" s="41"/>
      <c r="AQ115" t="str">
        <f t="shared" si="2"/>
        <v/>
      </c>
      <c r="AS115" t="str">
        <f t="shared" si="3"/>
        <v>wci_corp</v>
      </c>
    </row>
    <row r="116" spans="2:45">
      <c r="B116" t="s">
        <v>193</v>
      </c>
      <c r="C116" s="31">
        <v>43982</v>
      </c>
      <c r="D116" s="15">
        <v>-700</v>
      </c>
      <c r="E116" s="15">
        <v>0</v>
      </c>
      <c r="F116" s="53" t="s">
        <v>134</v>
      </c>
      <c r="G116" t="s">
        <v>309</v>
      </c>
      <c r="H116" s="41" t="s">
        <v>136</v>
      </c>
      <c r="I116" t="s">
        <v>261</v>
      </c>
      <c r="J116" t="s">
        <v>221</v>
      </c>
      <c r="K116" t="s">
        <v>139</v>
      </c>
      <c r="L116" s="17"/>
      <c r="M116" s="17"/>
      <c r="N116" s="17" t="s">
        <v>262</v>
      </c>
      <c r="O116" s="36"/>
      <c r="P116" s="17"/>
      <c r="Q116" s="17"/>
      <c r="U116" t="s">
        <v>263</v>
      </c>
      <c r="V116" t="s">
        <v>310</v>
      </c>
      <c r="X116" s="31">
        <v>43957</v>
      </c>
      <c r="Y116" s="31">
        <v>43957</v>
      </c>
      <c r="AA116" s="31"/>
      <c r="AB116" t="s">
        <v>9</v>
      </c>
      <c r="AC116">
        <v>0</v>
      </c>
      <c r="AD116">
        <v>0</v>
      </c>
      <c r="AE116">
        <v>0</v>
      </c>
      <c r="AF116">
        <v>0</v>
      </c>
      <c r="AG116">
        <v>5</v>
      </c>
      <c r="AH116">
        <v>1</v>
      </c>
      <c r="AI116">
        <v>56036</v>
      </c>
      <c r="AJ116">
        <v>2010</v>
      </c>
      <c r="AK116">
        <v>0</v>
      </c>
      <c r="AL116">
        <v>19</v>
      </c>
      <c r="AO116" s="41"/>
      <c r="AP116" s="41"/>
      <c r="AQ116" t="str">
        <f t="shared" si="2"/>
        <v/>
      </c>
      <c r="AS116" t="str">
        <f t="shared" si="3"/>
        <v>wci_corp</v>
      </c>
    </row>
    <row r="117" spans="2:45">
      <c r="B117" t="s">
        <v>194</v>
      </c>
      <c r="C117" s="31">
        <v>43982</v>
      </c>
      <c r="D117" s="15">
        <v>-200</v>
      </c>
      <c r="E117" s="15">
        <v>0</v>
      </c>
      <c r="F117" s="53" t="s">
        <v>134</v>
      </c>
      <c r="G117" t="s">
        <v>309</v>
      </c>
      <c r="H117" s="41" t="s">
        <v>136</v>
      </c>
      <c r="I117" t="s">
        <v>261</v>
      </c>
      <c r="J117" t="s">
        <v>221</v>
      </c>
      <c r="K117" t="s">
        <v>139</v>
      </c>
      <c r="L117" s="17"/>
      <c r="M117" s="17"/>
      <c r="N117" s="17" t="s">
        <v>262</v>
      </c>
      <c r="O117" s="36"/>
      <c r="P117" s="17"/>
      <c r="Q117" s="17"/>
      <c r="U117" t="s">
        <v>263</v>
      </c>
      <c r="V117" t="s">
        <v>310</v>
      </c>
      <c r="X117" s="31">
        <v>43957</v>
      </c>
      <c r="Y117" s="31">
        <v>43957</v>
      </c>
      <c r="AA117" s="31"/>
      <c r="AB117" t="s">
        <v>9</v>
      </c>
      <c r="AC117">
        <v>0</v>
      </c>
      <c r="AD117">
        <v>0</v>
      </c>
      <c r="AE117">
        <v>0</v>
      </c>
      <c r="AF117">
        <v>0</v>
      </c>
      <c r="AG117">
        <v>5</v>
      </c>
      <c r="AH117">
        <v>1</v>
      </c>
      <c r="AI117">
        <v>70036</v>
      </c>
      <c r="AJ117">
        <v>2010</v>
      </c>
      <c r="AK117">
        <v>0</v>
      </c>
      <c r="AL117">
        <v>19</v>
      </c>
      <c r="AO117" s="41"/>
      <c r="AP117" s="41"/>
      <c r="AQ117" t="str">
        <f t="shared" si="2"/>
        <v/>
      </c>
      <c r="AS117" t="str">
        <f t="shared" si="3"/>
        <v>wci_corp</v>
      </c>
    </row>
    <row r="118" spans="2:45">
      <c r="B118" t="s">
        <v>229</v>
      </c>
      <c r="C118" s="31">
        <v>43982</v>
      </c>
      <c r="D118" s="15">
        <v>598.82000000000005</v>
      </c>
      <c r="E118" s="15">
        <v>0</v>
      </c>
      <c r="F118" s="53" t="s">
        <v>134</v>
      </c>
      <c r="G118" t="s">
        <v>311</v>
      </c>
      <c r="H118" s="41" t="s">
        <v>136</v>
      </c>
      <c r="I118" t="s">
        <v>275</v>
      </c>
      <c r="J118" t="s">
        <v>168</v>
      </c>
      <c r="K118" t="s">
        <v>139</v>
      </c>
      <c r="L118" s="17"/>
      <c r="M118" s="17"/>
      <c r="N118" s="17" t="s">
        <v>276</v>
      </c>
      <c r="O118" s="36"/>
      <c r="P118" s="17"/>
      <c r="Q118" s="17"/>
      <c r="U118" t="s">
        <v>277</v>
      </c>
      <c r="V118" t="s">
        <v>312</v>
      </c>
      <c r="X118" s="31">
        <v>43957</v>
      </c>
      <c r="Y118" s="31">
        <v>43957</v>
      </c>
      <c r="AA118" s="31"/>
      <c r="AB118" t="s">
        <v>9</v>
      </c>
      <c r="AC118">
        <v>0</v>
      </c>
      <c r="AD118">
        <v>0</v>
      </c>
      <c r="AE118">
        <v>0</v>
      </c>
      <c r="AF118">
        <v>0</v>
      </c>
      <c r="AG118">
        <v>5</v>
      </c>
      <c r="AH118">
        <v>1</v>
      </c>
      <c r="AI118">
        <v>50086</v>
      </c>
      <c r="AJ118">
        <v>2010</v>
      </c>
      <c r="AK118">
        <v>0</v>
      </c>
      <c r="AL118">
        <v>19</v>
      </c>
      <c r="AO118" s="41"/>
      <c r="AP118" s="41"/>
      <c r="AQ118" t="str">
        <f t="shared" si="2"/>
        <v/>
      </c>
      <c r="AS118" t="str">
        <f t="shared" si="3"/>
        <v>wci_corp</v>
      </c>
    </row>
    <row r="119" spans="2:45">
      <c r="B119" t="s">
        <v>238</v>
      </c>
      <c r="C119" s="31">
        <v>43982</v>
      </c>
      <c r="D119" s="15">
        <v>261.25</v>
      </c>
      <c r="E119" s="15">
        <v>0</v>
      </c>
      <c r="F119" s="53" t="s">
        <v>134</v>
      </c>
      <c r="G119" t="s">
        <v>311</v>
      </c>
      <c r="H119" s="41" t="s">
        <v>136</v>
      </c>
      <c r="I119" t="s">
        <v>275</v>
      </c>
      <c r="J119" t="s">
        <v>168</v>
      </c>
      <c r="K119" t="s">
        <v>139</v>
      </c>
      <c r="L119" s="17"/>
      <c r="M119" s="17"/>
      <c r="N119" s="17" t="s">
        <v>278</v>
      </c>
      <c r="O119" s="36"/>
      <c r="P119" s="17"/>
      <c r="Q119" s="17"/>
      <c r="U119" t="s">
        <v>277</v>
      </c>
      <c r="V119" t="s">
        <v>312</v>
      </c>
      <c r="X119" s="31">
        <v>43957</v>
      </c>
      <c r="Y119" s="31">
        <v>43957</v>
      </c>
      <c r="AA119" s="31"/>
      <c r="AB119" t="s">
        <v>9</v>
      </c>
      <c r="AC119">
        <v>0</v>
      </c>
      <c r="AD119">
        <v>0</v>
      </c>
      <c r="AE119">
        <v>0</v>
      </c>
      <c r="AF119">
        <v>0</v>
      </c>
      <c r="AG119">
        <v>5</v>
      </c>
      <c r="AH119">
        <v>1</v>
      </c>
      <c r="AI119">
        <v>52086</v>
      </c>
      <c r="AJ119">
        <v>2010</v>
      </c>
      <c r="AK119">
        <v>0</v>
      </c>
      <c r="AL119">
        <v>19</v>
      </c>
      <c r="AO119" s="41"/>
      <c r="AP119" s="41"/>
      <c r="AQ119" t="str">
        <f t="shared" si="2"/>
        <v/>
      </c>
      <c r="AS119" t="str">
        <f t="shared" si="3"/>
        <v>wci_corp</v>
      </c>
    </row>
    <row r="120" spans="2:45">
      <c r="B120" t="s">
        <v>229</v>
      </c>
      <c r="C120" s="31">
        <v>43982</v>
      </c>
      <c r="D120" s="15">
        <v>-78.86</v>
      </c>
      <c r="E120" s="15">
        <v>0</v>
      </c>
      <c r="F120" s="53" t="s">
        <v>134</v>
      </c>
      <c r="G120" t="s">
        <v>313</v>
      </c>
      <c r="H120" s="41" t="s">
        <v>136</v>
      </c>
      <c r="I120" t="s">
        <v>265</v>
      </c>
      <c r="J120" t="s">
        <v>266</v>
      </c>
      <c r="K120" t="s">
        <v>314</v>
      </c>
      <c r="L120" s="17"/>
      <c r="M120" s="17"/>
      <c r="N120" s="17" t="s">
        <v>268</v>
      </c>
      <c r="O120" s="36"/>
      <c r="P120" s="17"/>
      <c r="Q120" s="17"/>
      <c r="U120" t="s">
        <v>264</v>
      </c>
      <c r="V120" t="s">
        <v>269</v>
      </c>
      <c r="X120" s="31">
        <v>43957</v>
      </c>
      <c r="Y120" s="31">
        <v>43957</v>
      </c>
      <c r="AA120" s="31"/>
      <c r="AB120" t="s">
        <v>9</v>
      </c>
      <c r="AC120">
        <v>0</v>
      </c>
      <c r="AD120">
        <v>0</v>
      </c>
      <c r="AE120">
        <v>0</v>
      </c>
      <c r="AF120">
        <v>0</v>
      </c>
      <c r="AG120">
        <v>5</v>
      </c>
      <c r="AH120">
        <v>1</v>
      </c>
      <c r="AI120">
        <v>50086</v>
      </c>
      <c r="AJ120">
        <v>2010</v>
      </c>
      <c r="AK120">
        <v>0</v>
      </c>
      <c r="AL120">
        <v>19</v>
      </c>
      <c r="AO120" s="41"/>
      <c r="AP120" s="41"/>
      <c r="AQ120" t="str">
        <f t="shared" si="2"/>
        <v/>
      </c>
      <c r="AS120" t="str">
        <f t="shared" si="3"/>
        <v>wci_wa</v>
      </c>
    </row>
    <row r="121" spans="2:45">
      <c r="B121" t="s">
        <v>238</v>
      </c>
      <c r="C121" s="31">
        <v>43982</v>
      </c>
      <c r="D121" s="15">
        <v>-20.77</v>
      </c>
      <c r="E121" s="15">
        <v>0</v>
      </c>
      <c r="F121" s="53" t="s">
        <v>134</v>
      </c>
      <c r="G121" t="s">
        <v>313</v>
      </c>
      <c r="H121" s="41" t="s">
        <v>136</v>
      </c>
      <c r="I121" t="s">
        <v>265</v>
      </c>
      <c r="J121" t="s">
        <v>266</v>
      </c>
      <c r="K121" t="s">
        <v>314</v>
      </c>
      <c r="L121" s="17"/>
      <c r="M121" s="17"/>
      <c r="N121" s="17" t="s">
        <v>272</v>
      </c>
      <c r="O121" s="36"/>
      <c r="P121" s="17"/>
      <c r="Q121" s="17"/>
      <c r="U121" t="s">
        <v>264</v>
      </c>
      <c r="V121" t="s">
        <v>273</v>
      </c>
      <c r="X121" s="31">
        <v>43957</v>
      </c>
      <c r="Y121" s="31">
        <v>43957</v>
      </c>
      <c r="AA121" s="31"/>
      <c r="AB121" t="s">
        <v>9</v>
      </c>
      <c r="AC121">
        <v>0</v>
      </c>
      <c r="AD121">
        <v>0</v>
      </c>
      <c r="AE121">
        <v>0</v>
      </c>
      <c r="AF121">
        <v>0</v>
      </c>
      <c r="AG121">
        <v>5</v>
      </c>
      <c r="AH121">
        <v>1</v>
      </c>
      <c r="AI121">
        <v>52086</v>
      </c>
      <c r="AJ121">
        <v>2010</v>
      </c>
      <c r="AK121">
        <v>0</v>
      </c>
      <c r="AL121">
        <v>19</v>
      </c>
      <c r="AO121" s="41"/>
      <c r="AP121" s="41"/>
      <c r="AQ121" t="str">
        <f t="shared" si="2"/>
        <v/>
      </c>
      <c r="AS121" t="str">
        <f t="shared" si="3"/>
        <v>wci_wa</v>
      </c>
    </row>
    <row r="122" spans="2:45">
      <c r="B122" t="s">
        <v>238</v>
      </c>
      <c r="C122" s="31">
        <v>43982</v>
      </c>
      <c r="D122" s="15">
        <v>-261.25</v>
      </c>
      <c r="E122" s="15">
        <v>0</v>
      </c>
      <c r="F122" s="53" t="s">
        <v>134</v>
      </c>
      <c r="G122" t="s">
        <v>313</v>
      </c>
      <c r="H122" s="41" t="s">
        <v>136</v>
      </c>
      <c r="I122" t="s">
        <v>265</v>
      </c>
      <c r="J122" t="s">
        <v>266</v>
      </c>
      <c r="K122" t="s">
        <v>314</v>
      </c>
      <c r="L122" s="17"/>
      <c r="M122" s="17"/>
      <c r="N122" s="17" t="s">
        <v>270</v>
      </c>
      <c r="O122" s="36"/>
      <c r="P122" s="17"/>
      <c r="Q122" s="17"/>
      <c r="U122" t="s">
        <v>264</v>
      </c>
      <c r="V122" t="s">
        <v>271</v>
      </c>
      <c r="X122" s="31">
        <v>43957</v>
      </c>
      <c r="Y122" s="31">
        <v>43957</v>
      </c>
      <c r="AA122" s="31"/>
      <c r="AB122" t="s">
        <v>9</v>
      </c>
      <c r="AC122">
        <v>0</v>
      </c>
      <c r="AD122">
        <v>0</v>
      </c>
      <c r="AE122">
        <v>0</v>
      </c>
      <c r="AF122">
        <v>0</v>
      </c>
      <c r="AG122">
        <v>5</v>
      </c>
      <c r="AH122">
        <v>1</v>
      </c>
      <c r="AI122">
        <v>52086</v>
      </c>
      <c r="AJ122">
        <v>2010</v>
      </c>
      <c r="AK122">
        <v>0</v>
      </c>
      <c r="AL122">
        <v>19</v>
      </c>
      <c r="AO122" s="41"/>
      <c r="AP122" s="41"/>
      <c r="AQ122" t="str">
        <f t="shared" si="2"/>
        <v/>
      </c>
      <c r="AS122" t="str">
        <f t="shared" si="3"/>
        <v>wci_wa</v>
      </c>
    </row>
    <row r="123" spans="2:45">
      <c r="B123" t="s">
        <v>218</v>
      </c>
      <c r="C123" s="31">
        <v>43982</v>
      </c>
      <c r="D123" s="15">
        <v>138.72</v>
      </c>
      <c r="E123" s="15">
        <v>0</v>
      </c>
      <c r="F123" s="53" t="s">
        <v>134</v>
      </c>
      <c r="G123" t="s">
        <v>315</v>
      </c>
      <c r="H123" s="41" t="s">
        <v>136</v>
      </c>
      <c r="I123" t="s">
        <v>316</v>
      </c>
      <c r="J123" t="s">
        <v>168</v>
      </c>
      <c r="K123" t="s">
        <v>139</v>
      </c>
      <c r="L123" s="17"/>
      <c r="M123" s="17"/>
      <c r="N123" s="17" t="s">
        <v>317</v>
      </c>
      <c r="O123" s="36"/>
      <c r="P123" s="17"/>
      <c r="Q123" s="17"/>
      <c r="U123" t="s">
        <v>318</v>
      </c>
      <c r="V123" t="s">
        <v>318</v>
      </c>
      <c r="X123" s="31">
        <v>43964</v>
      </c>
      <c r="Y123" s="31">
        <v>43964</v>
      </c>
      <c r="AA123" s="31"/>
      <c r="AB123" t="s">
        <v>9</v>
      </c>
      <c r="AC123">
        <v>0</v>
      </c>
      <c r="AD123">
        <v>0</v>
      </c>
      <c r="AE123">
        <v>0</v>
      </c>
      <c r="AF123">
        <v>0</v>
      </c>
      <c r="AG123">
        <v>0</v>
      </c>
      <c r="AH123">
        <v>1</v>
      </c>
      <c r="AI123">
        <v>50020</v>
      </c>
      <c r="AJ123">
        <v>2010</v>
      </c>
      <c r="AK123">
        <v>0</v>
      </c>
      <c r="AL123">
        <v>19</v>
      </c>
      <c r="AO123" s="41"/>
      <c r="AP123" s="41"/>
      <c r="AQ123" t="str">
        <f t="shared" si="2"/>
        <v/>
      </c>
      <c r="AS123" t="str">
        <f t="shared" si="3"/>
        <v>wci_corp</v>
      </c>
    </row>
    <row r="124" spans="2:45">
      <c r="B124" t="s">
        <v>182</v>
      </c>
      <c r="C124" s="31">
        <v>43982</v>
      </c>
      <c r="D124" s="15">
        <v>2142.56</v>
      </c>
      <c r="E124" s="15">
        <v>0</v>
      </c>
      <c r="F124" s="53" t="s">
        <v>134</v>
      </c>
      <c r="G124" t="s">
        <v>315</v>
      </c>
      <c r="H124" s="41" t="s">
        <v>136</v>
      </c>
      <c r="I124" t="s">
        <v>316</v>
      </c>
      <c r="J124" t="s">
        <v>168</v>
      </c>
      <c r="K124" t="s">
        <v>139</v>
      </c>
      <c r="L124" s="17"/>
      <c r="M124" s="17"/>
      <c r="N124" s="17" t="s">
        <v>319</v>
      </c>
      <c r="O124" s="36"/>
      <c r="P124" s="17"/>
      <c r="Q124" s="17"/>
      <c r="U124" t="s">
        <v>318</v>
      </c>
      <c r="V124" t="s">
        <v>318</v>
      </c>
      <c r="X124" s="31">
        <v>43964</v>
      </c>
      <c r="Y124" s="31">
        <v>43964</v>
      </c>
      <c r="AA124" s="31"/>
      <c r="AB124" t="s">
        <v>9</v>
      </c>
      <c r="AC124">
        <v>0</v>
      </c>
      <c r="AD124">
        <v>0</v>
      </c>
      <c r="AE124">
        <v>0</v>
      </c>
      <c r="AF124">
        <v>0</v>
      </c>
      <c r="AG124">
        <v>0</v>
      </c>
      <c r="AH124">
        <v>1</v>
      </c>
      <c r="AI124">
        <v>50036</v>
      </c>
      <c r="AJ124">
        <v>2010</v>
      </c>
      <c r="AK124">
        <v>0</v>
      </c>
      <c r="AL124">
        <v>19</v>
      </c>
      <c r="AO124" s="41"/>
      <c r="AP124" s="41"/>
      <c r="AQ124" t="str">
        <f t="shared" si="2"/>
        <v/>
      </c>
      <c r="AS124" t="str">
        <f t="shared" si="3"/>
        <v>wci_corp</v>
      </c>
    </row>
    <row r="125" spans="2:45">
      <c r="B125" t="s">
        <v>187</v>
      </c>
      <c r="C125" s="31">
        <v>43982</v>
      </c>
      <c r="D125" s="15">
        <v>1956.48</v>
      </c>
      <c r="E125" s="15">
        <v>0</v>
      </c>
      <c r="F125" s="53" t="s">
        <v>134</v>
      </c>
      <c r="G125" t="s">
        <v>315</v>
      </c>
      <c r="H125" s="41" t="s">
        <v>136</v>
      </c>
      <c r="I125" t="s">
        <v>316</v>
      </c>
      <c r="J125" t="s">
        <v>168</v>
      </c>
      <c r="K125" t="s">
        <v>139</v>
      </c>
      <c r="L125" s="17"/>
      <c r="M125" s="17"/>
      <c r="N125" s="17" t="s">
        <v>319</v>
      </c>
      <c r="O125" s="36"/>
      <c r="P125" s="17"/>
      <c r="Q125" s="17"/>
      <c r="U125" t="s">
        <v>318</v>
      </c>
      <c r="V125" t="s">
        <v>318</v>
      </c>
      <c r="X125" s="31">
        <v>43964</v>
      </c>
      <c r="Y125" s="31">
        <v>43964</v>
      </c>
      <c r="AA125" s="31"/>
      <c r="AB125" t="s">
        <v>9</v>
      </c>
      <c r="AC125">
        <v>0</v>
      </c>
      <c r="AD125">
        <v>0</v>
      </c>
      <c r="AE125">
        <v>0</v>
      </c>
      <c r="AF125">
        <v>0</v>
      </c>
      <c r="AG125">
        <v>0</v>
      </c>
      <c r="AH125">
        <v>1</v>
      </c>
      <c r="AI125">
        <v>50036</v>
      </c>
      <c r="AJ125">
        <v>2010</v>
      </c>
      <c r="AK125">
        <v>100</v>
      </c>
      <c r="AL125">
        <v>19</v>
      </c>
      <c r="AO125" s="41"/>
      <c r="AP125" s="41"/>
      <c r="AQ125" t="str">
        <f t="shared" si="2"/>
        <v/>
      </c>
      <c r="AS125" t="str">
        <f t="shared" si="3"/>
        <v>wci_corp</v>
      </c>
    </row>
    <row r="126" spans="2:45">
      <c r="B126" t="s">
        <v>188</v>
      </c>
      <c r="C126" s="31">
        <v>43982</v>
      </c>
      <c r="D126" s="15">
        <v>14806.97</v>
      </c>
      <c r="E126" s="15">
        <v>0</v>
      </c>
      <c r="F126" s="53" t="s">
        <v>134</v>
      </c>
      <c r="G126" t="s">
        <v>315</v>
      </c>
      <c r="H126" s="41" t="s">
        <v>136</v>
      </c>
      <c r="I126" t="s">
        <v>316</v>
      </c>
      <c r="J126" t="s">
        <v>168</v>
      </c>
      <c r="K126" t="s">
        <v>139</v>
      </c>
      <c r="L126" s="17"/>
      <c r="M126" s="17"/>
      <c r="N126" s="17" t="s">
        <v>319</v>
      </c>
      <c r="O126" s="36"/>
      <c r="P126" s="17"/>
      <c r="Q126" s="17"/>
      <c r="U126" t="s">
        <v>318</v>
      </c>
      <c r="V126" t="s">
        <v>318</v>
      </c>
      <c r="X126" s="31">
        <v>43964</v>
      </c>
      <c r="Y126" s="31">
        <v>43964</v>
      </c>
      <c r="AA126" s="31"/>
      <c r="AB126" t="s">
        <v>9</v>
      </c>
      <c r="AC126">
        <v>0</v>
      </c>
      <c r="AD126">
        <v>0</v>
      </c>
      <c r="AE126">
        <v>0</v>
      </c>
      <c r="AF126">
        <v>0</v>
      </c>
      <c r="AG126">
        <v>0</v>
      </c>
      <c r="AH126">
        <v>1</v>
      </c>
      <c r="AI126">
        <v>50036</v>
      </c>
      <c r="AJ126">
        <v>2010</v>
      </c>
      <c r="AK126">
        <v>200</v>
      </c>
      <c r="AL126">
        <v>19</v>
      </c>
      <c r="AO126" s="41"/>
      <c r="AP126" s="41"/>
      <c r="AQ126" t="str">
        <f t="shared" si="2"/>
        <v/>
      </c>
      <c r="AS126" t="str">
        <f t="shared" si="3"/>
        <v>wci_corp</v>
      </c>
    </row>
    <row r="127" spans="2:45">
      <c r="B127" t="s">
        <v>189</v>
      </c>
      <c r="C127" s="31">
        <v>43982</v>
      </c>
      <c r="D127" s="15">
        <v>3541.87</v>
      </c>
      <c r="E127" s="15">
        <v>0</v>
      </c>
      <c r="F127" s="53" t="s">
        <v>134</v>
      </c>
      <c r="G127" t="s">
        <v>315</v>
      </c>
      <c r="H127" s="41" t="s">
        <v>136</v>
      </c>
      <c r="I127" t="s">
        <v>316</v>
      </c>
      <c r="J127" t="s">
        <v>168</v>
      </c>
      <c r="K127" t="s">
        <v>139</v>
      </c>
      <c r="L127" s="17"/>
      <c r="M127" s="17"/>
      <c r="N127" s="17" t="s">
        <v>319</v>
      </c>
      <c r="O127" s="36"/>
      <c r="P127" s="17"/>
      <c r="Q127" s="17"/>
      <c r="U127" t="s">
        <v>318</v>
      </c>
      <c r="V127" t="s">
        <v>318</v>
      </c>
      <c r="X127" s="31">
        <v>43964</v>
      </c>
      <c r="Y127" s="31">
        <v>43964</v>
      </c>
      <c r="AA127" s="31"/>
      <c r="AB127" t="s">
        <v>9</v>
      </c>
      <c r="AC127">
        <v>0</v>
      </c>
      <c r="AD127">
        <v>0</v>
      </c>
      <c r="AE127">
        <v>0</v>
      </c>
      <c r="AF127">
        <v>0</v>
      </c>
      <c r="AG127">
        <v>0</v>
      </c>
      <c r="AH127">
        <v>1</v>
      </c>
      <c r="AI127">
        <v>50036</v>
      </c>
      <c r="AJ127">
        <v>2010</v>
      </c>
      <c r="AK127">
        <v>210</v>
      </c>
      <c r="AL127">
        <v>19</v>
      </c>
      <c r="AO127" s="41"/>
      <c r="AP127" s="41"/>
      <c r="AQ127" t="str">
        <f t="shared" si="2"/>
        <v/>
      </c>
      <c r="AS127" t="str">
        <f t="shared" si="3"/>
        <v>wci_corp</v>
      </c>
    </row>
    <row r="128" spans="2:45">
      <c r="B128" t="s">
        <v>190</v>
      </c>
      <c r="C128" s="31">
        <v>43982</v>
      </c>
      <c r="D128" s="15">
        <v>1217.95</v>
      </c>
      <c r="E128" s="15">
        <v>0</v>
      </c>
      <c r="F128" s="53" t="s">
        <v>134</v>
      </c>
      <c r="G128" t="s">
        <v>315</v>
      </c>
      <c r="H128" s="41" t="s">
        <v>136</v>
      </c>
      <c r="I128" t="s">
        <v>316</v>
      </c>
      <c r="J128" t="s">
        <v>168</v>
      </c>
      <c r="K128" t="s">
        <v>139</v>
      </c>
      <c r="L128" s="17"/>
      <c r="M128" s="17"/>
      <c r="N128" s="17" t="s">
        <v>319</v>
      </c>
      <c r="O128" s="36"/>
      <c r="P128" s="17"/>
      <c r="Q128" s="17"/>
      <c r="U128" t="s">
        <v>318</v>
      </c>
      <c r="V128" t="s">
        <v>318</v>
      </c>
      <c r="X128" s="31">
        <v>43964</v>
      </c>
      <c r="Y128" s="31">
        <v>43964</v>
      </c>
      <c r="AA128" s="31"/>
      <c r="AB128" t="s">
        <v>9</v>
      </c>
      <c r="AC128">
        <v>0</v>
      </c>
      <c r="AD128">
        <v>0</v>
      </c>
      <c r="AE128">
        <v>0</v>
      </c>
      <c r="AF128">
        <v>0</v>
      </c>
      <c r="AG128">
        <v>0</v>
      </c>
      <c r="AH128">
        <v>1</v>
      </c>
      <c r="AI128">
        <v>50036</v>
      </c>
      <c r="AJ128">
        <v>2010</v>
      </c>
      <c r="AK128">
        <v>300</v>
      </c>
      <c r="AL128">
        <v>19</v>
      </c>
      <c r="AO128" s="41"/>
      <c r="AP128" s="41"/>
      <c r="AQ128" t="str">
        <f t="shared" si="2"/>
        <v/>
      </c>
      <c r="AS128" t="str">
        <f t="shared" si="3"/>
        <v>wci_corp</v>
      </c>
    </row>
    <row r="129" spans="2:45">
      <c r="B129" t="s">
        <v>191</v>
      </c>
      <c r="C129" s="31">
        <v>43982</v>
      </c>
      <c r="D129" s="15">
        <v>3495.1</v>
      </c>
      <c r="E129" s="15">
        <v>0</v>
      </c>
      <c r="F129" s="53" t="s">
        <v>134</v>
      </c>
      <c r="G129" t="s">
        <v>315</v>
      </c>
      <c r="H129" s="41" t="s">
        <v>136</v>
      </c>
      <c r="I129" t="s">
        <v>316</v>
      </c>
      <c r="J129" t="s">
        <v>168</v>
      </c>
      <c r="K129" t="s">
        <v>139</v>
      </c>
      <c r="L129" s="17"/>
      <c r="M129" s="17"/>
      <c r="N129" s="17" t="s">
        <v>319</v>
      </c>
      <c r="O129" s="36"/>
      <c r="P129" s="17"/>
      <c r="Q129" s="17"/>
      <c r="U129" t="s">
        <v>318</v>
      </c>
      <c r="V129" t="s">
        <v>318</v>
      </c>
      <c r="X129" s="31">
        <v>43964</v>
      </c>
      <c r="Y129" s="31">
        <v>43964</v>
      </c>
      <c r="AA129" s="31"/>
      <c r="AB129" t="s">
        <v>9</v>
      </c>
      <c r="AC129">
        <v>0</v>
      </c>
      <c r="AD129">
        <v>0</v>
      </c>
      <c r="AE129">
        <v>0</v>
      </c>
      <c r="AF129">
        <v>0</v>
      </c>
      <c r="AG129">
        <v>0</v>
      </c>
      <c r="AH129">
        <v>1</v>
      </c>
      <c r="AI129">
        <v>52036</v>
      </c>
      <c r="AJ129">
        <v>2010</v>
      </c>
      <c r="AK129">
        <v>0</v>
      </c>
      <c r="AL129">
        <v>19</v>
      </c>
      <c r="AO129" s="41"/>
      <c r="AP129" s="41"/>
      <c r="AQ129" t="str">
        <f t="shared" si="2"/>
        <v/>
      </c>
      <c r="AS129" t="str">
        <f t="shared" si="3"/>
        <v>wci_corp</v>
      </c>
    </row>
    <row r="130" spans="2:45">
      <c r="B130" t="s">
        <v>192</v>
      </c>
      <c r="C130" s="31">
        <v>43982</v>
      </c>
      <c r="D130" s="15">
        <v>1869.82</v>
      </c>
      <c r="E130" s="15">
        <v>0</v>
      </c>
      <c r="F130" s="53" t="s">
        <v>134</v>
      </c>
      <c r="G130" t="s">
        <v>315</v>
      </c>
      <c r="H130" s="41" t="s">
        <v>136</v>
      </c>
      <c r="I130" t="s">
        <v>316</v>
      </c>
      <c r="J130" t="s">
        <v>168</v>
      </c>
      <c r="K130" t="s">
        <v>139</v>
      </c>
      <c r="L130" s="17"/>
      <c r="M130" s="17"/>
      <c r="N130" s="17" t="s">
        <v>319</v>
      </c>
      <c r="O130" s="36"/>
      <c r="P130" s="17"/>
      <c r="Q130" s="17"/>
      <c r="U130" t="s">
        <v>318</v>
      </c>
      <c r="V130" t="s">
        <v>318</v>
      </c>
      <c r="X130" s="31">
        <v>43964</v>
      </c>
      <c r="Y130" s="31">
        <v>43964</v>
      </c>
      <c r="AA130" s="31"/>
      <c r="AB130" t="s">
        <v>9</v>
      </c>
      <c r="AC130">
        <v>0</v>
      </c>
      <c r="AD130">
        <v>0</v>
      </c>
      <c r="AE130">
        <v>0</v>
      </c>
      <c r="AF130">
        <v>0</v>
      </c>
      <c r="AG130">
        <v>0</v>
      </c>
      <c r="AH130">
        <v>1</v>
      </c>
      <c r="AI130">
        <v>55036</v>
      </c>
      <c r="AJ130">
        <v>2010</v>
      </c>
      <c r="AK130">
        <v>0</v>
      </c>
      <c r="AL130">
        <v>19</v>
      </c>
      <c r="AO130" s="41"/>
      <c r="AP130" s="41"/>
      <c r="AQ130" t="str">
        <f t="shared" si="2"/>
        <v/>
      </c>
      <c r="AS130" t="str">
        <f t="shared" si="3"/>
        <v>wci_corp</v>
      </c>
    </row>
    <row r="131" spans="2:45">
      <c r="B131" t="s">
        <v>193</v>
      </c>
      <c r="C131" s="31">
        <v>43982</v>
      </c>
      <c r="D131" s="15">
        <v>1750</v>
      </c>
      <c r="E131" s="15">
        <v>0</v>
      </c>
      <c r="F131" s="53" t="s">
        <v>134</v>
      </c>
      <c r="G131" t="s">
        <v>315</v>
      </c>
      <c r="H131" s="41" t="s">
        <v>136</v>
      </c>
      <c r="I131" t="s">
        <v>316</v>
      </c>
      <c r="J131" t="s">
        <v>168</v>
      </c>
      <c r="K131" t="s">
        <v>139</v>
      </c>
      <c r="L131" s="17"/>
      <c r="M131" s="17"/>
      <c r="N131" s="17" t="s">
        <v>319</v>
      </c>
      <c r="O131" s="36"/>
      <c r="P131" s="17"/>
      <c r="Q131" s="17"/>
      <c r="U131" t="s">
        <v>318</v>
      </c>
      <c r="V131" t="s">
        <v>318</v>
      </c>
      <c r="X131" s="31">
        <v>43964</v>
      </c>
      <c r="Y131" s="31">
        <v>43964</v>
      </c>
      <c r="AA131" s="31"/>
      <c r="AB131" t="s">
        <v>9</v>
      </c>
      <c r="AC131">
        <v>0</v>
      </c>
      <c r="AD131">
        <v>0</v>
      </c>
      <c r="AE131">
        <v>0</v>
      </c>
      <c r="AF131">
        <v>0</v>
      </c>
      <c r="AG131">
        <v>0</v>
      </c>
      <c r="AH131">
        <v>1</v>
      </c>
      <c r="AI131">
        <v>56036</v>
      </c>
      <c r="AJ131">
        <v>2010</v>
      </c>
      <c r="AK131">
        <v>0</v>
      </c>
      <c r="AL131">
        <v>19</v>
      </c>
      <c r="AO131" s="41"/>
      <c r="AP131" s="41"/>
      <c r="AQ131" t="str">
        <f t="shared" si="2"/>
        <v/>
      </c>
      <c r="AS131" t="str">
        <f t="shared" si="3"/>
        <v>wci_corp</v>
      </c>
    </row>
    <row r="132" spans="2:45">
      <c r="B132" t="s">
        <v>194</v>
      </c>
      <c r="C132" s="31">
        <v>43982</v>
      </c>
      <c r="D132" s="15">
        <v>7224.1</v>
      </c>
      <c r="E132" s="15">
        <v>0</v>
      </c>
      <c r="F132" s="53" t="s">
        <v>134</v>
      </c>
      <c r="G132" t="s">
        <v>315</v>
      </c>
      <c r="H132" s="41" t="s">
        <v>136</v>
      </c>
      <c r="I132" t="s">
        <v>316</v>
      </c>
      <c r="J132" t="s">
        <v>168</v>
      </c>
      <c r="K132" t="s">
        <v>139</v>
      </c>
      <c r="L132" s="17"/>
      <c r="M132" s="17"/>
      <c r="N132" s="17" t="s">
        <v>319</v>
      </c>
      <c r="O132" s="36"/>
      <c r="P132" s="17"/>
      <c r="Q132" s="17"/>
      <c r="U132" t="s">
        <v>318</v>
      </c>
      <c r="V132" t="s">
        <v>318</v>
      </c>
      <c r="X132" s="31">
        <v>43964</v>
      </c>
      <c r="Y132" s="31">
        <v>43964</v>
      </c>
      <c r="AA132" s="31"/>
      <c r="AB132" t="s">
        <v>9</v>
      </c>
      <c r="AC132">
        <v>0</v>
      </c>
      <c r="AD132">
        <v>0</v>
      </c>
      <c r="AE132">
        <v>0</v>
      </c>
      <c r="AF132">
        <v>0</v>
      </c>
      <c r="AG132">
        <v>0</v>
      </c>
      <c r="AH132">
        <v>1</v>
      </c>
      <c r="AI132">
        <v>70036</v>
      </c>
      <c r="AJ132">
        <v>2010</v>
      </c>
      <c r="AK132">
        <v>0</v>
      </c>
      <c r="AL132">
        <v>19</v>
      </c>
      <c r="AO132" s="41"/>
      <c r="AP132" s="41"/>
      <c r="AQ132" t="str">
        <f t="shared" si="2"/>
        <v/>
      </c>
      <c r="AS132" t="str">
        <f t="shared" si="3"/>
        <v>wci_corp</v>
      </c>
    </row>
    <row r="133" spans="2:45">
      <c r="B133" t="s">
        <v>133</v>
      </c>
      <c r="C133" s="31">
        <v>43982</v>
      </c>
      <c r="D133" s="15">
        <v>145</v>
      </c>
      <c r="E133" s="15">
        <v>0</v>
      </c>
      <c r="F133" s="53" t="s">
        <v>134</v>
      </c>
      <c r="G133" t="s">
        <v>320</v>
      </c>
      <c r="H133" s="41" t="s">
        <v>136</v>
      </c>
      <c r="I133" t="s">
        <v>137</v>
      </c>
      <c r="J133" t="s">
        <v>287</v>
      </c>
      <c r="K133" t="s">
        <v>139</v>
      </c>
      <c r="L133" s="17" t="s">
        <v>140</v>
      </c>
      <c r="M133" s="17"/>
      <c r="N133" s="17" t="s">
        <v>141</v>
      </c>
      <c r="O133" s="36">
        <v>43979</v>
      </c>
      <c r="P133" s="17" t="s">
        <v>321</v>
      </c>
      <c r="Q133" s="17" t="s">
        <v>322</v>
      </c>
      <c r="R133" t="s">
        <v>323</v>
      </c>
      <c r="U133" t="s">
        <v>324</v>
      </c>
      <c r="V133" t="s">
        <v>325</v>
      </c>
      <c r="W133">
        <v>2010</v>
      </c>
      <c r="X133" s="31">
        <v>43983</v>
      </c>
      <c r="Y133" s="31">
        <v>43983</v>
      </c>
      <c r="Z133">
        <v>145</v>
      </c>
      <c r="AA133" s="31">
        <v>44044</v>
      </c>
      <c r="AB133" t="s">
        <v>9</v>
      </c>
      <c r="AC133">
        <v>0</v>
      </c>
      <c r="AD133">
        <v>0</v>
      </c>
      <c r="AE133">
        <v>0</v>
      </c>
      <c r="AF133">
        <v>0</v>
      </c>
      <c r="AG133">
        <v>0</v>
      </c>
      <c r="AH133">
        <v>1</v>
      </c>
      <c r="AI133">
        <v>57147</v>
      </c>
      <c r="AJ133">
        <v>2010</v>
      </c>
      <c r="AK133">
        <v>0</v>
      </c>
      <c r="AL133">
        <v>19</v>
      </c>
      <c r="AO133" s="41"/>
      <c r="AP133" s="41"/>
      <c r="AQ133" t="str">
        <f t="shared" si="2"/>
        <v>VO05423717</v>
      </c>
      <c r="AS133" t="str">
        <f t="shared" si="3"/>
        <v>wci_corp</v>
      </c>
    </row>
    <row r="134" spans="2:45">
      <c r="B134" t="s">
        <v>229</v>
      </c>
      <c r="C134" s="31">
        <v>43982</v>
      </c>
      <c r="D134" s="15">
        <v>114.57</v>
      </c>
      <c r="E134" s="15">
        <v>0</v>
      </c>
      <c r="F134" s="53" t="s">
        <v>134</v>
      </c>
      <c r="G134" t="s">
        <v>326</v>
      </c>
      <c r="H134" s="41" t="s">
        <v>136</v>
      </c>
      <c r="I134" t="s">
        <v>327</v>
      </c>
      <c r="J134" t="s">
        <v>179</v>
      </c>
      <c r="K134" t="s">
        <v>139</v>
      </c>
      <c r="L134" s="17"/>
      <c r="M134" s="17"/>
      <c r="N134" s="17" t="s">
        <v>328</v>
      </c>
      <c r="O134" s="36"/>
      <c r="P134" s="17"/>
      <c r="Q134" s="17"/>
      <c r="U134" t="s">
        <v>329</v>
      </c>
      <c r="V134" t="s">
        <v>329</v>
      </c>
      <c r="X134" s="31">
        <v>43984</v>
      </c>
      <c r="Y134" s="31">
        <v>43984</v>
      </c>
      <c r="AA134" s="31"/>
      <c r="AB134" t="s">
        <v>9</v>
      </c>
      <c r="AC134">
        <v>0</v>
      </c>
      <c r="AD134">
        <v>0</v>
      </c>
      <c r="AE134">
        <v>0</v>
      </c>
      <c r="AF134">
        <v>0</v>
      </c>
      <c r="AG134">
        <v>0</v>
      </c>
      <c r="AH134">
        <v>1</v>
      </c>
      <c r="AI134">
        <v>50086</v>
      </c>
      <c r="AJ134">
        <v>2010</v>
      </c>
      <c r="AK134">
        <v>0</v>
      </c>
      <c r="AL134">
        <v>19</v>
      </c>
      <c r="AO134" s="41"/>
      <c r="AP134" s="41"/>
      <c r="AQ134" t="str">
        <f t="shared" si="2"/>
        <v/>
      </c>
      <c r="AS134" t="str">
        <f t="shared" si="3"/>
        <v>wci_corp</v>
      </c>
    </row>
    <row r="135" spans="2:45">
      <c r="B135" t="s">
        <v>229</v>
      </c>
      <c r="C135" s="31">
        <v>43982</v>
      </c>
      <c r="D135" s="15">
        <v>112.39</v>
      </c>
      <c r="E135" s="15">
        <v>0</v>
      </c>
      <c r="F135" s="53" t="s">
        <v>134</v>
      </c>
      <c r="G135" t="s">
        <v>326</v>
      </c>
      <c r="H135" s="41" t="s">
        <v>136</v>
      </c>
      <c r="I135" t="s">
        <v>327</v>
      </c>
      <c r="J135" t="s">
        <v>179</v>
      </c>
      <c r="K135" t="s">
        <v>139</v>
      </c>
      <c r="L135" s="17"/>
      <c r="M135" s="17"/>
      <c r="N135" s="17" t="s">
        <v>330</v>
      </c>
      <c r="O135" s="36"/>
      <c r="P135" s="17"/>
      <c r="Q135" s="17"/>
      <c r="U135" t="s">
        <v>329</v>
      </c>
      <c r="V135" t="s">
        <v>329</v>
      </c>
      <c r="X135" s="31">
        <v>43984</v>
      </c>
      <c r="Y135" s="31">
        <v>43984</v>
      </c>
      <c r="AA135" s="31"/>
      <c r="AB135" t="s">
        <v>9</v>
      </c>
      <c r="AC135">
        <v>0</v>
      </c>
      <c r="AD135">
        <v>0</v>
      </c>
      <c r="AE135">
        <v>0</v>
      </c>
      <c r="AF135">
        <v>0</v>
      </c>
      <c r="AG135">
        <v>0</v>
      </c>
      <c r="AH135">
        <v>1</v>
      </c>
      <c r="AI135">
        <v>50086</v>
      </c>
      <c r="AJ135">
        <v>2010</v>
      </c>
      <c r="AK135">
        <v>0</v>
      </c>
      <c r="AL135">
        <v>19</v>
      </c>
      <c r="AO135" s="41"/>
      <c r="AP135" s="41"/>
      <c r="AQ135" t="str">
        <f t="shared" si="2"/>
        <v/>
      </c>
      <c r="AS135" t="str">
        <f t="shared" si="3"/>
        <v>wci_corp</v>
      </c>
    </row>
    <row r="136" spans="2:45">
      <c r="B136" t="s">
        <v>229</v>
      </c>
      <c r="C136" s="31">
        <v>43982</v>
      </c>
      <c r="D136" s="15">
        <v>698.16</v>
      </c>
      <c r="E136" s="15">
        <v>0</v>
      </c>
      <c r="F136" s="53" t="s">
        <v>134</v>
      </c>
      <c r="G136" t="s">
        <v>326</v>
      </c>
      <c r="H136" s="41" t="s">
        <v>136</v>
      </c>
      <c r="I136" t="s">
        <v>327</v>
      </c>
      <c r="J136" t="s">
        <v>179</v>
      </c>
      <c r="K136" t="s">
        <v>139</v>
      </c>
      <c r="L136" s="17"/>
      <c r="M136" s="17"/>
      <c r="N136" s="17" t="s">
        <v>331</v>
      </c>
      <c r="O136" s="36"/>
      <c r="P136" s="17"/>
      <c r="Q136" s="17"/>
      <c r="U136" t="s">
        <v>329</v>
      </c>
      <c r="V136" t="s">
        <v>329</v>
      </c>
      <c r="X136" s="31">
        <v>43984</v>
      </c>
      <c r="Y136" s="31">
        <v>43984</v>
      </c>
      <c r="AA136" s="31"/>
      <c r="AB136" t="s">
        <v>9</v>
      </c>
      <c r="AC136">
        <v>0</v>
      </c>
      <c r="AD136">
        <v>0</v>
      </c>
      <c r="AE136">
        <v>0</v>
      </c>
      <c r="AF136">
        <v>0</v>
      </c>
      <c r="AG136">
        <v>0</v>
      </c>
      <c r="AH136">
        <v>1</v>
      </c>
      <c r="AI136">
        <v>50086</v>
      </c>
      <c r="AJ136">
        <v>2010</v>
      </c>
      <c r="AK136">
        <v>0</v>
      </c>
      <c r="AL136">
        <v>19</v>
      </c>
      <c r="AO136" s="41"/>
      <c r="AP136" s="41"/>
      <c r="AQ136" t="str">
        <f t="shared" si="2"/>
        <v/>
      </c>
      <c r="AS136" t="str">
        <f t="shared" si="3"/>
        <v>wci_corp</v>
      </c>
    </row>
    <row r="137" spans="2:45">
      <c r="B137" t="s">
        <v>229</v>
      </c>
      <c r="C137" s="31">
        <v>43982</v>
      </c>
      <c r="D137" s="15">
        <v>-38.520000000000003</v>
      </c>
      <c r="E137" s="15">
        <v>0</v>
      </c>
      <c r="F137" s="53" t="s">
        <v>134</v>
      </c>
      <c r="G137" t="s">
        <v>326</v>
      </c>
      <c r="H137" s="41" t="s">
        <v>136</v>
      </c>
      <c r="I137" t="s">
        <v>327</v>
      </c>
      <c r="J137" t="s">
        <v>179</v>
      </c>
      <c r="K137" t="s">
        <v>139</v>
      </c>
      <c r="L137" s="17"/>
      <c r="M137" s="17"/>
      <c r="N137" s="17" t="s">
        <v>332</v>
      </c>
      <c r="O137" s="36"/>
      <c r="P137" s="17"/>
      <c r="Q137" s="17"/>
      <c r="U137" t="s">
        <v>329</v>
      </c>
      <c r="V137" t="s">
        <v>329</v>
      </c>
      <c r="X137" s="31">
        <v>43984</v>
      </c>
      <c r="Y137" s="31">
        <v>43984</v>
      </c>
      <c r="AA137" s="31"/>
      <c r="AB137" t="s">
        <v>9</v>
      </c>
      <c r="AC137">
        <v>0</v>
      </c>
      <c r="AD137">
        <v>0</v>
      </c>
      <c r="AE137">
        <v>0</v>
      </c>
      <c r="AF137">
        <v>0</v>
      </c>
      <c r="AG137">
        <v>0</v>
      </c>
      <c r="AH137">
        <v>1</v>
      </c>
      <c r="AI137">
        <v>50086</v>
      </c>
      <c r="AJ137">
        <v>2010</v>
      </c>
      <c r="AK137">
        <v>0</v>
      </c>
      <c r="AL137">
        <v>19</v>
      </c>
      <c r="AO137" s="41"/>
      <c r="AP137" s="41"/>
      <c r="AQ137" t="str">
        <f t="shared" si="2"/>
        <v/>
      </c>
      <c r="AS137" t="str">
        <f t="shared" si="3"/>
        <v>wci_corp</v>
      </c>
    </row>
    <row r="138" spans="2:45">
      <c r="B138" t="s">
        <v>229</v>
      </c>
      <c r="C138" s="31">
        <v>43982</v>
      </c>
      <c r="D138" s="15">
        <v>8.41</v>
      </c>
      <c r="E138" s="15">
        <v>0</v>
      </c>
      <c r="F138" s="53" t="s">
        <v>134</v>
      </c>
      <c r="G138" t="s">
        <v>326</v>
      </c>
      <c r="H138" s="41" t="s">
        <v>136</v>
      </c>
      <c r="I138" t="s">
        <v>327</v>
      </c>
      <c r="J138" t="s">
        <v>179</v>
      </c>
      <c r="K138" t="s">
        <v>139</v>
      </c>
      <c r="L138" s="17"/>
      <c r="M138" s="17"/>
      <c r="N138" s="17" t="s">
        <v>333</v>
      </c>
      <c r="O138" s="36"/>
      <c r="P138" s="17"/>
      <c r="Q138" s="17"/>
      <c r="U138" t="s">
        <v>329</v>
      </c>
      <c r="V138" t="s">
        <v>329</v>
      </c>
      <c r="X138" s="31">
        <v>43984</v>
      </c>
      <c r="Y138" s="31">
        <v>43984</v>
      </c>
      <c r="AA138" s="31"/>
      <c r="AB138" t="s">
        <v>9</v>
      </c>
      <c r="AC138">
        <v>0</v>
      </c>
      <c r="AD138">
        <v>0</v>
      </c>
      <c r="AE138">
        <v>0</v>
      </c>
      <c r="AF138">
        <v>0</v>
      </c>
      <c r="AG138">
        <v>0</v>
      </c>
      <c r="AH138">
        <v>1</v>
      </c>
      <c r="AI138">
        <v>50086</v>
      </c>
      <c r="AJ138">
        <v>2010</v>
      </c>
      <c r="AK138">
        <v>0</v>
      </c>
      <c r="AL138">
        <v>19</v>
      </c>
      <c r="AO138" s="41"/>
      <c r="AP138" s="41"/>
      <c r="AQ138" t="str">
        <f t="shared" si="2"/>
        <v/>
      </c>
      <c r="AS138" t="str">
        <f t="shared" si="3"/>
        <v>wci_corp</v>
      </c>
    </row>
    <row r="139" spans="2:45">
      <c r="B139" t="s">
        <v>229</v>
      </c>
      <c r="C139" s="31">
        <v>43982</v>
      </c>
      <c r="D139" s="15">
        <v>10.82</v>
      </c>
      <c r="E139" s="15">
        <v>0</v>
      </c>
      <c r="F139" s="53" t="s">
        <v>134</v>
      </c>
      <c r="G139" t="s">
        <v>326</v>
      </c>
      <c r="H139" s="41" t="s">
        <v>136</v>
      </c>
      <c r="I139" t="s">
        <v>327</v>
      </c>
      <c r="J139" t="s">
        <v>179</v>
      </c>
      <c r="K139" t="s">
        <v>139</v>
      </c>
      <c r="L139" s="17"/>
      <c r="M139" s="17"/>
      <c r="N139" s="17" t="s">
        <v>333</v>
      </c>
      <c r="O139" s="36"/>
      <c r="P139" s="17"/>
      <c r="Q139" s="17"/>
      <c r="U139" t="s">
        <v>329</v>
      </c>
      <c r="V139" t="s">
        <v>329</v>
      </c>
      <c r="X139" s="31">
        <v>43984</v>
      </c>
      <c r="Y139" s="31">
        <v>43984</v>
      </c>
      <c r="AA139" s="31"/>
      <c r="AB139" t="s">
        <v>9</v>
      </c>
      <c r="AC139">
        <v>0</v>
      </c>
      <c r="AD139">
        <v>0</v>
      </c>
      <c r="AE139">
        <v>0</v>
      </c>
      <c r="AF139">
        <v>0</v>
      </c>
      <c r="AG139">
        <v>0</v>
      </c>
      <c r="AH139">
        <v>1</v>
      </c>
      <c r="AI139">
        <v>50086</v>
      </c>
      <c r="AJ139">
        <v>2010</v>
      </c>
      <c r="AK139">
        <v>0</v>
      </c>
      <c r="AL139">
        <v>19</v>
      </c>
      <c r="AO139" s="41"/>
      <c r="AP139" s="41"/>
      <c r="AQ139" t="str">
        <f t="shared" si="2"/>
        <v/>
      </c>
      <c r="AS139" t="str">
        <f t="shared" si="3"/>
        <v>wci_corp</v>
      </c>
    </row>
    <row r="140" spans="2:45">
      <c r="B140" t="s">
        <v>229</v>
      </c>
      <c r="C140" s="31">
        <v>43982</v>
      </c>
      <c r="D140" s="15">
        <v>3.23</v>
      </c>
      <c r="E140" s="15">
        <v>0</v>
      </c>
      <c r="F140" s="53" t="s">
        <v>134</v>
      </c>
      <c r="G140" t="s">
        <v>326</v>
      </c>
      <c r="H140" s="41" t="s">
        <v>136</v>
      </c>
      <c r="I140" t="s">
        <v>327</v>
      </c>
      <c r="J140" t="s">
        <v>179</v>
      </c>
      <c r="K140" t="s">
        <v>139</v>
      </c>
      <c r="L140" s="17"/>
      <c r="M140" s="17"/>
      <c r="N140" s="17" t="s">
        <v>334</v>
      </c>
      <c r="O140" s="36"/>
      <c r="P140" s="17"/>
      <c r="Q140" s="17"/>
      <c r="U140" t="s">
        <v>329</v>
      </c>
      <c r="V140" t="s">
        <v>329</v>
      </c>
      <c r="X140" s="31">
        <v>43984</v>
      </c>
      <c r="Y140" s="31">
        <v>43984</v>
      </c>
      <c r="AA140" s="31"/>
      <c r="AB140" t="s">
        <v>9</v>
      </c>
      <c r="AC140">
        <v>0</v>
      </c>
      <c r="AD140">
        <v>0</v>
      </c>
      <c r="AE140">
        <v>0</v>
      </c>
      <c r="AF140">
        <v>0</v>
      </c>
      <c r="AG140">
        <v>0</v>
      </c>
      <c r="AH140">
        <v>1</v>
      </c>
      <c r="AI140">
        <v>50086</v>
      </c>
      <c r="AJ140">
        <v>2010</v>
      </c>
      <c r="AK140">
        <v>0</v>
      </c>
      <c r="AL140">
        <v>19</v>
      </c>
      <c r="AO140" s="41"/>
      <c r="AP140" s="41"/>
      <c r="AQ140" t="str">
        <f t="shared" si="2"/>
        <v/>
      </c>
      <c r="AS140" t="str">
        <f t="shared" si="3"/>
        <v>wci_corp</v>
      </c>
    </row>
    <row r="141" spans="2:45">
      <c r="B141" t="s">
        <v>229</v>
      </c>
      <c r="C141" s="31">
        <v>43982</v>
      </c>
      <c r="D141" s="15">
        <v>65.03</v>
      </c>
      <c r="E141" s="15">
        <v>0</v>
      </c>
      <c r="F141" s="53" t="s">
        <v>134</v>
      </c>
      <c r="G141" t="s">
        <v>326</v>
      </c>
      <c r="H141" s="41" t="s">
        <v>136</v>
      </c>
      <c r="I141" t="s">
        <v>327</v>
      </c>
      <c r="J141" t="s">
        <v>179</v>
      </c>
      <c r="K141" t="s">
        <v>139</v>
      </c>
      <c r="L141" s="17"/>
      <c r="M141" s="17"/>
      <c r="N141" s="17" t="s">
        <v>335</v>
      </c>
      <c r="O141" s="36"/>
      <c r="P141" s="17"/>
      <c r="Q141" s="17"/>
      <c r="U141" t="s">
        <v>329</v>
      </c>
      <c r="V141" t="s">
        <v>329</v>
      </c>
      <c r="X141" s="31">
        <v>43984</v>
      </c>
      <c r="Y141" s="31">
        <v>43984</v>
      </c>
      <c r="AA141" s="31"/>
      <c r="AB141" t="s">
        <v>9</v>
      </c>
      <c r="AC141">
        <v>0</v>
      </c>
      <c r="AD141">
        <v>0</v>
      </c>
      <c r="AE141">
        <v>0</v>
      </c>
      <c r="AF141">
        <v>0</v>
      </c>
      <c r="AG141">
        <v>0</v>
      </c>
      <c r="AH141">
        <v>1</v>
      </c>
      <c r="AI141">
        <v>50086</v>
      </c>
      <c r="AJ141">
        <v>2010</v>
      </c>
      <c r="AK141">
        <v>0</v>
      </c>
      <c r="AL141">
        <v>19</v>
      </c>
      <c r="AO141" s="41"/>
      <c r="AP141" s="41"/>
      <c r="AQ141" t="str">
        <f t="shared" si="2"/>
        <v/>
      </c>
      <c r="AS141" t="str">
        <f t="shared" si="3"/>
        <v>wci_corp</v>
      </c>
    </row>
    <row r="142" spans="2:45">
      <c r="B142" t="s">
        <v>229</v>
      </c>
      <c r="C142" s="31">
        <v>43982</v>
      </c>
      <c r="D142" s="15">
        <v>78.86</v>
      </c>
      <c r="E142" s="15">
        <v>0</v>
      </c>
      <c r="F142" s="53" t="s">
        <v>134</v>
      </c>
      <c r="G142" t="s">
        <v>326</v>
      </c>
      <c r="H142" s="41" t="s">
        <v>136</v>
      </c>
      <c r="I142" t="s">
        <v>327</v>
      </c>
      <c r="J142" t="s">
        <v>179</v>
      </c>
      <c r="K142" t="s">
        <v>139</v>
      </c>
      <c r="L142" s="17"/>
      <c r="M142" s="17"/>
      <c r="N142" s="17" t="s">
        <v>268</v>
      </c>
      <c r="O142" s="36"/>
      <c r="P142" s="17"/>
      <c r="Q142" s="17"/>
      <c r="U142" t="s">
        <v>329</v>
      </c>
      <c r="V142" t="s">
        <v>329</v>
      </c>
      <c r="X142" s="31">
        <v>43984</v>
      </c>
      <c r="Y142" s="31">
        <v>43984</v>
      </c>
      <c r="AA142" s="31"/>
      <c r="AB142" t="s">
        <v>9</v>
      </c>
      <c r="AC142">
        <v>0</v>
      </c>
      <c r="AD142">
        <v>0</v>
      </c>
      <c r="AE142">
        <v>0</v>
      </c>
      <c r="AF142">
        <v>0</v>
      </c>
      <c r="AG142">
        <v>0</v>
      </c>
      <c r="AH142">
        <v>1</v>
      </c>
      <c r="AI142">
        <v>50086</v>
      </c>
      <c r="AJ142">
        <v>2010</v>
      </c>
      <c r="AK142">
        <v>0</v>
      </c>
      <c r="AL142">
        <v>19</v>
      </c>
      <c r="AO142" s="41"/>
      <c r="AP142" s="41"/>
      <c r="AQ142" t="str">
        <f t="shared" si="2"/>
        <v/>
      </c>
      <c r="AS142" t="str">
        <f t="shared" si="3"/>
        <v>wci_corp</v>
      </c>
    </row>
    <row r="143" spans="2:45">
      <c r="B143" t="s">
        <v>238</v>
      </c>
      <c r="C143" s="31">
        <v>43982</v>
      </c>
      <c r="D143" s="15">
        <v>23.83</v>
      </c>
      <c r="E143" s="15">
        <v>0</v>
      </c>
      <c r="F143" s="53" t="s">
        <v>134</v>
      </c>
      <c r="G143" t="s">
        <v>326</v>
      </c>
      <c r="H143" s="41" t="s">
        <v>136</v>
      </c>
      <c r="I143" t="s">
        <v>327</v>
      </c>
      <c r="J143" t="s">
        <v>179</v>
      </c>
      <c r="K143" t="s">
        <v>139</v>
      </c>
      <c r="L143" s="17"/>
      <c r="M143" s="17"/>
      <c r="N143" s="17" t="s">
        <v>272</v>
      </c>
      <c r="O143" s="36"/>
      <c r="P143" s="17"/>
      <c r="Q143" s="17"/>
      <c r="U143" t="s">
        <v>329</v>
      </c>
      <c r="V143" t="s">
        <v>329</v>
      </c>
      <c r="X143" s="31">
        <v>43984</v>
      </c>
      <c r="Y143" s="31">
        <v>43984</v>
      </c>
      <c r="AA143" s="31"/>
      <c r="AB143" t="s">
        <v>9</v>
      </c>
      <c r="AC143">
        <v>0</v>
      </c>
      <c r="AD143">
        <v>0</v>
      </c>
      <c r="AE143">
        <v>0</v>
      </c>
      <c r="AF143">
        <v>0</v>
      </c>
      <c r="AG143">
        <v>0</v>
      </c>
      <c r="AH143">
        <v>1</v>
      </c>
      <c r="AI143">
        <v>52086</v>
      </c>
      <c r="AJ143">
        <v>2010</v>
      </c>
      <c r="AK143">
        <v>0</v>
      </c>
      <c r="AL143">
        <v>19</v>
      </c>
      <c r="AO143" s="41"/>
      <c r="AP143" s="41"/>
      <c r="AQ143" t="str">
        <f t="shared" si="2"/>
        <v/>
      </c>
      <c r="AS143" t="str">
        <f t="shared" si="3"/>
        <v>wci_corp</v>
      </c>
    </row>
    <row r="144" spans="2:45">
      <c r="B144" t="s">
        <v>238</v>
      </c>
      <c r="C144" s="31">
        <v>43982</v>
      </c>
      <c r="D144" s="15">
        <v>334.66</v>
      </c>
      <c r="E144" s="15">
        <v>0</v>
      </c>
      <c r="F144" s="53" t="s">
        <v>134</v>
      </c>
      <c r="G144" t="s">
        <v>326</v>
      </c>
      <c r="H144" s="41" t="s">
        <v>136</v>
      </c>
      <c r="I144" t="s">
        <v>327</v>
      </c>
      <c r="J144" t="s">
        <v>179</v>
      </c>
      <c r="K144" t="s">
        <v>139</v>
      </c>
      <c r="L144" s="17"/>
      <c r="M144" s="17"/>
      <c r="N144" s="17" t="s">
        <v>336</v>
      </c>
      <c r="O144" s="36"/>
      <c r="P144" s="17"/>
      <c r="Q144" s="17"/>
      <c r="U144" t="s">
        <v>329</v>
      </c>
      <c r="V144" t="s">
        <v>329</v>
      </c>
      <c r="X144" s="31">
        <v>43984</v>
      </c>
      <c r="Y144" s="31">
        <v>43984</v>
      </c>
      <c r="AA144" s="31"/>
      <c r="AB144" t="s">
        <v>9</v>
      </c>
      <c r="AC144">
        <v>0</v>
      </c>
      <c r="AD144">
        <v>0</v>
      </c>
      <c r="AE144">
        <v>0</v>
      </c>
      <c r="AF144">
        <v>0</v>
      </c>
      <c r="AG144">
        <v>0</v>
      </c>
      <c r="AH144">
        <v>1</v>
      </c>
      <c r="AI144">
        <v>52086</v>
      </c>
      <c r="AJ144">
        <v>2010</v>
      </c>
      <c r="AK144">
        <v>0</v>
      </c>
      <c r="AL144">
        <v>19</v>
      </c>
      <c r="AO144" s="41"/>
      <c r="AP144" s="41"/>
      <c r="AQ144" t="str">
        <f t="shared" si="2"/>
        <v/>
      </c>
      <c r="AS144" t="str">
        <f t="shared" si="3"/>
        <v>wci_corp</v>
      </c>
    </row>
    <row r="145" spans="2:45">
      <c r="B145" t="s">
        <v>238</v>
      </c>
      <c r="C145" s="31">
        <v>43982</v>
      </c>
      <c r="D145" s="15">
        <v>261.25</v>
      </c>
      <c r="E145" s="15">
        <v>0</v>
      </c>
      <c r="F145" s="53" t="s">
        <v>134</v>
      </c>
      <c r="G145" t="s">
        <v>326</v>
      </c>
      <c r="H145" s="41" t="s">
        <v>136</v>
      </c>
      <c r="I145" t="s">
        <v>327</v>
      </c>
      <c r="J145" t="s">
        <v>179</v>
      </c>
      <c r="K145" t="s">
        <v>139</v>
      </c>
      <c r="L145" s="17"/>
      <c r="M145" s="17"/>
      <c r="N145" s="17" t="s">
        <v>270</v>
      </c>
      <c r="O145" s="36"/>
      <c r="P145" s="17"/>
      <c r="Q145" s="17"/>
      <c r="U145" t="s">
        <v>329</v>
      </c>
      <c r="V145" t="s">
        <v>329</v>
      </c>
      <c r="X145" s="31">
        <v>43984</v>
      </c>
      <c r="Y145" s="31">
        <v>43984</v>
      </c>
      <c r="AA145" s="31"/>
      <c r="AB145" t="s">
        <v>9</v>
      </c>
      <c r="AC145">
        <v>0</v>
      </c>
      <c r="AD145">
        <v>0</v>
      </c>
      <c r="AE145">
        <v>0</v>
      </c>
      <c r="AF145">
        <v>0</v>
      </c>
      <c r="AG145">
        <v>0</v>
      </c>
      <c r="AH145">
        <v>1</v>
      </c>
      <c r="AI145">
        <v>52086</v>
      </c>
      <c r="AJ145">
        <v>2010</v>
      </c>
      <c r="AK145">
        <v>0</v>
      </c>
      <c r="AL145">
        <v>19</v>
      </c>
      <c r="AO145" s="41"/>
      <c r="AP145" s="41"/>
      <c r="AQ145" t="str">
        <f t="shared" si="2"/>
        <v/>
      </c>
      <c r="AS145" t="str">
        <f t="shared" si="3"/>
        <v>wci_corp</v>
      </c>
    </row>
    <row r="146" spans="2:45">
      <c r="B146" t="s">
        <v>238</v>
      </c>
      <c r="C146" s="31">
        <v>43982</v>
      </c>
      <c r="D146" s="15">
        <v>20.77</v>
      </c>
      <c r="E146" s="15">
        <v>0</v>
      </c>
      <c r="F146" s="53" t="s">
        <v>134</v>
      </c>
      <c r="G146" t="s">
        <v>326</v>
      </c>
      <c r="H146" s="41" t="s">
        <v>136</v>
      </c>
      <c r="I146" t="s">
        <v>327</v>
      </c>
      <c r="J146" t="s">
        <v>179</v>
      </c>
      <c r="K146" t="s">
        <v>139</v>
      </c>
      <c r="L146" s="17"/>
      <c r="M146" s="17"/>
      <c r="N146" s="17" t="s">
        <v>272</v>
      </c>
      <c r="O146" s="36"/>
      <c r="P146" s="17"/>
      <c r="Q146" s="17"/>
      <c r="U146" t="s">
        <v>329</v>
      </c>
      <c r="V146" t="s">
        <v>329</v>
      </c>
      <c r="X146" s="31">
        <v>43984</v>
      </c>
      <c r="Y146" s="31">
        <v>43984</v>
      </c>
      <c r="AA146" s="31"/>
      <c r="AB146" t="s">
        <v>9</v>
      </c>
      <c r="AC146">
        <v>0</v>
      </c>
      <c r="AD146">
        <v>0</v>
      </c>
      <c r="AE146">
        <v>0</v>
      </c>
      <c r="AF146">
        <v>0</v>
      </c>
      <c r="AG146">
        <v>0</v>
      </c>
      <c r="AH146">
        <v>1</v>
      </c>
      <c r="AI146">
        <v>52086</v>
      </c>
      <c r="AJ146">
        <v>2010</v>
      </c>
      <c r="AK146">
        <v>0</v>
      </c>
      <c r="AL146">
        <v>19</v>
      </c>
      <c r="AO146" s="41"/>
      <c r="AP146" s="41"/>
      <c r="AQ146" t="str">
        <f t="shared" si="2"/>
        <v/>
      </c>
      <c r="AS146" t="str">
        <f t="shared" si="3"/>
        <v>wci_corp</v>
      </c>
    </row>
    <row r="147" spans="2:45">
      <c r="B147" t="s">
        <v>337</v>
      </c>
      <c r="C147" s="31">
        <v>43982</v>
      </c>
      <c r="D147" s="15">
        <v>151.83000000000001</v>
      </c>
      <c r="E147" s="15">
        <v>0</v>
      </c>
      <c r="F147" s="53" t="s">
        <v>134</v>
      </c>
      <c r="G147" t="s">
        <v>326</v>
      </c>
      <c r="H147" s="41" t="s">
        <v>136</v>
      </c>
      <c r="I147" t="s">
        <v>327</v>
      </c>
      <c r="J147" t="s">
        <v>179</v>
      </c>
      <c r="K147" t="s">
        <v>139</v>
      </c>
      <c r="L147" s="17"/>
      <c r="M147" s="17"/>
      <c r="N147" s="17" t="s">
        <v>338</v>
      </c>
      <c r="O147" s="36"/>
      <c r="P147" s="17"/>
      <c r="Q147" s="17"/>
      <c r="U147" t="s">
        <v>329</v>
      </c>
      <c r="V147" t="s">
        <v>329</v>
      </c>
      <c r="X147" s="31">
        <v>43984</v>
      </c>
      <c r="Y147" s="31">
        <v>43984</v>
      </c>
      <c r="AA147" s="31"/>
      <c r="AB147" t="s">
        <v>9</v>
      </c>
      <c r="AC147">
        <v>0</v>
      </c>
      <c r="AD147">
        <v>0</v>
      </c>
      <c r="AE147">
        <v>0</v>
      </c>
      <c r="AF147">
        <v>0</v>
      </c>
      <c r="AG147">
        <v>0</v>
      </c>
      <c r="AH147">
        <v>1</v>
      </c>
      <c r="AI147">
        <v>52090</v>
      </c>
      <c r="AJ147">
        <v>2010</v>
      </c>
      <c r="AK147">
        <v>0</v>
      </c>
      <c r="AL147">
        <v>19</v>
      </c>
      <c r="AO147" s="41"/>
      <c r="AP147" s="41"/>
      <c r="AQ147" t="str">
        <f t="shared" si="2"/>
        <v/>
      </c>
      <c r="AS147" t="str">
        <f t="shared" si="3"/>
        <v>wci_corp</v>
      </c>
    </row>
    <row r="148" spans="2:45">
      <c r="B148" t="s">
        <v>339</v>
      </c>
      <c r="C148" s="31">
        <v>43982</v>
      </c>
      <c r="D148" s="15">
        <v>125.79</v>
      </c>
      <c r="E148" s="15">
        <v>0</v>
      </c>
      <c r="F148" s="53" t="s">
        <v>134</v>
      </c>
      <c r="G148" t="s">
        <v>326</v>
      </c>
      <c r="H148" s="41" t="s">
        <v>136</v>
      </c>
      <c r="I148" t="s">
        <v>327</v>
      </c>
      <c r="J148" t="s">
        <v>179</v>
      </c>
      <c r="K148" t="s">
        <v>139</v>
      </c>
      <c r="L148" s="17"/>
      <c r="M148" s="17"/>
      <c r="N148" s="17" t="s">
        <v>340</v>
      </c>
      <c r="O148" s="36"/>
      <c r="P148" s="17"/>
      <c r="Q148" s="17"/>
      <c r="U148" t="s">
        <v>329</v>
      </c>
      <c r="V148" t="s">
        <v>329</v>
      </c>
      <c r="X148" s="31">
        <v>43984</v>
      </c>
      <c r="Y148" s="31">
        <v>43984</v>
      </c>
      <c r="AA148" s="31"/>
      <c r="AB148" t="s">
        <v>9</v>
      </c>
      <c r="AC148">
        <v>0</v>
      </c>
      <c r="AD148">
        <v>0</v>
      </c>
      <c r="AE148">
        <v>0</v>
      </c>
      <c r="AF148">
        <v>0</v>
      </c>
      <c r="AG148">
        <v>0</v>
      </c>
      <c r="AH148">
        <v>1</v>
      </c>
      <c r="AI148">
        <v>55120</v>
      </c>
      <c r="AJ148">
        <v>2010</v>
      </c>
      <c r="AK148">
        <v>0</v>
      </c>
      <c r="AL148">
        <v>19</v>
      </c>
      <c r="AO148" s="41"/>
      <c r="AP148" s="41"/>
      <c r="AQ148" t="str">
        <f t="shared" si="2"/>
        <v/>
      </c>
      <c r="AS148" t="str">
        <f t="shared" si="3"/>
        <v>wci_corp</v>
      </c>
    </row>
    <row r="149" spans="2:45">
      <c r="B149" t="s">
        <v>341</v>
      </c>
      <c r="C149" s="31">
        <v>43982</v>
      </c>
      <c r="D149" s="15">
        <v>47.74</v>
      </c>
      <c r="E149" s="15">
        <v>0</v>
      </c>
      <c r="F149" s="53" t="s">
        <v>134</v>
      </c>
      <c r="G149" t="s">
        <v>326</v>
      </c>
      <c r="H149" s="41" t="s">
        <v>136</v>
      </c>
      <c r="I149" t="s">
        <v>327</v>
      </c>
      <c r="J149" t="s">
        <v>179</v>
      </c>
      <c r="K149" t="s">
        <v>139</v>
      </c>
      <c r="L149" s="17"/>
      <c r="M149" s="17"/>
      <c r="N149" s="17" t="s">
        <v>342</v>
      </c>
      <c r="O149" s="36"/>
      <c r="P149" s="17"/>
      <c r="Q149" s="17"/>
      <c r="U149" t="s">
        <v>329</v>
      </c>
      <c r="V149" t="s">
        <v>329</v>
      </c>
      <c r="X149" s="31">
        <v>43984</v>
      </c>
      <c r="Y149" s="31">
        <v>43984</v>
      </c>
      <c r="AA149" s="31"/>
      <c r="AB149" t="s">
        <v>9</v>
      </c>
      <c r="AC149">
        <v>0</v>
      </c>
      <c r="AD149">
        <v>0</v>
      </c>
      <c r="AE149">
        <v>0</v>
      </c>
      <c r="AF149">
        <v>0</v>
      </c>
      <c r="AG149">
        <v>0</v>
      </c>
      <c r="AH149">
        <v>1</v>
      </c>
      <c r="AI149">
        <v>56125</v>
      </c>
      <c r="AJ149">
        <v>2010</v>
      </c>
      <c r="AK149">
        <v>0</v>
      </c>
      <c r="AL149">
        <v>19</v>
      </c>
      <c r="AO149" s="41"/>
      <c r="AP149" s="41"/>
      <c r="AQ149" t="str">
        <f t="shared" ref="AQ149:AQ212" si="4">IF(LEFT(U149,2)="VO",U149,"")</f>
        <v/>
      </c>
      <c r="AS149" t="str">
        <f t="shared" ref="AS149:AS212" si="5">IF(RIGHT(K149,2)="IC",IF(OR(AB149="wci_canada",AB149="wci_can_corp"),"wci_can_Corp","wci_corp"),AB149)</f>
        <v>wci_corp</v>
      </c>
    </row>
    <row r="150" spans="2:45">
      <c r="B150" t="s">
        <v>341</v>
      </c>
      <c r="C150" s="31">
        <v>43982</v>
      </c>
      <c r="D150" s="15">
        <v>45.47</v>
      </c>
      <c r="E150" s="15">
        <v>0</v>
      </c>
      <c r="F150" s="53" t="s">
        <v>134</v>
      </c>
      <c r="G150" t="s">
        <v>326</v>
      </c>
      <c r="H150" s="41" t="s">
        <v>136</v>
      </c>
      <c r="I150" t="s">
        <v>327</v>
      </c>
      <c r="J150" t="s">
        <v>179</v>
      </c>
      <c r="K150" t="s">
        <v>139</v>
      </c>
      <c r="L150" s="17"/>
      <c r="M150" s="17"/>
      <c r="N150" s="17" t="s">
        <v>342</v>
      </c>
      <c r="O150" s="36"/>
      <c r="P150" s="17"/>
      <c r="Q150" s="17"/>
      <c r="U150" t="s">
        <v>329</v>
      </c>
      <c r="V150" t="s">
        <v>329</v>
      </c>
      <c r="X150" s="31">
        <v>43984</v>
      </c>
      <c r="Y150" s="31">
        <v>43984</v>
      </c>
      <c r="AA150" s="31"/>
      <c r="AB150" t="s">
        <v>9</v>
      </c>
      <c r="AC150">
        <v>0</v>
      </c>
      <c r="AD150">
        <v>0</v>
      </c>
      <c r="AE150">
        <v>0</v>
      </c>
      <c r="AF150">
        <v>0</v>
      </c>
      <c r="AG150">
        <v>0</v>
      </c>
      <c r="AH150">
        <v>1</v>
      </c>
      <c r="AI150">
        <v>56125</v>
      </c>
      <c r="AJ150">
        <v>2010</v>
      </c>
      <c r="AK150">
        <v>0</v>
      </c>
      <c r="AL150">
        <v>19</v>
      </c>
      <c r="AO150" s="41"/>
      <c r="AP150" s="41"/>
      <c r="AQ150" t="str">
        <f t="shared" si="4"/>
        <v/>
      </c>
      <c r="AS150" t="str">
        <f t="shared" si="5"/>
        <v>wci_corp</v>
      </c>
    </row>
    <row r="151" spans="2:45">
      <c r="B151" t="s">
        <v>341</v>
      </c>
      <c r="C151" s="31">
        <v>43982</v>
      </c>
      <c r="D151" s="15">
        <v>37.659999999999997</v>
      </c>
      <c r="E151" s="15">
        <v>0</v>
      </c>
      <c r="F151" s="53" t="s">
        <v>134</v>
      </c>
      <c r="G151" t="s">
        <v>326</v>
      </c>
      <c r="H151" s="41" t="s">
        <v>136</v>
      </c>
      <c r="I151" t="s">
        <v>327</v>
      </c>
      <c r="J151" t="s">
        <v>179</v>
      </c>
      <c r="K151" t="s">
        <v>139</v>
      </c>
      <c r="L151" s="17"/>
      <c r="M151" s="17"/>
      <c r="N151" s="17" t="s">
        <v>342</v>
      </c>
      <c r="O151" s="36"/>
      <c r="P151" s="17"/>
      <c r="Q151" s="17"/>
      <c r="U151" t="s">
        <v>329</v>
      </c>
      <c r="V151" t="s">
        <v>329</v>
      </c>
      <c r="X151" s="31">
        <v>43984</v>
      </c>
      <c r="Y151" s="31">
        <v>43984</v>
      </c>
      <c r="AA151" s="31"/>
      <c r="AB151" t="s">
        <v>9</v>
      </c>
      <c r="AC151">
        <v>0</v>
      </c>
      <c r="AD151">
        <v>0</v>
      </c>
      <c r="AE151">
        <v>0</v>
      </c>
      <c r="AF151">
        <v>0</v>
      </c>
      <c r="AG151">
        <v>0</v>
      </c>
      <c r="AH151">
        <v>1</v>
      </c>
      <c r="AI151">
        <v>56125</v>
      </c>
      <c r="AJ151">
        <v>2010</v>
      </c>
      <c r="AK151">
        <v>0</v>
      </c>
      <c r="AL151">
        <v>19</v>
      </c>
      <c r="AO151" s="41"/>
      <c r="AP151" s="41"/>
      <c r="AQ151" t="str">
        <f t="shared" si="4"/>
        <v/>
      </c>
      <c r="AS151" t="str">
        <f t="shared" si="5"/>
        <v>wci_corp</v>
      </c>
    </row>
    <row r="152" spans="2:45">
      <c r="B152" t="s">
        <v>133</v>
      </c>
      <c r="C152" s="31">
        <v>43982</v>
      </c>
      <c r="D152" s="15">
        <v>389.47</v>
      </c>
      <c r="E152" s="15">
        <v>0</v>
      </c>
      <c r="F152" s="53" t="s">
        <v>134</v>
      </c>
      <c r="G152" t="s">
        <v>326</v>
      </c>
      <c r="H152" s="41" t="s">
        <v>136</v>
      </c>
      <c r="I152" t="s">
        <v>327</v>
      </c>
      <c r="J152" t="s">
        <v>179</v>
      </c>
      <c r="K152" t="s">
        <v>139</v>
      </c>
      <c r="L152" s="17"/>
      <c r="M152" s="17"/>
      <c r="N152" s="17" t="s">
        <v>343</v>
      </c>
      <c r="O152" s="36"/>
      <c r="P152" s="17"/>
      <c r="Q152" s="17"/>
      <c r="U152" t="s">
        <v>329</v>
      </c>
      <c r="V152" t="s">
        <v>329</v>
      </c>
      <c r="X152" s="31">
        <v>43984</v>
      </c>
      <c r="Y152" s="31">
        <v>43984</v>
      </c>
      <c r="AA152" s="31"/>
      <c r="AB152" t="s">
        <v>9</v>
      </c>
      <c r="AC152">
        <v>0</v>
      </c>
      <c r="AD152">
        <v>0</v>
      </c>
      <c r="AE152">
        <v>0</v>
      </c>
      <c r="AF152">
        <v>0</v>
      </c>
      <c r="AG152">
        <v>0</v>
      </c>
      <c r="AH152">
        <v>1</v>
      </c>
      <c r="AI152">
        <v>57147</v>
      </c>
      <c r="AJ152">
        <v>2010</v>
      </c>
      <c r="AK152">
        <v>0</v>
      </c>
      <c r="AL152">
        <v>19</v>
      </c>
      <c r="AO152" s="41"/>
      <c r="AP152" s="41"/>
      <c r="AQ152" t="str">
        <f t="shared" si="4"/>
        <v/>
      </c>
      <c r="AS152" t="str">
        <f t="shared" si="5"/>
        <v>wci_corp</v>
      </c>
    </row>
    <row r="153" spans="2:45">
      <c r="B153" t="s">
        <v>133</v>
      </c>
      <c r="C153" s="31">
        <v>43982</v>
      </c>
      <c r="D153" s="15">
        <v>177.16</v>
      </c>
      <c r="E153" s="15">
        <v>0</v>
      </c>
      <c r="F153" s="53" t="s">
        <v>134</v>
      </c>
      <c r="G153" t="s">
        <v>326</v>
      </c>
      <c r="H153" s="41" t="s">
        <v>136</v>
      </c>
      <c r="I153" t="s">
        <v>327</v>
      </c>
      <c r="J153" t="s">
        <v>179</v>
      </c>
      <c r="K153" t="s">
        <v>139</v>
      </c>
      <c r="L153" s="17"/>
      <c r="M153" s="17"/>
      <c r="N153" s="17" t="s">
        <v>343</v>
      </c>
      <c r="O153" s="36"/>
      <c r="P153" s="17"/>
      <c r="Q153" s="17"/>
      <c r="U153" t="s">
        <v>329</v>
      </c>
      <c r="V153" t="s">
        <v>329</v>
      </c>
      <c r="X153" s="31">
        <v>43984</v>
      </c>
      <c r="Y153" s="31">
        <v>43984</v>
      </c>
      <c r="AA153" s="31"/>
      <c r="AB153" t="s">
        <v>9</v>
      </c>
      <c r="AC153">
        <v>0</v>
      </c>
      <c r="AD153">
        <v>0</v>
      </c>
      <c r="AE153">
        <v>0</v>
      </c>
      <c r="AF153">
        <v>0</v>
      </c>
      <c r="AG153">
        <v>0</v>
      </c>
      <c r="AH153">
        <v>1</v>
      </c>
      <c r="AI153">
        <v>57147</v>
      </c>
      <c r="AJ153">
        <v>2010</v>
      </c>
      <c r="AK153">
        <v>0</v>
      </c>
      <c r="AL153">
        <v>19</v>
      </c>
      <c r="AO153" s="41"/>
      <c r="AP153" s="41"/>
      <c r="AQ153" t="str">
        <f t="shared" si="4"/>
        <v/>
      </c>
      <c r="AS153" t="str">
        <f t="shared" si="5"/>
        <v>wci_corp</v>
      </c>
    </row>
    <row r="154" spans="2:45">
      <c r="B154" t="s">
        <v>133</v>
      </c>
      <c r="C154" s="31">
        <v>43982</v>
      </c>
      <c r="D154" s="15">
        <v>348.9</v>
      </c>
      <c r="E154" s="15">
        <v>0</v>
      </c>
      <c r="F154" s="53" t="s">
        <v>134</v>
      </c>
      <c r="G154" t="s">
        <v>326</v>
      </c>
      <c r="H154" s="41" t="s">
        <v>136</v>
      </c>
      <c r="I154" t="s">
        <v>327</v>
      </c>
      <c r="J154" t="s">
        <v>179</v>
      </c>
      <c r="K154" t="s">
        <v>139</v>
      </c>
      <c r="L154" s="17"/>
      <c r="M154" s="17"/>
      <c r="N154" s="17" t="s">
        <v>343</v>
      </c>
      <c r="O154" s="36"/>
      <c r="P154" s="17"/>
      <c r="Q154" s="17"/>
      <c r="U154" t="s">
        <v>329</v>
      </c>
      <c r="V154" t="s">
        <v>329</v>
      </c>
      <c r="X154" s="31">
        <v>43984</v>
      </c>
      <c r="Y154" s="31">
        <v>43984</v>
      </c>
      <c r="AA154" s="31"/>
      <c r="AB154" t="s">
        <v>9</v>
      </c>
      <c r="AC154">
        <v>0</v>
      </c>
      <c r="AD154">
        <v>0</v>
      </c>
      <c r="AE154">
        <v>0</v>
      </c>
      <c r="AF154">
        <v>0</v>
      </c>
      <c r="AG154">
        <v>0</v>
      </c>
      <c r="AH154">
        <v>1</v>
      </c>
      <c r="AI154">
        <v>57147</v>
      </c>
      <c r="AJ154">
        <v>2010</v>
      </c>
      <c r="AK154">
        <v>0</v>
      </c>
      <c r="AL154">
        <v>19</v>
      </c>
      <c r="AO154" s="41"/>
      <c r="AP154" s="41"/>
      <c r="AQ154" t="str">
        <f t="shared" si="4"/>
        <v/>
      </c>
      <c r="AS154" t="str">
        <f t="shared" si="5"/>
        <v>wci_corp</v>
      </c>
    </row>
    <row r="155" spans="2:45">
      <c r="B155" t="s">
        <v>133</v>
      </c>
      <c r="C155" s="31">
        <v>43982</v>
      </c>
      <c r="D155" s="15">
        <v>37.1</v>
      </c>
      <c r="E155" s="15">
        <v>0</v>
      </c>
      <c r="F155" s="53" t="s">
        <v>134</v>
      </c>
      <c r="G155" t="s">
        <v>326</v>
      </c>
      <c r="H155" s="41" t="s">
        <v>136</v>
      </c>
      <c r="I155" t="s">
        <v>327</v>
      </c>
      <c r="J155" t="s">
        <v>179</v>
      </c>
      <c r="K155" t="s">
        <v>139</v>
      </c>
      <c r="L155" s="17"/>
      <c r="M155" s="17"/>
      <c r="N155" s="17" t="s">
        <v>343</v>
      </c>
      <c r="O155" s="36"/>
      <c r="P155" s="17"/>
      <c r="Q155" s="17"/>
      <c r="U155" t="s">
        <v>329</v>
      </c>
      <c r="V155" t="s">
        <v>329</v>
      </c>
      <c r="X155" s="31">
        <v>43984</v>
      </c>
      <c r="Y155" s="31">
        <v>43984</v>
      </c>
      <c r="AA155" s="31"/>
      <c r="AB155" t="s">
        <v>9</v>
      </c>
      <c r="AC155">
        <v>0</v>
      </c>
      <c r="AD155">
        <v>0</v>
      </c>
      <c r="AE155">
        <v>0</v>
      </c>
      <c r="AF155">
        <v>0</v>
      </c>
      <c r="AG155">
        <v>0</v>
      </c>
      <c r="AH155">
        <v>1</v>
      </c>
      <c r="AI155">
        <v>57147</v>
      </c>
      <c r="AJ155">
        <v>2010</v>
      </c>
      <c r="AK155">
        <v>0</v>
      </c>
      <c r="AL155">
        <v>19</v>
      </c>
      <c r="AO155" s="41"/>
      <c r="AP155" s="41"/>
      <c r="AQ155" t="str">
        <f t="shared" si="4"/>
        <v/>
      </c>
      <c r="AS155" t="str">
        <f t="shared" si="5"/>
        <v>wci_corp</v>
      </c>
    </row>
    <row r="156" spans="2:45">
      <c r="B156" t="s">
        <v>133</v>
      </c>
      <c r="C156" s="31">
        <v>43982</v>
      </c>
      <c r="D156" s="15">
        <v>77.72</v>
      </c>
      <c r="E156" s="15">
        <v>0</v>
      </c>
      <c r="F156" s="53" t="s">
        <v>134</v>
      </c>
      <c r="G156" t="s">
        <v>326</v>
      </c>
      <c r="H156" s="41" t="s">
        <v>136</v>
      </c>
      <c r="I156" t="s">
        <v>327</v>
      </c>
      <c r="J156" t="s">
        <v>179</v>
      </c>
      <c r="K156" t="s">
        <v>139</v>
      </c>
      <c r="L156" s="17"/>
      <c r="M156" s="17"/>
      <c r="N156" s="17" t="s">
        <v>343</v>
      </c>
      <c r="O156" s="36"/>
      <c r="P156" s="17"/>
      <c r="Q156" s="17"/>
      <c r="U156" t="s">
        <v>329</v>
      </c>
      <c r="V156" t="s">
        <v>329</v>
      </c>
      <c r="X156" s="31">
        <v>43984</v>
      </c>
      <c r="Y156" s="31">
        <v>43984</v>
      </c>
      <c r="AA156" s="31"/>
      <c r="AB156" t="s">
        <v>9</v>
      </c>
      <c r="AC156">
        <v>0</v>
      </c>
      <c r="AD156">
        <v>0</v>
      </c>
      <c r="AE156">
        <v>0</v>
      </c>
      <c r="AF156">
        <v>0</v>
      </c>
      <c r="AG156">
        <v>0</v>
      </c>
      <c r="AH156">
        <v>1</v>
      </c>
      <c r="AI156">
        <v>57147</v>
      </c>
      <c r="AJ156">
        <v>2010</v>
      </c>
      <c r="AK156">
        <v>0</v>
      </c>
      <c r="AL156">
        <v>19</v>
      </c>
      <c r="AO156" s="41"/>
      <c r="AP156" s="41"/>
      <c r="AQ156" t="str">
        <f t="shared" si="4"/>
        <v/>
      </c>
      <c r="AS156" t="str">
        <f t="shared" si="5"/>
        <v>wci_corp</v>
      </c>
    </row>
    <row r="157" spans="2:45">
      <c r="B157" t="s">
        <v>133</v>
      </c>
      <c r="C157" s="31">
        <v>43982</v>
      </c>
      <c r="D157" s="15">
        <v>130.04</v>
      </c>
      <c r="E157" s="15">
        <v>0</v>
      </c>
      <c r="F157" s="53" t="s">
        <v>134</v>
      </c>
      <c r="G157" t="s">
        <v>326</v>
      </c>
      <c r="H157" s="41" t="s">
        <v>136</v>
      </c>
      <c r="I157" t="s">
        <v>327</v>
      </c>
      <c r="J157" t="s">
        <v>179</v>
      </c>
      <c r="K157" t="s">
        <v>139</v>
      </c>
      <c r="L157" s="17"/>
      <c r="M157" s="17"/>
      <c r="N157" s="17" t="s">
        <v>344</v>
      </c>
      <c r="O157" s="36"/>
      <c r="P157" s="17"/>
      <c r="Q157" s="17"/>
      <c r="U157" t="s">
        <v>329</v>
      </c>
      <c r="V157" t="s">
        <v>329</v>
      </c>
      <c r="X157" s="31">
        <v>43984</v>
      </c>
      <c r="Y157" s="31">
        <v>43984</v>
      </c>
      <c r="AA157" s="31"/>
      <c r="AB157" t="s">
        <v>9</v>
      </c>
      <c r="AC157">
        <v>0</v>
      </c>
      <c r="AD157">
        <v>0</v>
      </c>
      <c r="AE157">
        <v>0</v>
      </c>
      <c r="AF157">
        <v>0</v>
      </c>
      <c r="AG157">
        <v>0</v>
      </c>
      <c r="AH157">
        <v>1</v>
      </c>
      <c r="AI157">
        <v>57147</v>
      </c>
      <c r="AJ157">
        <v>2010</v>
      </c>
      <c r="AK157">
        <v>0</v>
      </c>
      <c r="AL157">
        <v>19</v>
      </c>
      <c r="AO157" s="41"/>
      <c r="AP157" s="41"/>
      <c r="AQ157" t="str">
        <f t="shared" si="4"/>
        <v/>
      </c>
      <c r="AS157" t="str">
        <f t="shared" si="5"/>
        <v>wci_corp</v>
      </c>
    </row>
    <row r="158" spans="2:45">
      <c r="B158" t="s">
        <v>133</v>
      </c>
      <c r="C158" s="31">
        <v>43982</v>
      </c>
      <c r="D158" s="15">
        <v>84.28</v>
      </c>
      <c r="E158" s="15">
        <v>0</v>
      </c>
      <c r="F158" s="53" t="s">
        <v>134</v>
      </c>
      <c r="G158" t="s">
        <v>326</v>
      </c>
      <c r="H158" s="41" t="s">
        <v>136</v>
      </c>
      <c r="I158" t="s">
        <v>327</v>
      </c>
      <c r="J158" t="s">
        <v>179</v>
      </c>
      <c r="K158" t="s">
        <v>139</v>
      </c>
      <c r="L158" s="17"/>
      <c r="M158" s="17"/>
      <c r="N158" s="17" t="s">
        <v>345</v>
      </c>
      <c r="O158" s="36"/>
      <c r="P158" s="17"/>
      <c r="Q158" s="17"/>
      <c r="U158" t="s">
        <v>329</v>
      </c>
      <c r="V158" t="s">
        <v>329</v>
      </c>
      <c r="X158" s="31">
        <v>43984</v>
      </c>
      <c r="Y158" s="31">
        <v>43984</v>
      </c>
      <c r="AA158" s="31"/>
      <c r="AB158" t="s">
        <v>9</v>
      </c>
      <c r="AC158">
        <v>0</v>
      </c>
      <c r="AD158">
        <v>0</v>
      </c>
      <c r="AE158">
        <v>0</v>
      </c>
      <c r="AF158">
        <v>0</v>
      </c>
      <c r="AG158">
        <v>0</v>
      </c>
      <c r="AH158">
        <v>1</v>
      </c>
      <c r="AI158">
        <v>57147</v>
      </c>
      <c r="AJ158">
        <v>2010</v>
      </c>
      <c r="AK158">
        <v>0</v>
      </c>
      <c r="AL158">
        <v>19</v>
      </c>
      <c r="AO158" s="41"/>
      <c r="AP158" s="41"/>
      <c r="AQ158" t="str">
        <f t="shared" si="4"/>
        <v/>
      </c>
      <c r="AS158" t="str">
        <f t="shared" si="5"/>
        <v>wci_corp</v>
      </c>
    </row>
    <row r="159" spans="2:45">
      <c r="B159" t="s">
        <v>133</v>
      </c>
      <c r="C159" s="31">
        <v>43982</v>
      </c>
      <c r="D159" s="15">
        <v>201.88</v>
      </c>
      <c r="E159" s="15">
        <v>0</v>
      </c>
      <c r="F159" s="53" t="s">
        <v>134</v>
      </c>
      <c r="G159" t="s">
        <v>326</v>
      </c>
      <c r="H159" s="41" t="s">
        <v>136</v>
      </c>
      <c r="I159" t="s">
        <v>327</v>
      </c>
      <c r="J159" t="s">
        <v>179</v>
      </c>
      <c r="K159" t="s">
        <v>139</v>
      </c>
      <c r="L159" s="17"/>
      <c r="M159" s="17"/>
      <c r="N159" s="17" t="s">
        <v>346</v>
      </c>
      <c r="O159" s="36"/>
      <c r="P159" s="17"/>
      <c r="Q159" s="17"/>
      <c r="U159" t="s">
        <v>329</v>
      </c>
      <c r="V159" t="s">
        <v>329</v>
      </c>
      <c r="X159" s="31">
        <v>43984</v>
      </c>
      <c r="Y159" s="31">
        <v>43984</v>
      </c>
      <c r="AA159" s="31"/>
      <c r="AB159" t="s">
        <v>9</v>
      </c>
      <c r="AC159">
        <v>0</v>
      </c>
      <c r="AD159">
        <v>0</v>
      </c>
      <c r="AE159">
        <v>0</v>
      </c>
      <c r="AF159">
        <v>0</v>
      </c>
      <c r="AG159">
        <v>0</v>
      </c>
      <c r="AH159">
        <v>1</v>
      </c>
      <c r="AI159">
        <v>57147</v>
      </c>
      <c r="AJ159">
        <v>2010</v>
      </c>
      <c r="AK159">
        <v>0</v>
      </c>
      <c r="AL159">
        <v>19</v>
      </c>
      <c r="AO159" s="41"/>
      <c r="AP159" s="41"/>
      <c r="AQ159" t="str">
        <f t="shared" si="4"/>
        <v/>
      </c>
      <c r="AS159" t="str">
        <f t="shared" si="5"/>
        <v>wci_corp</v>
      </c>
    </row>
    <row r="160" spans="2:45">
      <c r="B160" t="s">
        <v>347</v>
      </c>
      <c r="C160" s="31">
        <v>43982</v>
      </c>
      <c r="D160" s="15">
        <v>731.7</v>
      </c>
      <c r="E160" s="15">
        <v>0</v>
      </c>
      <c r="F160" s="53" t="s">
        <v>134</v>
      </c>
      <c r="G160" t="s">
        <v>326</v>
      </c>
      <c r="H160" s="41" t="s">
        <v>136</v>
      </c>
      <c r="I160" t="s">
        <v>327</v>
      </c>
      <c r="J160" t="s">
        <v>179</v>
      </c>
      <c r="K160" t="s">
        <v>139</v>
      </c>
      <c r="L160" s="17"/>
      <c r="M160" s="17"/>
      <c r="N160" s="17" t="s">
        <v>348</v>
      </c>
      <c r="O160" s="36"/>
      <c r="P160" s="17"/>
      <c r="Q160" s="17"/>
      <c r="U160" t="s">
        <v>329</v>
      </c>
      <c r="V160" t="s">
        <v>329</v>
      </c>
      <c r="X160" s="31">
        <v>43984</v>
      </c>
      <c r="Y160" s="31">
        <v>43984</v>
      </c>
      <c r="AA160" s="31"/>
      <c r="AB160" t="s">
        <v>9</v>
      </c>
      <c r="AC160">
        <v>0</v>
      </c>
      <c r="AD160">
        <v>0</v>
      </c>
      <c r="AE160">
        <v>0</v>
      </c>
      <c r="AF160">
        <v>0</v>
      </c>
      <c r="AG160">
        <v>0</v>
      </c>
      <c r="AH160">
        <v>1</v>
      </c>
      <c r="AI160">
        <v>70086</v>
      </c>
      <c r="AJ160">
        <v>2010</v>
      </c>
      <c r="AK160">
        <v>0</v>
      </c>
      <c r="AL160">
        <v>19</v>
      </c>
      <c r="AO160" s="41"/>
      <c r="AP160" s="41"/>
      <c r="AQ160" t="str">
        <f t="shared" si="4"/>
        <v/>
      </c>
      <c r="AS160" t="str">
        <f t="shared" si="5"/>
        <v>wci_corp</v>
      </c>
    </row>
    <row r="161" spans="2:45">
      <c r="B161" t="s">
        <v>347</v>
      </c>
      <c r="C161" s="31">
        <v>43982</v>
      </c>
      <c r="D161" s="15">
        <v>511.42</v>
      </c>
      <c r="E161" s="15">
        <v>0</v>
      </c>
      <c r="F161" s="53" t="s">
        <v>134</v>
      </c>
      <c r="G161" t="s">
        <v>326</v>
      </c>
      <c r="H161" s="41" t="s">
        <v>136</v>
      </c>
      <c r="I161" t="s">
        <v>327</v>
      </c>
      <c r="J161" t="s">
        <v>179</v>
      </c>
      <c r="K161" t="s">
        <v>139</v>
      </c>
      <c r="L161" s="17"/>
      <c r="M161" s="17"/>
      <c r="N161" s="17" t="s">
        <v>348</v>
      </c>
      <c r="O161" s="36"/>
      <c r="P161" s="17"/>
      <c r="Q161" s="17"/>
      <c r="U161" t="s">
        <v>329</v>
      </c>
      <c r="V161" t="s">
        <v>329</v>
      </c>
      <c r="X161" s="31">
        <v>43984</v>
      </c>
      <c r="Y161" s="31">
        <v>43984</v>
      </c>
      <c r="AA161" s="31"/>
      <c r="AB161" t="s">
        <v>9</v>
      </c>
      <c r="AC161">
        <v>0</v>
      </c>
      <c r="AD161">
        <v>0</v>
      </c>
      <c r="AE161">
        <v>0</v>
      </c>
      <c r="AF161">
        <v>0</v>
      </c>
      <c r="AG161">
        <v>0</v>
      </c>
      <c r="AH161">
        <v>1</v>
      </c>
      <c r="AI161">
        <v>70086</v>
      </c>
      <c r="AJ161">
        <v>2010</v>
      </c>
      <c r="AK161">
        <v>0</v>
      </c>
      <c r="AL161">
        <v>19</v>
      </c>
      <c r="AO161" s="41"/>
      <c r="AP161" s="41"/>
      <c r="AQ161" t="str">
        <f t="shared" si="4"/>
        <v/>
      </c>
      <c r="AS161" t="str">
        <f t="shared" si="5"/>
        <v>wci_corp</v>
      </c>
    </row>
    <row r="162" spans="2:45">
      <c r="B162" t="s">
        <v>347</v>
      </c>
      <c r="C162" s="31">
        <v>43982</v>
      </c>
      <c r="D162" s="15">
        <v>104.68</v>
      </c>
      <c r="E162" s="15">
        <v>0</v>
      </c>
      <c r="F162" s="53" t="s">
        <v>134</v>
      </c>
      <c r="G162" t="s">
        <v>326</v>
      </c>
      <c r="H162" s="41" t="s">
        <v>136</v>
      </c>
      <c r="I162" t="s">
        <v>327</v>
      </c>
      <c r="J162" t="s">
        <v>179</v>
      </c>
      <c r="K162" t="s">
        <v>139</v>
      </c>
      <c r="L162" s="17"/>
      <c r="M162" s="17"/>
      <c r="N162" s="17" t="s">
        <v>349</v>
      </c>
      <c r="O162" s="36"/>
      <c r="P162" s="17"/>
      <c r="Q162" s="17"/>
      <c r="U162" t="s">
        <v>329</v>
      </c>
      <c r="V162" t="s">
        <v>329</v>
      </c>
      <c r="X162" s="31">
        <v>43984</v>
      </c>
      <c r="Y162" s="31">
        <v>43984</v>
      </c>
      <c r="AA162" s="31"/>
      <c r="AB162" t="s">
        <v>9</v>
      </c>
      <c r="AC162">
        <v>0</v>
      </c>
      <c r="AD162">
        <v>0</v>
      </c>
      <c r="AE162">
        <v>0</v>
      </c>
      <c r="AF162">
        <v>0</v>
      </c>
      <c r="AG162">
        <v>0</v>
      </c>
      <c r="AH162">
        <v>1</v>
      </c>
      <c r="AI162">
        <v>70086</v>
      </c>
      <c r="AJ162">
        <v>2010</v>
      </c>
      <c r="AK162">
        <v>0</v>
      </c>
      <c r="AL162">
        <v>19</v>
      </c>
      <c r="AO162" s="41"/>
      <c r="AP162" s="41"/>
      <c r="AQ162" t="str">
        <f t="shared" si="4"/>
        <v/>
      </c>
      <c r="AS162" t="str">
        <f t="shared" si="5"/>
        <v>wci_corp</v>
      </c>
    </row>
    <row r="163" spans="2:45">
      <c r="B163" t="s">
        <v>347</v>
      </c>
      <c r="C163" s="31">
        <v>43982</v>
      </c>
      <c r="D163" s="15">
        <v>117.03</v>
      </c>
      <c r="E163" s="15">
        <v>0</v>
      </c>
      <c r="F163" s="53" t="s">
        <v>134</v>
      </c>
      <c r="G163" t="s">
        <v>326</v>
      </c>
      <c r="H163" s="41" t="s">
        <v>136</v>
      </c>
      <c r="I163" t="s">
        <v>327</v>
      </c>
      <c r="J163" t="s">
        <v>179</v>
      </c>
      <c r="K163" t="s">
        <v>139</v>
      </c>
      <c r="L163" s="17"/>
      <c r="M163" s="17"/>
      <c r="N163" s="17" t="s">
        <v>350</v>
      </c>
      <c r="O163" s="36"/>
      <c r="P163" s="17"/>
      <c r="Q163" s="17"/>
      <c r="U163" t="s">
        <v>329</v>
      </c>
      <c r="V163" t="s">
        <v>329</v>
      </c>
      <c r="X163" s="31">
        <v>43984</v>
      </c>
      <c r="Y163" s="31">
        <v>43984</v>
      </c>
      <c r="AA163" s="31"/>
      <c r="AB163" t="s">
        <v>9</v>
      </c>
      <c r="AC163">
        <v>0</v>
      </c>
      <c r="AD163">
        <v>0</v>
      </c>
      <c r="AE163">
        <v>0</v>
      </c>
      <c r="AF163">
        <v>0</v>
      </c>
      <c r="AG163">
        <v>0</v>
      </c>
      <c r="AH163">
        <v>1</v>
      </c>
      <c r="AI163">
        <v>70086</v>
      </c>
      <c r="AJ163">
        <v>2010</v>
      </c>
      <c r="AK163">
        <v>0</v>
      </c>
      <c r="AL163">
        <v>19</v>
      </c>
      <c r="AO163" s="41"/>
      <c r="AP163" s="41"/>
      <c r="AQ163" t="str">
        <f t="shared" si="4"/>
        <v/>
      </c>
      <c r="AS163" t="str">
        <f t="shared" si="5"/>
        <v>wci_corp</v>
      </c>
    </row>
    <row r="164" spans="2:45">
      <c r="B164" t="s">
        <v>351</v>
      </c>
      <c r="C164" s="31">
        <v>43982</v>
      </c>
      <c r="D164" s="15">
        <v>1063.54</v>
      </c>
      <c r="E164" s="15">
        <v>0</v>
      </c>
      <c r="F164" s="53" t="s">
        <v>134</v>
      </c>
      <c r="G164" t="s">
        <v>326</v>
      </c>
      <c r="H164" s="41" t="s">
        <v>136</v>
      </c>
      <c r="I164" t="s">
        <v>327</v>
      </c>
      <c r="J164" t="s">
        <v>179</v>
      </c>
      <c r="K164" t="s">
        <v>139</v>
      </c>
      <c r="L164" s="17"/>
      <c r="M164" s="17"/>
      <c r="N164" s="17" t="s">
        <v>352</v>
      </c>
      <c r="O164" s="36"/>
      <c r="P164" s="17"/>
      <c r="Q164" s="17"/>
      <c r="U164" t="s">
        <v>329</v>
      </c>
      <c r="V164" t="s">
        <v>329</v>
      </c>
      <c r="X164" s="31">
        <v>43984</v>
      </c>
      <c r="Y164" s="31">
        <v>43984</v>
      </c>
      <c r="AA164" s="31"/>
      <c r="AB164" t="s">
        <v>9</v>
      </c>
      <c r="AC164">
        <v>0</v>
      </c>
      <c r="AD164">
        <v>0</v>
      </c>
      <c r="AE164">
        <v>0</v>
      </c>
      <c r="AF164">
        <v>0</v>
      </c>
      <c r="AG164">
        <v>0</v>
      </c>
      <c r="AH164">
        <v>1</v>
      </c>
      <c r="AI164">
        <v>70095</v>
      </c>
      <c r="AJ164">
        <v>2010</v>
      </c>
      <c r="AK164">
        <v>0</v>
      </c>
      <c r="AL164">
        <v>19</v>
      </c>
      <c r="AO164" s="41"/>
      <c r="AP164" s="41"/>
      <c r="AQ164" t="str">
        <f t="shared" si="4"/>
        <v/>
      </c>
      <c r="AS164" t="str">
        <f t="shared" si="5"/>
        <v>wci_corp</v>
      </c>
    </row>
    <row r="165" spans="2:45">
      <c r="B165" t="s">
        <v>155</v>
      </c>
      <c r="C165" s="31">
        <v>43982</v>
      </c>
      <c r="D165" s="15">
        <v>465.04</v>
      </c>
      <c r="E165" s="15">
        <v>0</v>
      </c>
      <c r="F165" s="53" t="s">
        <v>134</v>
      </c>
      <c r="G165" t="s">
        <v>326</v>
      </c>
      <c r="H165" s="41" t="s">
        <v>136</v>
      </c>
      <c r="I165" t="s">
        <v>327</v>
      </c>
      <c r="J165" t="s">
        <v>179</v>
      </c>
      <c r="K165" t="s">
        <v>139</v>
      </c>
      <c r="L165" s="17"/>
      <c r="M165" s="17"/>
      <c r="N165" s="17" t="s">
        <v>353</v>
      </c>
      <c r="O165" s="36"/>
      <c r="P165" s="17"/>
      <c r="Q165" s="17"/>
      <c r="U165" t="s">
        <v>329</v>
      </c>
      <c r="V165" t="s">
        <v>329</v>
      </c>
      <c r="X165" s="31">
        <v>43984</v>
      </c>
      <c r="Y165" s="31">
        <v>43984</v>
      </c>
      <c r="AA165" s="31"/>
      <c r="AB165" t="s">
        <v>9</v>
      </c>
      <c r="AC165">
        <v>0</v>
      </c>
      <c r="AD165">
        <v>0</v>
      </c>
      <c r="AE165">
        <v>0</v>
      </c>
      <c r="AF165">
        <v>0</v>
      </c>
      <c r="AG165">
        <v>0</v>
      </c>
      <c r="AH165">
        <v>1</v>
      </c>
      <c r="AI165">
        <v>70210</v>
      </c>
      <c r="AJ165">
        <v>2010</v>
      </c>
      <c r="AK165">
        <v>0</v>
      </c>
      <c r="AL165">
        <v>19</v>
      </c>
      <c r="AO165" s="41"/>
      <c r="AP165" s="41"/>
      <c r="AQ165" t="str">
        <f t="shared" si="4"/>
        <v/>
      </c>
      <c r="AS165" t="str">
        <f t="shared" si="5"/>
        <v>wci_corp</v>
      </c>
    </row>
    <row r="166" spans="2:45">
      <c r="B166" t="s">
        <v>155</v>
      </c>
      <c r="C166" s="31">
        <v>43982</v>
      </c>
      <c r="D166" s="15">
        <v>150</v>
      </c>
      <c r="E166" s="15">
        <v>0</v>
      </c>
      <c r="F166" s="53" t="s">
        <v>134</v>
      </c>
      <c r="G166" t="s">
        <v>326</v>
      </c>
      <c r="H166" s="41" t="s">
        <v>136</v>
      </c>
      <c r="I166" t="s">
        <v>327</v>
      </c>
      <c r="J166" t="s">
        <v>179</v>
      </c>
      <c r="K166" t="s">
        <v>139</v>
      </c>
      <c r="L166" s="17"/>
      <c r="M166" s="17"/>
      <c r="N166" s="17" t="s">
        <v>353</v>
      </c>
      <c r="O166" s="36"/>
      <c r="P166" s="17"/>
      <c r="Q166" s="17"/>
      <c r="U166" t="s">
        <v>329</v>
      </c>
      <c r="V166" t="s">
        <v>329</v>
      </c>
      <c r="X166" s="31">
        <v>43984</v>
      </c>
      <c r="Y166" s="31">
        <v>43984</v>
      </c>
      <c r="AA166" s="31"/>
      <c r="AB166" t="s">
        <v>9</v>
      </c>
      <c r="AC166">
        <v>0</v>
      </c>
      <c r="AD166">
        <v>0</v>
      </c>
      <c r="AE166">
        <v>0</v>
      </c>
      <c r="AF166">
        <v>0</v>
      </c>
      <c r="AG166">
        <v>0</v>
      </c>
      <c r="AH166">
        <v>1</v>
      </c>
      <c r="AI166">
        <v>70210</v>
      </c>
      <c r="AJ166">
        <v>2010</v>
      </c>
      <c r="AK166">
        <v>0</v>
      </c>
      <c r="AL166">
        <v>19</v>
      </c>
      <c r="AO166" s="41"/>
      <c r="AP166" s="41"/>
      <c r="AQ166" t="str">
        <f t="shared" si="4"/>
        <v/>
      </c>
      <c r="AS166" t="str">
        <f t="shared" si="5"/>
        <v>wci_corp</v>
      </c>
    </row>
    <row r="167" spans="2:45">
      <c r="B167" t="s">
        <v>155</v>
      </c>
      <c r="C167" s="31">
        <v>43982</v>
      </c>
      <c r="D167" s="15">
        <v>234.08</v>
      </c>
      <c r="E167" s="15">
        <v>0</v>
      </c>
      <c r="F167" s="53" t="s">
        <v>134</v>
      </c>
      <c r="G167" t="s">
        <v>326</v>
      </c>
      <c r="H167" s="41" t="s">
        <v>136</v>
      </c>
      <c r="I167" t="s">
        <v>327</v>
      </c>
      <c r="J167" t="s">
        <v>179</v>
      </c>
      <c r="K167" t="s">
        <v>139</v>
      </c>
      <c r="L167" s="17"/>
      <c r="M167" s="17"/>
      <c r="N167" s="17" t="s">
        <v>353</v>
      </c>
      <c r="O167" s="36"/>
      <c r="P167" s="17"/>
      <c r="Q167" s="17"/>
      <c r="U167" t="s">
        <v>329</v>
      </c>
      <c r="V167" t="s">
        <v>329</v>
      </c>
      <c r="X167" s="31">
        <v>43984</v>
      </c>
      <c r="Y167" s="31">
        <v>43984</v>
      </c>
      <c r="AA167" s="31"/>
      <c r="AB167" t="s">
        <v>9</v>
      </c>
      <c r="AC167">
        <v>0</v>
      </c>
      <c r="AD167">
        <v>0</v>
      </c>
      <c r="AE167">
        <v>0</v>
      </c>
      <c r="AF167">
        <v>0</v>
      </c>
      <c r="AG167">
        <v>0</v>
      </c>
      <c r="AH167">
        <v>1</v>
      </c>
      <c r="AI167">
        <v>70210</v>
      </c>
      <c r="AJ167">
        <v>2010</v>
      </c>
      <c r="AK167">
        <v>0</v>
      </c>
      <c r="AL167">
        <v>19</v>
      </c>
      <c r="AO167" s="41"/>
      <c r="AP167" s="41"/>
      <c r="AQ167" t="str">
        <f t="shared" si="4"/>
        <v/>
      </c>
      <c r="AS167" t="str">
        <f t="shared" si="5"/>
        <v>wci_corp</v>
      </c>
    </row>
    <row r="168" spans="2:45">
      <c r="B168" t="s">
        <v>155</v>
      </c>
      <c r="C168" s="31">
        <v>43982</v>
      </c>
      <c r="D168" s="15">
        <v>280.32</v>
      </c>
      <c r="E168" s="15">
        <v>0</v>
      </c>
      <c r="F168" s="53" t="s">
        <v>134</v>
      </c>
      <c r="G168" t="s">
        <v>326</v>
      </c>
      <c r="H168" s="41" t="s">
        <v>136</v>
      </c>
      <c r="I168" t="s">
        <v>327</v>
      </c>
      <c r="J168" t="s">
        <v>179</v>
      </c>
      <c r="K168" t="s">
        <v>139</v>
      </c>
      <c r="L168" s="17"/>
      <c r="M168" s="17"/>
      <c r="N168" s="17" t="s">
        <v>354</v>
      </c>
      <c r="O168" s="36"/>
      <c r="P168" s="17"/>
      <c r="Q168" s="17"/>
      <c r="U168" t="s">
        <v>329</v>
      </c>
      <c r="V168" t="s">
        <v>329</v>
      </c>
      <c r="X168" s="31">
        <v>43984</v>
      </c>
      <c r="Y168" s="31">
        <v>43984</v>
      </c>
      <c r="AA168" s="31"/>
      <c r="AB168" t="s">
        <v>9</v>
      </c>
      <c r="AC168">
        <v>0</v>
      </c>
      <c r="AD168">
        <v>0</v>
      </c>
      <c r="AE168">
        <v>0</v>
      </c>
      <c r="AF168">
        <v>0</v>
      </c>
      <c r="AG168">
        <v>0</v>
      </c>
      <c r="AH168">
        <v>1</v>
      </c>
      <c r="AI168">
        <v>70210</v>
      </c>
      <c r="AJ168">
        <v>2010</v>
      </c>
      <c r="AK168">
        <v>0</v>
      </c>
      <c r="AL168">
        <v>19</v>
      </c>
      <c r="AO168" s="41"/>
      <c r="AP168" s="41"/>
      <c r="AQ168" t="str">
        <f t="shared" si="4"/>
        <v/>
      </c>
      <c r="AS168" t="str">
        <f t="shared" si="5"/>
        <v>wci_corp</v>
      </c>
    </row>
    <row r="169" spans="2:45">
      <c r="B169" t="s">
        <v>218</v>
      </c>
      <c r="C169" s="31">
        <v>43982</v>
      </c>
      <c r="D169" s="15">
        <v>1924</v>
      </c>
      <c r="E169" s="15">
        <v>0</v>
      </c>
      <c r="F169" s="53" t="s">
        <v>134</v>
      </c>
      <c r="G169" t="s">
        <v>355</v>
      </c>
      <c r="H169" s="41" t="s">
        <v>136</v>
      </c>
      <c r="I169" t="s">
        <v>356</v>
      </c>
      <c r="J169" t="s">
        <v>179</v>
      </c>
      <c r="K169" t="s">
        <v>139</v>
      </c>
      <c r="L169" s="17"/>
      <c r="M169" s="17"/>
      <c r="N169" s="17" t="s">
        <v>357</v>
      </c>
      <c r="O169" s="36"/>
      <c r="P169" s="17"/>
      <c r="Q169" s="17"/>
      <c r="U169" t="s">
        <v>358</v>
      </c>
      <c r="V169" t="s">
        <v>358</v>
      </c>
      <c r="X169" s="31">
        <v>43985</v>
      </c>
      <c r="Y169" s="31">
        <v>43985</v>
      </c>
      <c r="AA169" s="31"/>
      <c r="AB169" t="s">
        <v>9</v>
      </c>
      <c r="AC169">
        <v>0</v>
      </c>
      <c r="AD169">
        <v>0</v>
      </c>
      <c r="AE169">
        <v>0</v>
      </c>
      <c r="AF169">
        <v>0</v>
      </c>
      <c r="AG169">
        <v>0</v>
      </c>
      <c r="AH169">
        <v>1</v>
      </c>
      <c r="AI169">
        <v>50020</v>
      </c>
      <c r="AJ169">
        <v>2010</v>
      </c>
      <c r="AK169">
        <v>0</v>
      </c>
      <c r="AL169">
        <v>19</v>
      </c>
      <c r="AO169" s="41"/>
      <c r="AP169" s="41"/>
      <c r="AQ169" t="str">
        <f t="shared" si="4"/>
        <v/>
      </c>
      <c r="AS169" t="str">
        <f t="shared" si="5"/>
        <v>wci_corp</v>
      </c>
    </row>
    <row r="170" spans="2:45">
      <c r="B170" t="s">
        <v>218</v>
      </c>
      <c r="C170" s="31">
        <v>43982</v>
      </c>
      <c r="D170" s="15">
        <v>1000.4</v>
      </c>
      <c r="E170" s="15">
        <v>0</v>
      </c>
      <c r="F170" s="53" t="s">
        <v>134</v>
      </c>
      <c r="G170" t="s">
        <v>355</v>
      </c>
      <c r="H170" s="41" t="s">
        <v>136</v>
      </c>
      <c r="I170" t="s">
        <v>356</v>
      </c>
      <c r="J170" t="s">
        <v>179</v>
      </c>
      <c r="K170" t="s">
        <v>139</v>
      </c>
      <c r="L170" s="17"/>
      <c r="M170" s="17"/>
      <c r="N170" s="17" t="s">
        <v>359</v>
      </c>
      <c r="O170" s="36"/>
      <c r="P170" s="17"/>
      <c r="Q170" s="17"/>
      <c r="U170" t="s">
        <v>358</v>
      </c>
      <c r="V170" t="s">
        <v>358</v>
      </c>
      <c r="X170" s="31">
        <v>43985</v>
      </c>
      <c r="Y170" s="31">
        <v>43985</v>
      </c>
      <c r="AA170" s="31"/>
      <c r="AB170" t="s">
        <v>9</v>
      </c>
      <c r="AC170">
        <v>0</v>
      </c>
      <c r="AD170">
        <v>0</v>
      </c>
      <c r="AE170">
        <v>0</v>
      </c>
      <c r="AF170">
        <v>0</v>
      </c>
      <c r="AG170">
        <v>0</v>
      </c>
      <c r="AH170">
        <v>1</v>
      </c>
      <c r="AI170">
        <v>50020</v>
      </c>
      <c r="AJ170">
        <v>2010</v>
      </c>
      <c r="AK170">
        <v>0</v>
      </c>
      <c r="AL170">
        <v>19</v>
      </c>
      <c r="AO170" s="41"/>
      <c r="AP170" s="41"/>
      <c r="AQ170" t="str">
        <f t="shared" si="4"/>
        <v/>
      </c>
      <c r="AS170" t="str">
        <f t="shared" si="5"/>
        <v>wci_corp</v>
      </c>
    </row>
    <row r="171" spans="2:45">
      <c r="B171" t="s">
        <v>182</v>
      </c>
      <c r="C171" s="31">
        <v>43982</v>
      </c>
      <c r="D171" s="15">
        <v>2321.6799999999998</v>
      </c>
      <c r="E171" s="15">
        <v>0</v>
      </c>
      <c r="F171" s="53" t="s">
        <v>134</v>
      </c>
      <c r="G171" t="s">
        <v>355</v>
      </c>
      <c r="H171" s="41" t="s">
        <v>136</v>
      </c>
      <c r="I171" t="s">
        <v>356</v>
      </c>
      <c r="J171" t="s">
        <v>179</v>
      </c>
      <c r="K171" t="s">
        <v>139</v>
      </c>
      <c r="L171" s="17"/>
      <c r="M171" s="17"/>
      <c r="N171" s="17" t="s">
        <v>360</v>
      </c>
      <c r="O171" s="36"/>
      <c r="P171" s="17"/>
      <c r="Q171" s="17"/>
      <c r="U171" t="s">
        <v>358</v>
      </c>
      <c r="V171" t="s">
        <v>358</v>
      </c>
      <c r="X171" s="31">
        <v>43985</v>
      </c>
      <c r="Y171" s="31">
        <v>43985</v>
      </c>
      <c r="AA171" s="31"/>
      <c r="AB171" t="s">
        <v>9</v>
      </c>
      <c r="AC171">
        <v>0</v>
      </c>
      <c r="AD171">
        <v>0</v>
      </c>
      <c r="AE171">
        <v>0</v>
      </c>
      <c r="AF171">
        <v>0</v>
      </c>
      <c r="AG171">
        <v>0</v>
      </c>
      <c r="AH171">
        <v>1</v>
      </c>
      <c r="AI171">
        <v>50036</v>
      </c>
      <c r="AJ171">
        <v>2010</v>
      </c>
      <c r="AK171">
        <v>0</v>
      </c>
      <c r="AL171">
        <v>19</v>
      </c>
      <c r="AO171" s="41"/>
      <c r="AP171" s="41"/>
      <c r="AQ171" t="str">
        <f t="shared" si="4"/>
        <v/>
      </c>
      <c r="AS171" t="str">
        <f t="shared" si="5"/>
        <v>wci_corp</v>
      </c>
    </row>
    <row r="172" spans="2:45">
      <c r="B172" t="s">
        <v>187</v>
      </c>
      <c r="C172" s="31">
        <v>43982</v>
      </c>
      <c r="D172" s="15">
        <v>1969.56</v>
      </c>
      <c r="E172" s="15">
        <v>0</v>
      </c>
      <c r="F172" s="53" t="s">
        <v>134</v>
      </c>
      <c r="G172" t="s">
        <v>355</v>
      </c>
      <c r="H172" s="41" t="s">
        <v>136</v>
      </c>
      <c r="I172" t="s">
        <v>356</v>
      </c>
      <c r="J172" t="s">
        <v>179</v>
      </c>
      <c r="K172" t="s">
        <v>139</v>
      </c>
      <c r="L172" s="17"/>
      <c r="M172" s="17"/>
      <c r="N172" s="17" t="s">
        <v>360</v>
      </c>
      <c r="O172" s="36"/>
      <c r="P172" s="17"/>
      <c r="Q172" s="17"/>
      <c r="U172" t="s">
        <v>358</v>
      </c>
      <c r="V172" t="s">
        <v>358</v>
      </c>
      <c r="X172" s="31">
        <v>43985</v>
      </c>
      <c r="Y172" s="31">
        <v>43985</v>
      </c>
      <c r="AA172" s="31"/>
      <c r="AB172" t="s">
        <v>9</v>
      </c>
      <c r="AC172">
        <v>0</v>
      </c>
      <c r="AD172">
        <v>0</v>
      </c>
      <c r="AE172">
        <v>0</v>
      </c>
      <c r="AF172">
        <v>0</v>
      </c>
      <c r="AG172">
        <v>0</v>
      </c>
      <c r="AH172">
        <v>1</v>
      </c>
      <c r="AI172">
        <v>50036</v>
      </c>
      <c r="AJ172">
        <v>2010</v>
      </c>
      <c r="AK172">
        <v>100</v>
      </c>
      <c r="AL172">
        <v>19</v>
      </c>
      <c r="AO172" s="41"/>
      <c r="AP172" s="41"/>
      <c r="AQ172" t="str">
        <f t="shared" si="4"/>
        <v/>
      </c>
      <c r="AS172" t="str">
        <f t="shared" si="5"/>
        <v>wci_corp</v>
      </c>
    </row>
    <row r="173" spans="2:45">
      <c r="B173" t="s">
        <v>188</v>
      </c>
      <c r="C173" s="31">
        <v>43982</v>
      </c>
      <c r="D173" s="15">
        <v>15190.1</v>
      </c>
      <c r="E173" s="15">
        <v>0</v>
      </c>
      <c r="F173" s="53" t="s">
        <v>134</v>
      </c>
      <c r="G173" t="s">
        <v>355</v>
      </c>
      <c r="H173" s="41" t="s">
        <v>136</v>
      </c>
      <c r="I173" t="s">
        <v>356</v>
      </c>
      <c r="J173" t="s">
        <v>179</v>
      </c>
      <c r="K173" t="s">
        <v>139</v>
      </c>
      <c r="L173" s="17"/>
      <c r="M173" s="17"/>
      <c r="N173" s="17" t="s">
        <v>360</v>
      </c>
      <c r="O173" s="36"/>
      <c r="P173" s="17"/>
      <c r="Q173" s="17"/>
      <c r="U173" t="s">
        <v>358</v>
      </c>
      <c r="V173" t="s">
        <v>358</v>
      </c>
      <c r="X173" s="31">
        <v>43985</v>
      </c>
      <c r="Y173" s="31">
        <v>43985</v>
      </c>
      <c r="AA173" s="31"/>
      <c r="AB173" t="s">
        <v>9</v>
      </c>
      <c r="AC173">
        <v>0</v>
      </c>
      <c r="AD173">
        <v>0</v>
      </c>
      <c r="AE173">
        <v>0</v>
      </c>
      <c r="AF173">
        <v>0</v>
      </c>
      <c r="AG173">
        <v>0</v>
      </c>
      <c r="AH173">
        <v>1</v>
      </c>
      <c r="AI173">
        <v>50036</v>
      </c>
      <c r="AJ173">
        <v>2010</v>
      </c>
      <c r="AK173">
        <v>200</v>
      </c>
      <c r="AL173">
        <v>19</v>
      </c>
      <c r="AO173" s="41"/>
      <c r="AP173" s="41"/>
      <c r="AQ173" t="str">
        <f t="shared" si="4"/>
        <v/>
      </c>
      <c r="AS173" t="str">
        <f t="shared" si="5"/>
        <v>wci_corp</v>
      </c>
    </row>
    <row r="174" spans="2:45">
      <c r="B174" t="s">
        <v>189</v>
      </c>
      <c r="C174" s="31">
        <v>43982</v>
      </c>
      <c r="D174" s="15">
        <v>3514.73</v>
      </c>
      <c r="E174" s="15">
        <v>0</v>
      </c>
      <c r="F174" s="53" t="s">
        <v>134</v>
      </c>
      <c r="G174" t="s">
        <v>355</v>
      </c>
      <c r="H174" s="41" t="s">
        <v>136</v>
      </c>
      <c r="I174" t="s">
        <v>356</v>
      </c>
      <c r="J174" t="s">
        <v>179</v>
      </c>
      <c r="K174" t="s">
        <v>139</v>
      </c>
      <c r="L174" s="17"/>
      <c r="M174" s="17"/>
      <c r="N174" s="17" t="s">
        <v>360</v>
      </c>
      <c r="O174" s="36"/>
      <c r="P174" s="17"/>
      <c r="Q174" s="17"/>
      <c r="U174" t="s">
        <v>358</v>
      </c>
      <c r="V174" t="s">
        <v>358</v>
      </c>
      <c r="X174" s="31">
        <v>43985</v>
      </c>
      <c r="Y174" s="31">
        <v>43985</v>
      </c>
      <c r="AA174" s="31"/>
      <c r="AB174" t="s">
        <v>9</v>
      </c>
      <c r="AC174">
        <v>0</v>
      </c>
      <c r="AD174">
        <v>0</v>
      </c>
      <c r="AE174">
        <v>0</v>
      </c>
      <c r="AF174">
        <v>0</v>
      </c>
      <c r="AG174">
        <v>0</v>
      </c>
      <c r="AH174">
        <v>1</v>
      </c>
      <c r="AI174">
        <v>50036</v>
      </c>
      <c r="AJ174">
        <v>2010</v>
      </c>
      <c r="AK174">
        <v>210</v>
      </c>
      <c r="AL174">
        <v>19</v>
      </c>
      <c r="AO174" s="41"/>
      <c r="AP174" s="41"/>
      <c r="AQ174" t="str">
        <f t="shared" si="4"/>
        <v/>
      </c>
      <c r="AS174" t="str">
        <f t="shared" si="5"/>
        <v>wci_corp</v>
      </c>
    </row>
    <row r="175" spans="2:45">
      <c r="B175" t="s">
        <v>190</v>
      </c>
      <c r="C175" s="31">
        <v>43982</v>
      </c>
      <c r="D175" s="15">
        <v>1141.51</v>
      </c>
      <c r="E175" s="15">
        <v>0</v>
      </c>
      <c r="F175" s="53" t="s">
        <v>134</v>
      </c>
      <c r="G175" t="s">
        <v>355</v>
      </c>
      <c r="H175" s="41" t="s">
        <v>136</v>
      </c>
      <c r="I175" t="s">
        <v>356</v>
      </c>
      <c r="J175" t="s">
        <v>179</v>
      </c>
      <c r="K175" t="s">
        <v>139</v>
      </c>
      <c r="L175" s="17"/>
      <c r="M175" s="17"/>
      <c r="N175" s="17" t="s">
        <v>360</v>
      </c>
      <c r="O175" s="36"/>
      <c r="P175" s="17"/>
      <c r="Q175" s="17"/>
      <c r="U175" t="s">
        <v>358</v>
      </c>
      <c r="V175" t="s">
        <v>358</v>
      </c>
      <c r="X175" s="31">
        <v>43985</v>
      </c>
      <c r="Y175" s="31">
        <v>43985</v>
      </c>
      <c r="AA175" s="31"/>
      <c r="AB175" t="s">
        <v>9</v>
      </c>
      <c r="AC175">
        <v>0</v>
      </c>
      <c r="AD175">
        <v>0</v>
      </c>
      <c r="AE175">
        <v>0</v>
      </c>
      <c r="AF175">
        <v>0</v>
      </c>
      <c r="AG175">
        <v>0</v>
      </c>
      <c r="AH175">
        <v>1</v>
      </c>
      <c r="AI175">
        <v>50036</v>
      </c>
      <c r="AJ175">
        <v>2010</v>
      </c>
      <c r="AK175">
        <v>300</v>
      </c>
      <c r="AL175">
        <v>19</v>
      </c>
      <c r="AO175" s="41"/>
      <c r="AP175" s="41"/>
      <c r="AQ175" t="str">
        <f t="shared" si="4"/>
        <v/>
      </c>
      <c r="AS175" t="str">
        <f t="shared" si="5"/>
        <v>wci_corp</v>
      </c>
    </row>
    <row r="176" spans="2:45">
      <c r="B176" t="s">
        <v>191</v>
      </c>
      <c r="C176" s="31">
        <v>43982</v>
      </c>
      <c r="D176" s="15">
        <v>3550.97</v>
      </c>
      <c r="E176" s="15">
        <v>0</v>
      </c>
      <c r="F176" s="53" t="s">
        <v>134</v>
      </c>
      <c r="G176" t="s">
        <v>355</v>
      </c>
      <c r="H176" s="41" t="s">
        <v>136</v>
      </c>
      <c r="I176" t="s">
        <v>356</v>
      </c>
      <c r="J176" t="s">
        <v>179</v>
      </c>
      <c r="K176" t="s">
        <v>139</v>
      </c>
      <c r="L176" s="17"/>
      <c r="M176" s="17"/>
      <c r="N176" s="17" t="s">
        <v>360</v>
      </c>
      <c r="O176" s="36"/>
      <c r="P176" s="17"/>
      <c r="Q176" s="17"/>
      <c r="U176" t="s">
        <v>358</v>
      </c>
      <c r="V176" t="s">
        <v>358</v>
      </c>
      <c r="X176" s="31">
        <v>43985</v>
      </c>
      <c r="Y176" s="31">
        <v>43985</v>
      </c>
      <c r="AA176" s="31"/>
      <c r="AB176" t="s">
        <v>9</v>
      </c>
      <c r="AC176">
        <v>0</v>
      </c>
      <c r="AD176">
        <v>0</v>
      </c>
      <c r="AE176">
        <v>0</v>
      </c>
      <c r="AF176">
        <v>0</v>
      </c>
      <c r="AG176">
        <v>0</v>
      </c>
      <c r="AH176">
        <v>1</v>
      </c>
      <c r="AI176">
        <v>52036</v>
      </c>
      <c r="AJ176">
        <v>2010</v>
      </c>
      <c r="AK176">
        <v>0</v>
      </c>
      <c r="AL176">
        <v>19</v>
      </c>
      <c r="AO176" s="41"/>
      <c r="AP176" s="41"/>
      <c r="AQ176" t="str">
        <f t="shared" si="4"/>
        <v/>
      </c>
      <c r="AS176" t="str">
        <f t="shared" si="5"/>
        <v>wci_corp</v>
      </c>
    </row>
    <row r="177" spans="2:45">
      <c r="B177" t="s">
        <v>192</v>
      </c>
      <c r="C177" s="31">
        <v>43982</v>
      </c>
      <c r="D177" s="15">
        <v>1875.54</v>
      </c>
      <c r="E177" s="15">
        <v>0</v>
      </c>
      <c r="F177" s="53" t="s">
        <v>134</v>
      </c>
      <c r="G177" t="s">
        <v>355</v>
      </c>
      <c r="H177" s="41" t="s">
        <v>136</v>
      </c>
      <c r="I177" t="s">
        <v>356</v>
      </c>
      <c r="J177" t="s">
        <v>179</v>
      </c>
      <c r="K177" t="s">
        <v>139</v>
      </c>
      <c r="L177" s="17"/>
      <c r="M177" s="17"/>
      <c r="N177" s="17" t="s">
        <v>360</v>
      </c>
      <c r="O177" s="36"/>
      <c r="P177" s="17"/>
      <c r="Q177" s="17"/>
      <c r="U177" t="s">
        <v>358</v>
      </c>
      <c r="V177" t="s">
        <v>358</v>
      </c>
      <c r="X177" s="31">
        <v>43985</v>
      </c>
      <c r="Y177" s="31">
        <v>43985</v>
      </c>
      <c r="AA177" s="31"/>
      <c r="AB177" t="s">
        <v>9</v>
      </c>
      <c r="AC177">
        <v>0</v>
      </c>
      <c r="AD177">
        <v>0</v>
      </c>
      <c r="AE177">
        <v>0</v>
      </c>
      <c r="AF177">
        <v>0</v>
      </c>
      <c r="AG177">
        <v>0</v>
      </c>
      <c r="AH177">
        <v>1</v>
      </c>
      <c r="AI177">
        <v>55036</v>
      </c>
      <c r="AJ177">
        <v>2010</v>
      </c>
      <c r="AK177">
        <v>0</v>
      </c>
      <c r="AL177">
        <v>19</v>
      </c>
      <c r="AO177" s="41"/>
      <c r="AP177" s="41"/>
      <c r="AQ177" t="str">
        <f t="shared" si="4"/>
        <v/>
      </c>
      <c r="AS177" t="str">
        <f t="shared" si="5"/>
        <v>wci_corp</v>
      </c>
    </row>
    <row r="178" spans="2:45">
      <c r="B178" t="s">
        <v>193</v>
      </c>
      <c r="C178" s="31">
        <v>43982</v>
      </c>
      <c r="D178" s="15">
        <v>1750</v>
      </c>
      <c r="E178" s="15">
        <v>0</v>
      </c>
      <c r="F178" s="53" t="s">
        <v>134</v>
      </c>
      <c r="G178" t="s">
        <v>355</v>
      </c>
      <c r="H178" s="41" t="s">
        <v>136</v>
      </c>
      <c r="I178" t="s">
        <v>356</v>
      </c>
      <c r="J178" t="s">
        <v>179</v>
      </c>
      <c r="K178" t="s">
        <v>139</v>
      </c>
      <c r="L178" s="17"/>
      <c r="M178" s="17"/>
      <c r="N178" s="17" t="s">
        <v>360</v>
      </c>
      <c r="O178" s="36"/>
      <c r="P178" s="17"/>
      <c r="Q178" s="17"/>
      <c r="U178" t="s">
        <v>358</v>
      </c>
      <c r="V178" t="s">
        <v>358</v>
      </c>
      <c r="X178" s="31">
        <v>43985</v>
      </c>
      <c r="Y178" s="31">
        <v>43985</v>
      </c>
      <c r="AA178" s="31"/>
      <c r="AB178" t="s">
        <v>9</v>
      </c>
      <c r="AC178">
        <v>0</v>
      </c>
      <c r="AD178">
        <v>0</v>
      </c>
      <c r="AE178">
        <v>0</v>
      </c>
      <c r="AF178">
        <v>0</v>
      </c>
      <c r="AG178">
        <v>0</v>
      </c>
      <c r="AH178">
        <v>1</v>
      </c>
      <c r="AI178">
        <v>56036</v>
      </c>
      <c r="AJ178">
        <v>2010</v>
      </c>
      <c r="AK178">
        <v>0</v>
      </c>
      <c r="AL178">
        <v>19</v>
      </c>
      <c r="AO178" s="41"/>
      <c r="AP178" s="41"/>
      <c r="AQ178" t="str">
        <f t="shared" si="4"/>
        <v/>
      </c>
      <c r="AS178" t="str">
        <f t="shared" si="5"/>
        <v>wci_corp</v>
      </c>
    </row>
    <row r="179" spans="2:45">
      <c r="B179" t="s">
        <v>194</v>
      </c>
      <c r="C179" s="31">
        <v>43982</v>
      </c>
      <c r="D179" s="15">
        <v>6933.9</v>
      </c>
      <c r="E179" s="15">
        <v>0</v>
      </c>
      <c r="F179" s="53" t="s">
        <v>134</v>
      </c>
      <c r="G179" t="s">
        <v>355</v>
      </c>
      <c r="H179" s="41" t="s">
        <v>136</v>
      </c>
      <c r="I179" t="s">
        <v>356</v>
      </c>
      <c r="J179" t="s">
        <v>179</v>
      </c>
      <c r="K179" t="s">
        <v>139</v>
      </c>
      <c r="L179" s="17"/>
      <c r="M179" s="17"/>
      <c r="N179" s="17" t="s">
        <v>360</v>
      </c>
      <c r="O179" s="36"/>
      <c r="P179" s="17"/>
      <c r="Q179" s="17"/>
      <c r="U179" t="s">
        <v>358</v>
      </c>
      <c r="V179" t="s">
        <v>358</v>
      </c>
      <c r="X179" s="31">
        <v>43985</v>
      </c>
      <c r="Y179" s="31">
        <v>43985</v>
      </c>
      <c r="AA179" s="31"/>
      <c r="AB179" t="s">
        <v>9</v>
      </c>
      <c r="AC179">
        <v>0</v>
      </c>
      <c r="AD179">
        <v>0</v>
      </c>
      <c r="AE179">
        <v>0</v>
      </c>
      <c r="AF179">
        <v>0</v>
      </c>
      <c r="AG179">
        <v>0</v>
      </c>
      <c r="AH179">
        <v>1</v>
      </c>
      <c r="AI179">
        <v>70036</v>
      </c>
      <c r="AJ179">
        <v>2010</v>
      </c>
      <c r="AK179">
        <v>0</v>
      </c>
      <c r="AL179">
        <v>19</v>
      </c>
      <c r="AO179" s="41"/>
      <c r="AP179" s="41"/>
      <c r="AQ179" t="str">
        <f t="shared" si="4"/>
        <v/>
      </c>
      <c r="AS179" t="str">
        <f t="shared" si="5"/>
        <v>wci_corp</v>
      </c>
    </row>
    <row r="180" spans="2:45">
      <c r="B180" t="s">
        <v>241</v>
      </c>
      <c r="C180" s="31">
        <v>43982</v>
      </c>
      <c r="D180" s="15">
        <v>1100</v>
      </c>
      <c r="E180" s="15">
        <v>0</v>
      </c>
      <c r="F180" s="53" t="s">
        <v>134</v>
      </c>
      <c r="G180" t="s">
        <v>355</v>
      </c>
      <c r="H180" s="41" t="s">
        <v>136</v>
      </c>
      <c r="I180" t="s">
        <v>356</v>
      </c>
      <c r="J180" t="s">
        <v>179</v>
      </c>
      <c r="K180" t="s">
        <v>139</v>
      </c>
      <c r="L180" s="17"/>
      <c r="M180" s="17"/>
      <c r="N180" s="17" t="s">
        <v>361</v>
      </c>
      <c r="O180" s="36"/>
      <c r="P180" s="17"/>
      <c r="Q180" s="17"/>
      <c r="U180" t="s">
        <v>358</v>
      </c>
      <c r="V180" t="s">
        <v>358</v>
      </c>
      <c r="X180" s="31">
        <v>43985</v>
      </c>
      <c r="Y180" s="31">
        <v>43985</v>
      </c>
      <c r="AA180" s="31"/>
      <c r="AB180" t="s">
        <v>9</v>
      </c>
      <c r="AC180">
        <v>0</v>
      </c>
      <c r="AD180">
        <v>0</v>
      </c>
      <c r="AE180">
        <v>0</v>
      </c>
      <c r="AF180">
        <v>0</v>
      </c>
      <c r="AG180">
        <v>0</v>
      </c>
      <c r="AH180">
        <v>1</v>
      </c>
      <c r="AI180">
        <v>70165</v>
      </c>
      <c r="AJ180">
        <v>2010</v>
      </c>
      <c r="AK180">
        <v>0</v>
      </c>
      <c r="AL180">
        <v>19</v>
      </c>
      <c r="AO180" s="41"/>
      <c r="AP180" s="41"/>
      <c r="AQ180" t="str">
        <f t="shared" si="4"/>
        <v/>
      </c>
      <c r="AS180" t="str">
        <f t="shared" si="5"/>
        <v>wci_corp</v>
      </c>
    </row>
    <row r="181" spans="2:45">
      <c r="B181" t="s">
        <v>362</v>
      </c>
      <c r="C181" s="31">
        <v>43982</v>
      </c>
      <c r="D181" s="15">
        <v>34</v>
      </c>
      <c r="E181" s="15">
        <v>0</v>
      </c>
      <c r="F181" s="53" t="s">
        <v>134</v>
      </c>
      <c r="G181" t="s">
        <v>363</v>
      </c>
      <c r="H181" s="41" t="s">
        <v>136</v>
      </c>
      <c r="I181" t="s">
        <v>364</v>
      </c>
      <c r="J181" t="s">
        <v>221</v>
      </c>
      <c r="K181" t="s">
        <v>139</v>
      </c>
      <c r="L181" s="17"/>
      <c r="M181" s="17"/>
      <c r="N181" s="17" t="s">
        <v>365</v>
      </c>
      <c r="O181" s="36"/>
      <c r="P181" s="17"/>
      <c r="Q181" s="17"/>
      <c r="U181" t="s">
        <v>366</v>
      </c>
      <c r="V181" t="s">
        <v>366</v>
      </c>
      <c r="X181" s="31">
        <v>43985</v>
      </c>
      <c r="Y181" s="31">
        <v>43985</v>
      </c>
      <c r="AA181" s="31"/>
      <c r="AB181" t="s">
        <v>9</v>
      </c>
      <c r="AC181">
        <v>0</v>
      </c>
      <c r="AD181">
        <v>0</v>
      </c>
      <c r="AE181">
        <v>0</v>
      </c>
      <c r="AF181">
        <v>0</v>
      </c>
      <c r="AG181">
        <v>0</v>
      </c>
      <c r="AH181">
        <v>1</v>
      </c>
      <c r="AI181">
        <v>70190</v>
      </c>
      <c r="AJ181">
        <v>2010</v>
      </c>
      <c r="AK181">
        <v>0</v>
      </c>
      <c r="AL181">
        <v>19</v>
      </c>
      <c r="AO181" s="41"/>
      <c r="AP181" s="41"/>
      <c r="AQ181" t="str">
        <f t="shared" si="4"/>
        <v/>
      </c>
      <c r="AS181" t="str">
        <f t="shared" si="5"/>
        <v>wci_corp</v>
      </c>
    </row>
    <row r="182" spans="2:45">
      <c r="B182" t="s">
        <v>155</v>
      </c>
      <c r="C182" s="31">
        <v>43982</v>
      </c>
      <c r="D182" s="15">
        <v>27.32</v>
      </c>
      <c r="E182" s="15">
        <v>0</v>
      </c>
      <c r="F182" s="53" t="s">
        <v>134</v>
      </c>
      <c r="G182" t="s">
        <v>363</v>
      </c>
      <c r="H182" s="41" t="s">
        <v>136</v>
      </c>
      <c r="I182" t="s">
        <v>364</v>
      </c>
      <c r="J182" t="s">
        <v>221</v>
      </c>
      <c r="K182" t="s">
        <v>139</v>
      </c>
      <c r="L182" s="17"/>
      <c r="M182" s="17"/>
      <c r="N182" s="17" t="s">
        <v>367</v>
      </c>
      <c r="O182" s="36"/>
      <c r="P182" s="17"/>
      <c r="Q182" s="17"/>
      <c r="U182" t="s">
        <v>366</v>
      </c>
      <c r="V182" t="s">
        <v>366</v>
      </c>
      <c r="X182" s="31">
        <v>43985</v>
      </c>
      <c r="Y182" s="31">
        <v>43985</v>
      </c>
      <c r="AA182" s="31"/>
      <c r="AB182" t="s">
        <v>9</v>
      </c>
      <c r="AC182">
        <v>0</v>
      </c>
      <c r="AD182">
        <v>0</v>
      </c>
      <c r="AE182">
        <v>0</v>
      </c>
      <c r="AF182">
        <v>0</v>
      </c>
      <c r="AG182">
        <v>0</v>
      </c>
      <c r="AH182">
        <v>1</v>
      </c>
      <c r="AI182">
        <v>70210</v>
      </c>
      <c r="AJ182">
        <v>2010</v>
      </c>
      <c r="AK182">
        <v>0</v>
      </c>
      <c r="AL182">
        <v>19</v>
      </c>
      <c r="AO182" s="41"/>
      <c r="AP182" s="41"/>
      <c r="AQ182" t="str">
        <f t="shared" si="4"/>
        <v/>
      </c>
      <c r="AS182" t="str">
        <f t="shared" si="5"/>
        <v>wci_corp</v>
      </c>
    </row>
    <row r="183" spans="2:45">
      <c r="B183" t="s">
        <v>229</v>
      </c>
      <c r="C183" s="31">
        <v>43982</v>
      </c>
      <c r="D183" s="15">
        <v>698.07</v>
      </c>
      <c r="E183" s="15">
        <v>0</v>
      </c>
      <c r="F183" s="53" t="s">
        <v>134</v>
      </c>
      <c r="G183" t="s">
        <v>368</v>
      </c>
      <c r="H183" s="41" t="s">
        <v>136</v>
      </c>
      <c r="I183" t="s">
        <v>265</v>
      </c>
      <c r="J183" t="s">
        <v>266</v>
      </c>
      <c r="K183" t="s">
        <v>267</v>
      </c>
      <c r="L183" s="17"/>
      <c r="M183" s="17"/>
      <c r="N183" s="17" t="s">
        <v>331</v>
      </c>
      <c r="O183" s="36"/>
      <c r="P183" s="17"/>
      <c r="Q183" s="17"/>
      <c r="U183" t="s">
        <v>368</v>
      </c>
      <c r="V183" t="s">
        <v>369</v>
      </c>
      <c r="X183" s="31">
        <v>43985</v>
      </c>
      <c r="Y183" s="31">
        <v>43985</v>
      </c>
      <c r="AA183" s="31"/>
      <c r="AB183" t="s">
        <v>9</v>
      </c>
      <c r="AC183">
        <v>1</v>
      </c>
      <c r="AD183">
        <v>0</v>
      </c>
      <c r="AE183">
        <v>0</v>
      </c>
      <c r="AF183">
        <v>0</v>
      </c>
      <c r="AG183">
        <v>0</v>
      </c>
      <c r="AH183">
        <v>1</v>
      </c>
      <c r="AI183">
        <v>50086</v>
      </c>
      <c r="AJ183">
        <v>2010</v>
      </c>
      <c r="AK183">
        <v>0</v>
      </c>
      <c r="AL183">
        <v>19</v>
      </c>
      <c r="AO183" s="41"/>
      <c r="AP183" s="41"/>
      <c r="AQ183" t="str">
        <f t="shared" si="4"/>
        <v/>
      </c>
      <c r="AS183" t="str">
        <f t="shared" si="5"/>
        <v>wci_wa</v>
      </c>
    </row>
    <row r="184" spans="2:45">
      <c r="B184" t="s">
        <v>133</v>
      </c>
      <c r="C184" s="31">
        <v>43982</v>
      </c>
      <c r="D184" s="15">
        <v>331.34</v>
      </c>
      <c r="E184" s="15">
        <v>0</v>
      </c>
      <c r="F184" s="53" t="s">
        <v>134</v>
      </c>
      <c r="G184" t="s">
        <v>368</v>
      </c>
      <c r="H184" s="41" t="s">
        <v>136</v>
      </c>
      <c r="I184" t="s">
        <v>265</v>
      </c>
      <c r="J184" t="s">
        <v>266</v>
      </c>
      <c r="K184" t="s">
        <v>267</v>
      </c>
      <c r="L184" s="17"/>
      <c r="M184" s="17"/>
      <c r="N184" s="17" t="s">
        <v>370</v>
      </c>
      <c r="O184" s="36"/>
      <c r="P184" s="17"/>
      <c r="Q184" s="17"/>
      <c r="U184" t="s">
        <v>368</v>
      </c>
      <c r="V184" t="s">
        <v>371</v>
      </c>
      <c r="X184" s="31">
        <v>43985</v>
      </c>
      <c r="Y184" s="31">
        <v>43985</v>
      </c>
      <c r="AA184" s="31"/>
      <c r="AB184" t="s">
        <v>9</v>
      </c>
      <c r="AC184">
        <v>1</v>
      </c>
      <c r="AD184">
        <v>0</v>
      </c>
      <c r="AE184">
        <v>0</v>
      </c>
      <c r="AF184">
        <v>0</v>
      </c>
      <c r="AG184">
        <v>0</v>
      </c>
      <c r="AH184">
        <v>1</v>
      </c>
      <c r="AI184">
        <v>57147</v>
      </c>
      <c r="AJ184">
        <v>2010</v>
      </c>
      <c r="AK184">
        <v>0</v>
      </c>
      <c r="AL184">
        <v>19</v>
      </c>
      <c r="AO184" s="41"/>
      <c r="AP184" s="41"/>
      <c r="AQ184" t="str">
        <f t="shared" si="4"/>
        <v/>
      </c>
      <c r="AS184" t="str">
        <f t="shared" si="5"/>
        <v>wci_wa</v>
      </c>
    </row>
    <row r="185" spans="2:45">
      <c r="B185" t="s">
        <v>347</v>
      </c>
      <c r="C185" s="31">
        <v>43982</v>
      </c>
      <c r="D185" s="15">
        <v>28.57</v>
      </c>
      <c r="E185" s="15">
        <v>0</v>
      </c>
      <c r="F185" s="53" t="s">
        <v>134</v>
      </c>
      <c r="G185" t="s">
        <v>368</v>
      </c>
      <c r="H185" s="41" t="s">
        <v>136</v>
      </c>
      <c r="I185" t="s">
        <v>265</v>
      </c>
      <c r="J185" t="s">
        <v>266</v>
      </c>
      <c r="K185" t="s">
        <v>267</v>
      </c>
      <c r="L185" s="17"/>
      <c r="M185" s="17"/>
      <c r="N185" s="17" t="s">
        <v>372</v>
      </c>
      <c r="O185" s="36"/>
      <c r="P185" s="17"/>
      <c r="Q185" s="17"/>
      <c r="U185" t="s">
        <v>368</v>
      </c>
      <c r="V185" t="s">
        <v>373</v>
      </c>
      <c r="X185" s="31">
        <v>43985</v>
      </c>
      <c r="Y185" s="31">
        <v>43985</v>
      </c>
      <c r="AA185" s="31"/>
      <c r="AB185" t="s">
        <v>9</v>
      </c>
      <c r="AC185">
        <v>1</v>
      </c>
      <c r="AD185">
        <v>0</v>
      </c>
      <c r="AE185">
        <v>0</v>
      </c>
      <c r="AF185">
        <v>0</v>
      </c>
      <c r="AG185">
        <v>0</v>
      </c>
      <c r="AH185">
        <v>1</v>
      </c>
      <c r="AI185">
        <v>70086</v>
      </c>
      <c r="AJ185">
        <v>2010</v>
      </c>
      <c r="AK185">
        <v>0</v>
      </c>
      <c r="AL185">
        <v>19</v>
      </c>
      <c r="AO185" s="41"/>
      <c r="AP185" s="41"/>
      <c r="AQ185" t="str">
        <f t="shared" si="4"/>
        <v/>
      </c>
      <c r="AS185" t="str">
        <f t="shared" si="5"/>
        <v>wci_wa</v>
      </c>
    </row>
    <row r="186" spans="2:45">
      <c r="B186" t="s">
        <v>229</v>
      </c>
      <c r="C186" s="31">
        <v>43982</v>
      </c>
      <c r="D186" s="15">
        <v>-698.07</v>
      </c>
      <c r="E186" s="15">
        <v>0</v>
      </c>
      <c r="F186" s="53" t="s">
        <v>134</v>
      </c>
      <c r="G186" t="s">
        <v>374</v>
      </c>
      <c r="H186" s="41" t="s">
        <v>136</v>
      </c>
      <c r="I186" t="s">
        <v>265</v>
      </c>
      <c r="J186" t="s">
        <v>266</v>
      </c>
      <c r="K186" t="s">
        <v>267</v>
      </c>
      <c r="L186" s="17"/>
      <c r="M186" s="17"/>
      <c r="N186" s="17" t="s">
        <v>331</v>
      </c>
      <c r="O186" s="36"/>
      <c r="P186" s="17"/>
      <c r="Q186" s="17"/>
      <c r="U186" t="s">
        <v>374</v>
      </c>
      <c r="V186" t="s">
        <v>369</v>
      </c>
      <c r="X186" s="31">
        <v>43985</v>
      </c>
      <c r="Y186" s="31">
        <v>43985</v>
      </c>
      <c r="AA186" s="31"/>
      <c r="AB186" t="s">
        <v>9</v>
      </c>
      <c r="AC186">
        <v>1</v>
      </c>
      <c r="AD186">
        <v>0</v>
      </c>
      <c r="AE186">
        <v>0</v>
      </c>
      <c r="AF186">
        <v>0</v>
      </c>
      <c r="AG186">
        <v>0</v>
      </c>
      <c r="AH186">
        <v>1</v>
      </c>
      <c r="AI186">
        <v>50086</v>
      </c>
      <c r="AJ186">
        <v>2010</v>
      </c>
      <c r="AK186">
        <v>0</v>
      </c>
      <c r="AL186">
        <v>19</v>
      </c>
      <c r="AO186" s="41"/>
      <c r="AP186" s="41"/>
      <c r="AQ186" t="str">
        <f t="shared" si="4"/>
        <v/>
      </c>
      <c r="AS186" t="str">
        <f t="shared" si="5"/>
        <v>wci_wa</v>
      </c>
    </row>
    <row r="187" spans="2:45">
      <c r="B187" t="s">
        <v>133</v>
      </c>
      <c r="C187" s="31">
        <v>43982</v>
      </c>
      <c r="D187" s="15">
        <v>-331.34</v>
      </c>
      <c r="E187" s="15">
        <v>0</v>
      </c>
      <c r="F187" s="53" t="s">
        <v>134</v>
      </c>
      <c r="G187" t="s">
        <v>374</v>
      </c>
      <c r="H187" s="41" t="s">
        <v>136</v>
      </c>
      <c r="I187" t="s">
        <v>265</v>
      </c>
      <c r="J187" t="s">
        <v>266</v>
      </c>
      <c r="K187" t="s">
        <v>267</v>
      </c>
      <c r="L187" s="17"/>
      <c r="M187" s="17"/>
      <c r="N187" s="17" t="s">
        <v>370</v>
      </c>
      <c r="O187" s="36"/>
      <c r="P187" s="17"/>
      <c r="Q187" s="17"/>
      <c r="U187" t="s">
        <v>374</v>
      </c>
      <c r="V187" t="s">
        <v>371</v>
      </c>
      <c r="X187" s="31">
        <v>43985</v>
      </c>
      <c r="Y187" s="31">
        <v>43985</v>
      </c>
      <c r="AA187" s="31"/>
      <c r="AB187" t="s">
        <v>9</v>
      </c>
      <c r="AC187">
        <v>1</v>
      </c>
      <c r="AD187">
        <v>0</v>
      </c>
      <c r="AE187">
        <v>0</v>
      </c>
      <c r="AF187">
        <v>0</v>
      </c>
      <c r="AG187">
        <v>0</v>
      </c>
      <c r="AH187">
        <v>1</v>
      </c>
      <c r="AI187">
        <v>57147</v>
      </c>
      <c r="AJ187">
        <v>2010</v>
      </c>
      <c r="AK187">
        <v>0</v>
      </c>
      <c r="AL187">
        <v>19</v>
      </c>
      <c r="AO187" s="41"/>
      <c r="AP187" s="41"/>
      <c r="AQ187" t="str">
        <f t="shared" si="4"/>
        <v/>
      </c>
      <c r="AS187" t="str">
        <f t="shared" si="5"/>
        <v>wci_wa</v>
      </c>
    </row>
    <row r="188" spans="2:45">
      <c r="B188" t="s">
        <v>347</v>
      </c>
      <c r="C188" s="31">
        <v>43982</v>
      </c>
      <c r="D188" s="15">
        <v>-28.57</v>
      </c>
      <c r="E188" s="15">
        <v>0</v>
      </c>
      <c r="F188" s="53" t="s">
        <v>134</v>
      </c>
      <c r="G188" t="s">
        <v>374</v>
      </c>
      <c r="H188" s="41" t="s">
        <v>136</v>
      </c>
      <c r="I188" t="s">
        <v>265</v>
      </c>
      <c r="J188" t="s">
        <v>266</v>
      </c>
      <c r="K188" t="s">
        <v>267</v>
      </c>
      <c r="L188" s="17"/>
      <c r="M188" s="17"/>
      <c r="N188" s="17" t="s">
        <v>372</v>
      </c>
      <c r="O188" s="36"/>
      <c r="P188" s="17"/>
      <c r="Q188" s="17"/>
      <c r="U188" t="s">
        <v>374</v>
      </c>
      <c r="V188" t="s">
        <v>373</v>
      </c>
      <c r="X188" s="31">
        <v>43985</v>
      </c>
      <c r="Y188" s="31">
        <v>43985</v>
      </c>
      <c r="AA188" s="31"/>
      <c r="AB188" t="s">
        <v>9</v>
      </c>
      <c r="AC188">
        <v>1</v>
      </c>
      <c r="AD188">
        <v>0</v>
      </c>
      <c r="AE188">
        <v>0</v>
      </c>
      <c r="AF188">
        <v>0</v>
      </c>
      <c r="AG188">
        <v>0</v>
      </c>
      <c r="AH188">
        <v>1</v>
      </c>
      <c r="AI188">
        <v>70086</v>
      </c>
      <c r="AJ188">
        <v>2010</v>
      </c>
      <c r="AK188">
        <v>0</v>
      </c>
      <c r="AL188">
        <v>19</v>
      </c>
      <c r="AO188" s="41"/>
      <c r="AP188" s="41"/>
      <c r="AQ188" t="str">
        <f t="shared" si="4"/>
        <v/>
      </c>
      <c r="AS188" t="str">
        <f t="shared" si="5"/>
        <v>wci_wa</v>
      </c>
    </row>
    <row r="189" spans="2:45">
      <c r="B189" t="s">
        <v>347</v>
      </c>
      <c r="C189" s="31">
        <v>43982</v>
      </c>
      <c r="D189" s="15">
        <v>1100</v>
      </c>
      <c r="E189" s="15">
        <v>0</v>
      </c>
      <c r="F189" s="53" t="s">
        <v>134</v>
      </c>
      <c r="G189" t="s">
        <v>375</v>
      </c>
      <c r="H189" s="41" t="s">
        <v>136</v>
      </c>
      <c r="I189" t="s">
        <v>275</v>
      </c>
      <c r="J189" t="s">
        <v>214</v>
      </c>
      <c r="K189" t="s">
        <v>139</v>
      </c>
      <c r="L189" s="17"/>
      <c r="M189" s="17"/>
      <c r="N189" s="17" t="s">
        <v>376</v>
      </c>
      <c r="O189" s="36"/>
      <c r="P189" s="17"/>
      <c r="Q189" s="17"/>
      <c r="U189" t="s">
        <v>377</v>
      </c>
      <c r="V189" t="s">
        <v>377</v>
      </c>
      <c r="X189" s="31">
        <v>43985</v>
      </c>
      <c r="Y189" s="31">
        <v>43985</v>
      </c>
      <c r="AA189" s="31"/>
      <c r="AB189" t="s">
        <v>9</v>
      </c>
      <c r="AC189">
        <v>0</v>
      </c>
      <c r="AD189">
        <v>0</v>
      </c>
      <c r="AE189">
        <v>0</v>
      </c>
      <c r="AF189">
        <v>0</v>
      </c>
      <c r="AG189">
        <v>0</v>
      </c>
      <c r="AH189">
        <v>1</v>
      </c>
      <c r="AI189">
        <v>70086</v>
      </c>
      <c r="AJ189">
        <v>2010</v>
      </c>
      <c r="AK189">
        <v>0</v>
      </c>
      <c r="AL189">
        <v>19</v>
      </c>
      <c r="AO189" s="41"/>
      <c r="AP189" s="41"/>
      <c r="AQ189" t="str">
        <f t="shared" si="4"/>
        <v/>
      </c>
      <c r="AS189" t="str">
        <f t="shared" si="5"/>
        <v>wci_corp</v>
      </c>
    </row>
    <row r="190" spans="2:45">
      <c r="B190" t="s">
        <v>347</v>
      </c>
      <c r="C190" s="31">
        <v>43982</v>
      </c>
      <c r="D190" s="15">
        <v>259.08</v>
      </c>
      <c r="E190" s="15">
        <v>0</v>
      </c>
      <c r="F190" s="53" t="s">
        <v>134</v>
      </c>
      <c r="G190" t="s">
        <v>375</v>
      </c>
      <c r="H190" s="41" t="s">
        <v>136</v>
      </c>
      <c r="I190" t="s">
        <v>275</v>
      </c>
      <c r="J190" t="s">
        <v>214</v>
      </c>
      <c r="K190" t="s">
        <v>139</v>
      </c>
      <c r="L190" s="17"/>
      <c r="M190" s="17"/>
      <c r="N190" s="17" t="s">
        <v>378</v>
      </c>
      <c r="O190" s="36"/>
      <c r="P190" s="17"/>
      <c r="Q190" s="17"/>
      <c r="U190" t="s">
        <v>377</v>
      </c>
      <c r="V190" t="s">
        <v>377</v>
      </c>
      <c r="X190" s="31">
        <v>43985</v>
      </c>
      <c r="Y190" s="31">
        <v>43985</v>
      </c>
      <c r="AA190" s="31"/>
      <c r="AB190" t="s">
        <v>9</v>
      </c>
      <c r="AC190">
        <v>0</v>
      </c>
      <c r="AD190">
        <v>0</v>
      </c>
      <c r="AE190">
        <v>0</v>
      </c>
      <c r="AF190">
        <v>0</v>
      </c>
      <c r="AG190">
        <v>0</v>
      </c>
      <c r="AH190">
        <v>1</v>
      </c>
      <c r="AI190">
        <v>70086</v>
      </c>
      <c r="AJ190">
        <v>2010</v>
      </c>
      <c r="AK190">
        <v>0</v>
      </c>
      <c r="AL190">
        <v>19</v>
      </c>
      <c r="AO190" s="41"/>
      <c r="AP190" s="41"/>
      <c r="AQ190" t="str">
        <f t="shared" si="4"/>
        <v/>
      </c>
      <c r="AS190" t="str">
        <f t="shared" si="5"/>
        <v>wci_corp</v>
      </c>
    </row>
    <row r="191" spans="2:45">
      <c r="B191" t="s">
        <v>347</v>
      </c>
      <c r="C191" s="31">
        <v>43982</v>
      </c>
      <c r="D191" s="15">
        <v>-1100</v>
      </c>
      <c r="E191" s="15">
        <v>0</v>
      </c>
      <c r="F191" s="53" t="s">
        <v>134</v>
      </c>
      <c r="G191" t="s">
        <v>379</v>
      </c>
      <c r="H191" s="41" t="s">
        <v>136</v>
      </c>
      <c r="I191" t="s">
        <v>275</v>
      </c>
      <c r="J191" t="s">
        <v>214</v>
      </c>
      <c r="K191" t="s">
        <v>139</v>
      </c>
      <c r="L191" s="17"/>
      <c r="M191" s="17"/>
      <c r="N191" s="17" t="s">
        <v>376</v>
      </c>
      <c r="O191" s="36"/>
      <c r="P191" s="17"/>
      <c r="Q191" s="17"/>
      <c r="U191" t="s">
        <v>380</v>
      </c>
      <c r="V191" t="s">
        <v>380</v>
      </c>
      <c r="X191" s="31">
        <v>43985</v>
      </c>
      <c r="Y191" s="31">
        <v>43985</v>
      </c>
      <c r="AA191" s="31"/>
      <c r="AB191" t="s">
        <v>9</v>
      </c>
      <c r="AC191">
        <v>0</v>
      </c>
      <c r="AD191">
        <v>0</v>
      </c>
      <c r="AE191">
        <v>0</v>
      </c>
      <c r="AF191">
        <v>0</v>
      </c>
      <c r="AG191">
        <v>0</v>
      </c>
      <c r="AH191">
        <v>1</v>
      </c>
      <c r="AI191">
        <v>70086</v>
      </c>
      <c r="AJ191">
        <v>2010</v>
      </c>
      <c r="AK191">
        <v>0</v>
      </c>
      <c r="AL191">
        <v>19</v>
      </c>
      <c r="AO191" s="41"/>
      <c r="AP191" s="41"/>
      <c r="AQ191" t="str">
        <f t="shared" si="4"/>
        <v/>
      </c>
      <c r="AS191" t="str">
        <f t="shared" si="5"/>
        <v>wci_corp</v>
      </c>
    </row>
    <row r="192" spans="2:45">
      <c r="B192" t="s">
        <v>347</v>
      </c>
      <c r="C192" s="31">
        <v>43982</v>
      </c>
      <c r="D192" s="15">
        <v>-259.08</v>
      </c>
      <c r="E192" s="15">
        <v>0</v>
      </c>
      <c r="F192" s="53" t="s">
        <v>134</v>
      </c>
      <c r="G192" t="s">
        <v>379</v>
      </c>
      <c r="H192" s="41" t="s">
        <v>136</v>
      </c>
      <c r="I192" t="s">
        <v>275</v>
      </c>
      <c r="J192" t="s">
        <v>214</v>
      </c>
      <c r="K192" t="s">
        <v>139</v>
      </c>
      <c r="L192" s="17"/>
      <c r="M192" s="17"/>
      <c r="N192" s="17" t="s">
        <v>378</v>
      </c>
      <c r="O192" s="36"/>
      <c r="P192" s="17"/>
      <c r="Q192" s="17"/>
      <c r="U192" t="s">
        <v>380</v>
      </c>
      <c r="V192" t="s">
        <v>380</v>
      </c>
      <c r="X192" s="31">
        <v>43985</v>
      </c>
      <c r="Y192" s="31">
        <v>43985</v>
      </c>
      <c r="AA192" s="31"/>
      <c r="AB192" t="s">
        <v>9</v>
      </c>
      <c r="AC192">
        <v>0</v>
      </c>
      <c r="AD192">
        <v>0</v>
      </c>
      <c r="AE192">
        <v>0</v>
      </c>
      <c r="AF192">
        <v>0</v>
      </c>
      <c r="AG192">
        <v>0</v>
      </c>
      <c r="AH192">
        <v>1</v>
      </c>
      <c r="AI192">
        <v>70086</v>
      </c>
      <c r="AJ192">
        <v>2010</v>
      </c>
      <c r="AK192">
        <v>0</v>
      </c>
      <c r="AL192">
        <v>19</v>
      </c>
      <c r="AO192" s="41"/>
      <c r="AP192" s="41"/>
      <c r="AQ192" t="str">
        <f t="shared" si="4"/>
        <v/>
      </c>
      <c r="AS192" t="str">
        <f t="shared" si="5"/>
        <v>wci_corp</v>
      </c>
    </row>
    <row r="193" spans="2:45">
      <c r="B193" t="s">
        <v>218</v>
      </c>
      <c r="C193" s="31">
        <v>43982</v>
      </c>
      <c r="D193" s="15">
        <v>-138.72</v>
      </c>
      <c r="E193" s="15">
        <v>0</v>
      </c>
      <c r="F193" s="53" t="s">
        <v>134</v>
      </c>
      <c r="G193" t="s">
        <v>381</v>
      </c>
      <c r="H193" s="41" t="s">
        <v>136</v>
      </c>
      <c r="I193" t="s">
        <v>382</v>
      </c>
      <c r="J193" t="s">
        <v>214</v>
      </c>
      <c r="K193" t="s">
        <v>139</v>
      </c>
      <c r="L193" s="17"/>
      <c r="M193" s="17"/>
      <c r="N193" s="17" t="s">
        <v>317</v>
      </c>
      <c r="O193" s="36"/>
      <c r="P193" s="17"/>
      <c r="Q193" s="17"/>
      <c r="U193" t="s">
        <v>383</v>
      </c>
      <c r="V193" t="s">
        <v>383</v>
      </c>
      <c r="X193" s="31">
        <v>43985</v>
      </c>
      <c r="Y193" s="31">
        <v>43985</v>
      </c>
      <c r="AA193" s="31"/>
      <c r="AB193" t="s">
        <v>9</v>
      </c>
      <c r="AC193">
        <v>0</v>
      </c>
      <c r="AD193">
        <v>0</v>
      </c>
      <c r="AE193">
        <v>0</v>
      </c>
      <c r="AF193">
        <v>0</v>
      </c>
      <c r="AG193">
        <v>0</v>
      </c>
      <c r="AH193">
        <v>1</v>
      </c>
      <c r="AI193">
        <v>50020</v>
      </c>
      <c r="AJ193">
        <v>2010</v>
      </c>
      <c r="AK193">
        <v>0</v>
      </c>
      <c r="AL193">
        <v>19</v>
      </c>
      <c r="AO193" s="41"/>
      <c r="AP193" s="41"/>
      <c r="AQ193" t="str">
        <f t="shared" si="4"/>
        <v/>
      </c>
      <c r="AS193" t="str">
        <f t="shared" si="5"/>
        <v>wci_corp</v>
      </c>
    </row>
    <row r="194" spans="2:45">
      <c r="B194" t="s">
        <v>182</v>
      </c>
      <c r="C194" s="31">
        <v>43982</v>
      </c>
      <c r="D194" s="15">
        <v>-2142.56</v>
      </c>
      <c r="E194" s="15">
        <v>0</v>
      </c>
      <c r="F194" s="53" t="s">
        <v>134</v>
      </c>
      <c r="G194" t="s">
        <v>381</v>
      </c>
      <c r="H194" s="41" t="s">
        <v>136</v>
      </c>
      <c r="I194" t="s">
        <v>382</v>
      </c>
      <c r="J194" t="s">
        <v>214</v>
      </c>
      <c r="K194" t="s">
        <v>139</v>
      </c>
      <c r="L194" s="17"/>
      <c r="M194" s="17"/>
      <c r="N194" s="17" t="s">
        <v>319</v>
      </c>
      <c r="O194" s="36"/>
      <c r="P194" s="17"/>
      <c r="Q194" s="17"/>
      <c r="U194" t="s">
        <v>383</v>
      </c>
      <c r="V194" t="s">
        <v>383</v>
      </c>
      <c r="X194" s="31">
        <v>43985</v>
      </c>
      <c r="Y194" s="31">
        <v>43985</v>
      </c>
      <c r="AA194" s="31"/>
      <c r="AB194" t="s">
        <v>9</v>
      </c>
      <c r="AC194">
        <v>0</v>
      </c>
      <c r="AD194">
        <v>0</v>
      </c>
      <c r="AE194">
        <v>0</v>
      </c>
      <c r="AF194">
        <v>0</v>
      </c>
      <c r="AG194">
        <v>0</v>
      </c>
      <c r="AH194">
        <v>1</v>
      </c>
      <c r="AI194">
        <v>50036</v>
      </c>
      <c r="AJ194">
        <v>2010</v>
      </c>
      <c r="AK194">
        <v>0</v>
      </c>
      <c r="AL194">
        <v>19</v>
      </c>
      <c r="AO194" s="41"/>
      <c r="AP194" s="41"/>
      <c r="AQ194" t="str">
        <f t="shared" si="4"/>
        <v/>
      </c>
      <c r="AS194" t="str">
        <f t="shared" si="5"/>
        <v>wci_corp</v>
      </c>
    </row>
    <row r="195" spans="2:45">
      <c r="B195" t="s">
        <v>187</v>
      </c>
      <c r="C195" s="31">
        <v>43982</v>
      </c>
      <c r="D195" s="15">
        <v>-1956.48</v>
      </c>
      <c r="E195" s="15">
        <v>0</v>
      </c>
      <c r="F195" s="53" t="s">
        <v>134</v>
      </c>
      <c r="G195" t="s">
        <v>381</v>
      </c>
      <c r="H195" s="41" t="s">
        <v>136</v>
      </c>
      <c r="I195" t="s">
        <v>382</v>
      </c>
      <c r="J195" t="s">
        <v>214</v>
      </c>
      <c r="K195" t="s">
        <v>139</v>
      </c>
      <c r="L195" s="17"/>
      <c r="M195" s="17"/>
      <c r="N195" s="17" t="s">
        <v>319</v>
      </c>
      <c r="O195" s="36"/>
      <c r="P195" s="17"/>
      <c r="Q195" s="17"/>
      <c r="U195" t="s">
        <v>383</v>
      </c>
      <c r="V195" t="s">
        <v>383</v>
      </c>
      <c r="X195" s="31">
        <v>43985</v>
      </c>
      <c r="Y195" s="31">
        <v>43985</v>
      </c>
      <c r="AA195" s="31"/>
      <c r="AB195" t="s">
        <v>9</v>
      </c>
      <c r="AC195">
        <v>0</v>
      </c>
      <c r="AD195">
        <v>0</v>
      </c>
      <c r="AE195">
        <v>0</v>
      </c>
      <c r="AF195">
        <v>0</v>
      </c>
      <c r="AG195">
        <v>0</v>
      </c>
      <c r="AH195">
        <v>1</v>
      </c>
      <c r="AI195">
        <v>50036</v>
      </c>
      <c r="AJ195">
        <v>2010</v>
      </c>
      <c r="AK195">
        <v>100</v>
      </c>
      <c r="AL195">
        <v>19</v>
      </c>
      <c r="AO195" s="41"/>
      <c r="AP195" s="41"/>
      <c r="AQ195" t="str">
        <f t="shared" si="4"/>
        <v/>
      </c>
      <c r="AS195" t="str">
        <f t="shared" si="5"/>
        <v>wci_corp</v>
      </c>
    </row>
    <row r="196" spans="2:45">
      <c r="B196" t="s">
        <v>188</v>
      </c>
      <c r="C196" s="31">
        <v>43982</v>
      </c>
      <c r="D196" s="15">
        <v>-14806.97</v>
      </c>
      <c r="E196" s="15">
        <v>0</v>
      </c>
      <c r="F196" s="53" t="s">
        <v>134</v>
      </c>
      <c r="G196" t="s">
        <v>381</v>
      </c>
      <c r="H196" s="41" t="s">
        <v>136</v>
      </c>
      <c r="I196" t="s">
        <v>382</v>
      </c>
      <c r="J196" t="s">
        <v>214</v>
      </c>
      <c r="K196" t="s">
        <v>139</v>
      </c>
      <c r="L196" s="17"/>
      <c r="M196" s="17"/>
      <c r="N196" s="17" t="s">
        <v>319</v>
      </c>
      <c r="O196" s="36"/>
      <c r="P196" s="17"/>
      <c r="Q196" s="17"/>
      <c r="U196" t="s">
        <v>383</v>
      </c>
      <c r="V196" t="s">
        <v>383</v>
      </c>
      <c r="X196" s="31">
        <v>43985</v>
      </c>
      <c r="Y196" s="31">
        <v>43985</v>
      </c>
      <c r="AA196" s="31"/>
      <c r="AB196" t="s">
        <v>9</v>
      </c>
      <c r="AC196">
        <v>0</v>
      </c>
      <c r="AD196">
        <v>0</v>
      </c>
      <c r="AE196">
        <v>0</v>
      </c>
      <c r="AF196">
        <v>0</v>
      </c>
      <c r="AG196">
        <v>0</v>
      </c>
      <c r="AH196">
        <v>1</v>
      </c>
      <c r="AI196">
        <v>50036</v>
      </c>
      <c r="AJ196">
        <v>2010</v>
      </c>
      <c r="AK196">
        <v>200</v>
      </c>
      <c r="AL196">
        <v>19</v>
      </c>
      <c r="AO196" s="41"/>
      <c r="AP196" s="41"/>
      <c r="AQ196" t="str">
        <f t="shared" si="4"/>
        <v/>
      </c>
      <c r="AS196" t="str">
        <f t="shared" si="5"/>
        <v>wci_corp</v>
      </c>
    </row>
    <row r="197" spans="2:45">
      <c r="B197" t="s">
        <v>189</v>
      </c>
      <c r="C197" s="31">
        <v>43982</v>
      </c>
      <c r="D197" s="15">
        <v>-3541.87</v>
      </c>
      <c r="E197" s="15">
        <v>0</v>
      </c>
      <c r="F197" s="53" t="s">
        <v>134</v>
      </c>
      <c r="G197" t="s">
        <v>381</v>
      </c>
      <c r="H197" s="41" t="s">
        <v>136</v>
      </c>
      <c r="I197" t="s">
        <v>382</v>
      </c>
      <c r="J197" t="s">
        <v>214</v>
      </c>
      <c r="K197" t="s">
        <v>139</v>
      </c>
      <c r="L197" s="17"/>
      <c r="M197" s="17"/>
      <c r="N197" s="17" t="s">
        <v>319</v>
      </c>
      <c r="O197" s="36"/>
      <c r="P197" s="17"/>
      <c r="Q197" s="17"/>
      <c r="U197" t="s">
        <v>383</v>
      </c>
      <c r="V197" t="s">
        <v>383</v>
      </c>
      <c r="X197" s="31">
        <v>43985</v>
      </c>
      <c r="Y197" s="31">
        <v>43985</v>
      </c>
      <c r="AA197" s="31"/>
      <c r="AB197" t="s">
        <v>9</v>
      </c>
      <c r="AC197">
        <v>0</v>
      </c>
      <c r="AD197">
        <v>0</v>
      </c>
      <c r="AE197">
        <v>0</v>
      </c>
      <c r="AF197">
        <v>0</v>
      </c>
      <c r="AG197">
        <v>0</v>
      </c>
      <c r="AH197">
        <v>1</v>
      </c>
      <c r="AI197">
        <v>50036</v>
      </c>
      <c r="AJ197">
        <v>2010</v>
      </c>
      <c r="AK197">
        <v>210</v>
      </c>
      <c r="AL197">
        <v>19</v>
      </c>
      <c r="AO197" s="41"/>
      <c r="AP197" s="41"/>
      <c r="AQ197" t="str">
        <f t="shared" si="4"/>
        <v/>
      </c>
      <c r="AS197" t="str">
        <f t="shared" si="5"/>
        <v>wci_corp</v>
      </c>
    </row>
    <row r="198" spans="2:45">
      <c r="B198" t="s">
        <v>190</v>
      </c>
      <c r="C198" s="31">
        <v>43982</v>
      </c>
      <c r="D198" s="15">
        <v>-1217.95</v>
      </c>
      <c r="E198" s="15">
        <v>0</v>
      </c>
      <c r="F198" s="53" t="s">
        <v>134</v>
      </c>
      <c r="G198" t="s">
        <v>381</v>
      </c>
      <c r="H198" s="41" t="s">
        <v>136</v>
      </c>
      <c r="I198" t="s">
        <v>382</v>
      </c>
      <c r="J198" t="s">
        <v>214</v>
      </c>
      <c r="K198" t="s">
        <v>139</v>
      </c>
      <c r="L198" s="17"/>
      <c r="M198" s="17"/>
      <c r="N198" s="17" t="s">
        <v>319</v>
      </c>
      <c r="O198" s="36"/>
      <c r="P198" s="17"/>
      <c r="Q198" s="17"/>
      <c r="U198" t="s">
        <v>383</v>
      </c>
      <c r="V198" t="s">
        <v>383</v>
      </c>
      <c r="X198" s="31">
        <v>43985</v>
      </c>
      <c r="Y198" s="31">
        <v>43985</v>
      </c>
      <c r="AA198" s="31"/>
      <c r="AB198" t="s">
        <v>9</v>
      </c>
      <c r="AC198">
        <v>0</v>
      </c>
      <c r="AD198">
        <v>0</v>
      </c>
      <c r="AE198">
        <v>0</v>
      </c>
      <c r="AF198">
        <v>0</v>
      </c>
      <c r="AG198">
        <v>0</v>
      </c>
      <c r="AH198">
        <v>1</v>
      </c>
      <c r="AI198">
        <v>50036</v>
      </c>
      <c r="AJ198">
        <v>2010</v>
      </c>
      <c r="AK198">
        <v>300</v>
      </c>
      <c r="AL198">
        <v>19</v>
      </c>
      <c r="AO198" s="41"/>
      <c r="AP198" s="41"/>
      <c r="AQ198" t="str">
        <f t="shared" si="4"/>
        <v/>
      </c>
      <c r="AS198" t="str">
        <f t="shared" si="5"/>
        <v>wci_corp</v>
      </c>
    </row>
    <row r="199" spans="2:45">
      <c r="B199" t="s">
        <v>191</v>
      </c>
      <c r="C199" s="31">
        <v>43982</v>
      </c>
      <c r="D199" s="15">
        <v>-3495.1</v>
      </c>
      <c r="E199" s="15">
        <v>0</v>
      </c>
      <c r="F199" s="53" t="s">
        <v>134</v>
      </c>
      <c r="G199" t="s">
        <v>381</v>
      </c>
      <c r="H199" s="41" t="s">
        <v>136</v>
      </c>
      <c r="I199" t="s">
        <v>382</v>
      </c>
      <c r="J199" t="s">
        <v>214</v>
      </c>
      <c r="K199" t="s">
        <v>139</v>
      </c>
      <c r="L199" s="17"/>
      <c r="M199" s="17"/>
      <c r="N199" s="17" t="s">
        <v>319</v>
      </c>
      <c r="O199" s="36"/>
      <c r="P199" s="17"/>
      <c r="Q199" s="17"/>
      <c r="U199" t="s">
        <v>383</v>
      </c>
      <c r="V199" t="s">
        <v>383</v>
      </c>
      <c r="X199" s="31">
        <v>43985</v>
      </c>
      <c r="Y199" s="31">
        <v>43985</v>
      </c>
      <c r="AA199" s="31"/>
      <c r="AB199" t="s">
        <v>9</v>
      </c>
      <c r="AC199">
        <v>0</v>
      </c>
      <c r="AD199">
        <v>0</v>
      </c>
      <c r="AE199">
        <v>0</v>
      </c>
      <c r="AF199">
        <v>0</v>
      </c>
      <c r="AG199">
        <v>0</v>
      </c>
      <c r="AH199">
        <v>1</v>
      </c>
      <c r="AI199">
        <v>52036</v>
      </c>
      <c r="AJ199">
        <v>2010</v>
      </c>
      <c r="AK199">
        <v>0</v>
      </c>
      <c r="AL199">
        <v>19</v>
      </c>
      <c r="AO199" s="41"/>
      <c r="AP199" s="41"/>
      <c r="AQ199" t="str">
        <f t="shared" si="4"/>
        <v/>
      </c>
      <c r="AS199" t="str">
        <f t="shared" si="5"/>
        <v>wci_corp</v>
      </c>
    </row>
    <row r="200" spans="2:45">
      <c r="B200" t="s">
        <v>192</v>
      </c>
      <c r="C200" s="31">
        <v>43982</v>
      </c>
      <c r="D200" s="15">
        <v>-1869.82</v>
      </c>
      <c r="E200" s="15">
        <v>0</v>
      </c>
      <c r="F200" s="53" t="s">
        <v>134</v>
      </c>
      <c r="G200" t="s">
        <v>381</v>
      </c>
      <c r="H200" s="41" t="s">
        <v>136</v>
      </c>
      <c r="I200" t="s">
        <v>382</v>
      </c>
      <c r="J200" t="s">
        <v>214</v>
      </c>
      <c r="K200" t="s">
        <v>139</v>
      </c>
      <c r="L200" s="17"/>
      <c r="M200" s="17"/>
      <c r="N200" s="17" t="s">
        <v>319</v>
      </c>
      <c r="O200" s="36"/>
      <c r="P200" s="17"/>
      <c r="Q200" s="17"/>
      <c r="U200" t="s">
        <v>383</v>
      </c>
      <c r="V200" t="s">
        <v>383</v>
      </c>
      <c r="X200" s="31">
        <v>43985</v>
      </c>
      <c r="Y200" s="31">
        <v>43985</v>
      </c>
      <c r="AA200" s="31"/>
      <c r="AB200" t="s">
        <v>9</v>
      </c>
      <c r="AC200">
        <v>0</v>
      </c>
      <c r="AD200">
        <v>0</v>
      </c>
      <c r="AE200">
        <v>0</v>
      </c>
      <c r="AF200">
        <v>0</v>
      </c>
      <c r="AG200">
        <v>0</v>
      </c>
      <c r="AH200">
        <v>1</v>
      </c>
      <c r="AI200">
        <v>55036</v>
      </c>
      <c r="AJ200">
        <v>2010</v>
      </c>
      <c r="AK200">
        <v>0</v>
      </c>
      <c r="AL200">
        <v>19</v>
      </c>
      <c r="AO200" s="41"/>
      <c r="AP200" s="41"/>
      <c r="AQ200" t="str">
        <f t="shared" si="4"/>
        <v/>
      </c>
      <c r="AS200" t="str">
        <f t="shared" si="5"/>
        <v>wci_corp</v>
      </c>
    </row>
    <row r="201" spans="2:45">
      <c r="B201" t="s">
        <v>193</v>
      </c>
      <c r="C201" s="31">
        <v>43982</v>
      </c>
      <c r="D201" s="15">
        <v>-1750</v>
      </c>
      <c r="E201" s="15">
        <v>0</v>
      </c>
      <c r="F201" s="53" t="s">
        <v>134</v>
      </c>
      <c r="G201" t="s">
        <v>381</v>
      </c>
      <c r="H201" s="41" t="s">
        <v>136</v>
      </c>
      <c r="I201" t="s">
        <v>382</v>
      </c>
      <c r="J201" t="s">
        <v>214</v>
      </c>
      <c r="K201" t="s">
        <v>139</v>
      </c>
      <c r="L201" s="17"/>
      <c r="M201" s="17"/>
      <c r="N201" s="17" t="s">
        <v>319</v>
      </c>
      <c r="O201" s="36"/>
      <c r="P201" s="17"/>
      <c r="Q201" s="17"/>
      <c r="U201" t="s">
        <v>383</v>
      </c>
      <c r="V201" t="s">
        <v>383</v>
      </c>
      <c r="X201" s="31">
        <v>43985</v>
      </c>
      <c r="Y201" s="31">
        <v>43985</v>
      </c>
      <c r="AA201" s="31"/>
      <c r="AB201" t="s">
        <v>9</v>
      </c>
      <c r="AC201">
        <v>0</v>
      </c>
      <c r="AD201">
        <v>0</v>
      </c>
      <c r="AE201">
        <v>0</v>
      </c>
      <c r="AF201">
        <v>0</v>
      </c>
      <c r="AG201">
        <v>0</v>
      </c>
      <c r="AH201">
        <v>1</v>
      </c>
      <c r="AI201">
        <v>56036</v>
      </c>
      <c r="AJ201">
        <v>2010</v>
      </c>
      <c r="AK201">
        <v>0</v>
      </c>
      <c r="AL201">
        <v>19</v>
      </c>
      <c r="AO201" s="41"/>
      <c r="AP201" s="41"/>
      <c r="AQ201" t="str">
        <f t="shared" si="4"/>
        <v/>
      </c>
      <c r="AS201" t="str">
        <f t="shared" si="5"/>
        <v>wci_corp</v>
      </c>
    </row>
    <row r="202" spans="2:45">
      <c r="B202" t="s">
        <v>194</v>
      </c>
      <c r="C202" s="31">
        <v>43982</v>
      </c>
      <c r="D202" s="15">
        <v>-7224.1</v>
      </c>
      <c r="E202" s="15">
        <v>0</v>
      </c>
      <c r="F202" s="53" t="s">
        <v>134</v>
      </c>
      <c r="G202" t="s">
        <v>381</v>
      </c>
      <c r="H202" s="41" t="s">
        <v>136</v>
      </c>
      <c r="I202" t="s">
        <v>382</v>
      </c>
      <c r="J202" t="s">
        <v>214</v>
      </c>
      <c r="K202" t="s">
        <v>139</v>
      </c>
      <c r="L202" s="17"/>
      <c r="M202" s="17"/>
      <c r="N202" s="17" t="s">
        <v>319</v>
      </c>
      <c r="O202" s="36"/>
      <c r="P202" s="17"/>
      <c r="Q202" s="17"/>
      <c r="U202" t="s">
        <v>383</v>
      </c>
      <c r="V202" t="s">
        <v>383</v>
      </c>
      <c r="X202" s="31">
        <v>43985</v>
      </c>
      <c r="Y202" s="31">
        <v>43985</v>
      </c>
      <c r="AA202" s="31"/>
      <c r="AB202" t="s">
        <v>9</v>
      </c>
      <c r="AC202">
        <v>0</v>
      </c>
      <c r="AD202">
        <v>0</v>
      </c>
      <c r="AE202">
        <v>0</v>
      </c>
      <c r="AF202">
        <v>0</v>
      </c>
      <c r="AG202">
        <v>0</v>
      </c>
      <c r="AH202">
        <v>1</v>
      </c>
      <c r="AI202">
        <v>70036</v>
      </c>
      <c r="AJ202">
        <v>2010</v>
      </c>
      <c r="AK202">
        <v>0</v>
      </c>
      <c r="AL202">
        <v>19</v>
      </c>
      <c r="AO202" s="41"/>
      <c r="AP202" s="41"/>
      <c r="AQ202" t="str">
        <f t="shared" si="4"/>
        <v/>
      </c>
      <c r="AS202" t="str">
        <f t="shared" si="5"/>
        <v>wci_corp</v>
      </c>
    </row>
    <row r="203" spans="2:45">
      <c r="B203" t="s">
        <v>218</v>
      </c>
      <c r="C203" s="31">
        <v>43982</v>
      </c>
      <c r="D203" s="15">
        <v>138.72</v>
      </c>
      <c r="E203" s="15">
        <v>0</v>
      </c>
      <c r="F203" s="53" t="s">
        <v>134</v>
      </c>
      <c r="G203" t="s">
        <v>384</v>
      </c>
      <c r="H203" s="41" t="s">
        <v>136</v>
      </c>
      <c r="I203" t="s">
        <v>385</v>
      </c>
      <c r="J203" t="s">
        <v>214</v>
      </c>
      <c r="K203" t="s">
        <v>139</v>
      </c>
      <c r="L203" s="17"/>
      <c r="M203" s="17"/>
      <c r="N203" s="17" t="s">
        <v>317</v>
      </c>
      <c r="O203" s="36"/>
      <c r="P203" s="17"/>
      <c r="Q203" s="17"/>
      <c r="U203" t="s">
        <v>386</v>
      </c>
      <c r="V203" t="s">
        <v>386</v>
      </c>
      <c r="X203" s="31">
        <v>43985</v>
      </c>
      <c r="Y203" s="31">
        <v>43985</v>
      </c>
      <c r="AA203" s="31"/>
      <c r="AB203" t="s">
        <v>9</v>
      </c>
      <c r="AC203">
        <v>0</v>
      </c>
      <c r="AD203">
        <v>0</v>
      </c>
      <c r="AE203">
        <v>0</v>
      </c>
      <c r="AF203">
        <v>0</v>
      </c>
      <c r="AG203">
        <v>0</v>
      </c>
      <c r="AH203">
        <v>1</v>
      </c>
      <c r="AI203">
        <v>50020</v>
      </c>
      <c r="AJ203">
        <v>2010</v>
      </c>
      <c r="AK203">
        <v>0</v>
      </c>
      <c r="AL203">
        <v>19</v>
      </c>
      <c r="AO203" s="41"/>
      <c r="AP203" s="41"/>
      <c r="AQ203" t="str">
        <f t="shared" si="4"/>
        <v/>
      </c>
      <c r="AS203" t="str">
        <f t="shared" si="5"/>
        <v>wci_corp</v>
      </c>
    </row>
    <row r="204" spans="2:45">
      <c r="B204" t="s">
        <v>182</v>
      </c>
      <c r="C204" s="31">
        <v>43982</v>
      </c>
      <c r="D204" s="15">
        <v>2142.56</v>
      </c>
      <c r="E204" s="15">
        <v>0</v>
      </c>
      <c r="F204" s="53" t="s">
        <v>134</v>
      </c>
      <c r="G204" t="s">
        <v>384</v>
      </c>
      <c r="H204" s="41" t="s">
        <v>136</v>
      </c>
      <c r="I204" t="s">
        <v>385</v>
      </c>
      <c r="J204" t="s">
        <v>214</v>
      </c>
      <c r="K204" t="s">
        <v>139</v>
      </c>
      <c r="L204" s="17"/>
      <c r="M204" s="17"/>
      <c r="N204" s="17" t="s">
        <v>319</v>
      </c>
      <c r="O204" s="36"/>
      <c r="P204" s="17"/>
      <c r="Q204" s="17"/>
      <c r="U204" t="s">
        <v>386</v>
      </c>
      <c r="V204" t="s">
        <v>386</v>
      </c>
      <c r="X204" s="31">
        <v>43985</v>
      </c>
      <c r="Y204" s="31">
        <v>43985</v>
      </c>
      <c r="AA204" s="31"/>
      <c r="AB204" t="s">
        <v>9</v>
      </c>
      <c r="AC204">
        <v>0</v>
      </c>
      <c r="AD204">
        <v>0</v>
      </c>
      <c r="AE204">
        <v>0</v>
      </c>
      <c r="AF204">
        <v>0</v>
      </c>
      <c r="AG204">
        <v>0</v>
      </c>
      <c r="AH204">
        <v>1</v>
      </c>
      <c r="AI204">
        <v>50036</v>
      </c>
      <c r="AJ204">
        <v>2010</v>
      </c>
      <c r="AK204">
        <v>0</v>
      </c>
      <c r="AL204">
        <v>19</v>
      </c>
      <c r="AO204" s="41"/>
      <c r="AP204" s="41"/>
      <c r="AQ204" t="str">
        <f t="shared" si="4"/>
        <v/>
      </c>
      <c r="AS204" t="str">
        <f t="shared" si="5"/>
        <v>wci_corp</v>
      </c>
    </row>
    <row r="205" spans="2:45">
      <c r="B205" t="s">
        <v>187</v>
      </c>
      <c r="C205" s="31">
        <v>43982</v>
      </c>
      <c r="D205" s="15">
        <v>1956.48</v>
      </c>
      <c r="E205" s="15">
        <v>0</v>
      </c>
      <c r="F205" s="53" t="s">
        <v>134</v>
      </c>
      <c r="G205" t="s">
        <v>384</v>
      </c>
      <c r="H205" s="41" t="s">
        <v>136</v>
      </c>
      <c r="I205" t="s">
        <v>385</v>
      </c>
      <c r="J205" t="s">
        <v>214</v>
      </c>
      <c r="K205" t="s">
        <v>139</v>
      </c>
      <c r="L205" s="17"/>
      <c r="M205" s="17"/>
      <c r="N205" s="17" t="s">
        <v>319</v>
      </c>
      <c r="O205" s="36"/>
      <c r="P205" s="17"/>
      <c r="Q205" s="17"/>
      <c r="U205" t="s">
        <v>386</v>
      </c>
      <c r="V205" t="s">
        <v>386</v>
      </c>
      <c r="X205" s="31">
        <v>43985</v>
      </c>
      <c r="Y205" s="31">
        <v>43985</v>
      </c>
      <c r="AA205" s="31"/>
      <c r="AB205" t="s">
        <v>9</v>
      </c>
      <c r="AC205">
        <v>0</v>
      </c>
      <c r="AD205">
        <v>0</v>
      </c>
      <c r="AE205">
        <v>0</v>
      </c>
      <c r="AF205">
        <v>0</v>
      </c>
      <c r="AG205">
        <v>0</v>
      </c>
      <c r="AH205">
        <v>1</v>
      </c>
      <c r="AI205">
        <v>50036</v>
      </c>
      <c r="AJ205">
        <v>2010</v>
      </c>
      <c r="AK205">
        <v>100</v>
      </c>
      <c r="AL205">
        <v>19</v>
      </c>
      <c r="AO205" s="41"/>
      <c r="AP205" s="41"/>
      <c r="AQ205" t="str">
        <f t="shared" si="4"/>
        <v/>
      </c>
      <c r="AS205" t="str">
        <f t="shared" si="5"/>
        <v>wci_corp</v>
      </c>
    </row>
    <row r="206" spans="2:45">
      <c r="B206" t="s">
        <v>188</v>
      </c>
      <c r="C206" s="31">
        <v>43982</v>
      </c>
      <c r="D206" s="15">
        <v>14806.97</v>
      </c>
      <c r="E206" s="15">
        <v>0</v>
      </c>
      <c r="F206" s="53" t="s">
        <v>134</v>
      </c>
      <c r="G206" t="s">
        <v>384</v>
      </c>
      <c r="H206" s="41" t="s">
        <v>136</v>
      </c>
      <c r="I206" t="s">
        <v>385</v>
      </c>
      <c r="J206" t="s">
        <v>214</v>
      </c>
      <c r="K206" t="s">
        <v>139</v>
      </c>
      <c r="L206" s="17"/>
      <c r="M206" s="17"/>
      <c r="N206" s="17" t="s">
        <v>319</v>
      </c>
      <c r="O206" s="36"/>
      <c r="P206" s="17"/>
      <c r="Q206" s="17"/>
      <c r="U206" t="s">
        <v>386</v>
      </c>
      <c r="V206" t="s">
        <v>386</v>
      </c>
      <c r="X206" s="31">
        <v>43985</v>
      </c>
      <c r="Y206" s="31">
        <v>43985</v>
      </c>
      <c r="AA206" s="31"/>
      <c r="AB206" t="s">
        <v>9</v>
      </c>
      <c r="AC206">
        <v>0</v>
      </c>
      <c r="AD206">
        <v>0</v>
      </c>
      <c r="AE206">
        <v>0</v>
      </c>
      <c r="AF206">
        <v>0</v>
      </c>
      <c r="AG206">
        <v>0</v>
      </c>
      <c r="AH206">
        <v>1</v>
      </c>
      <c r="AI206">
        <v>50036</v>
      </c>
      <c r="AJ206">
        <v>2010</v>
      </c>
      <c r="AK206">
        <v>200</v>
      </c>
      <c r="AL206">
        <v>19</v>
      </c>
      <c r="AO206" s="41"/>
      <c r="AP206" s="41"/>
      <c r="AQ206" t="str">
        <f t="shared" si="4"/>
        <v/>
      </c>
      <c r="AS206" t="str">
        <f t="shared" si="5"/>
        <v>wci_corp</v>
      </c>
    </row>
    <row r="207" spans="2:45">
      <c r="B207" t="s">
        <v>189</v>
      </c>
      <c r="C207" s="31">
        <v>43982</v>
      </c>
      <c r="D207" s="15">
        <v>3541.87</v>
      </c>
      <c r="E207" s="15">
        <v>0</v>
      </c>
      <c r="F207" s="53" t="s">
        <v>134</v>
      </c>
      <c r="G207" t="s">
        <v>384</v>
      </c>
      <c r="H207" s="41" t="s">
        <v>136</v>
      </c>
      <c r="I207" t="s">
        <v>385</v>
      </c>
      <c r="J207" t="s">
        <v>214</v>
      </c>
      <c r="K207" t="s">
        <v>139</v>
      </c>
      <c r="L207" s="17"/>
      <c r="M207" s="17"/>
      <c r="N207" s="17" t="s">
        <v>319</v>
      </c>
      <c r="O207" s="36"/>
      <c r="P207" s="17"/>
      <c r="Q207" s="17"/>
      <c r="U207" t="s">
        <v>386</v>
      </c>
      <c r="V207" t="s">
        <v>386</v>
      </c>
      <c r="X207" s="31">
        <v>43985</v>
      </c>
      <c r="Y207" s="31">
        <v>43985</v>
      </c>
      <c r="AA207" s="31"/>
      <c r="AB207" t="s">
        <v>9</v>
      </c>
      <c r="AC207">
        <v>0</v>
      </c>
      <c r="AD207">
        <v>0</v>
      </c>
      <c r="AE207">
        <v>0</v>
      </c>
      <c r="AF207">
        <v>0</v>
      </c>
      <c r="AG207">
        <v>0</v>
      </c>
      <c r="AH207">
        <v>1</v>
      </c>
      <c r="AI207">
        <v>50036</v>
      </c>
      <c r="AJ207">
        <v>2010</v>
      </c>
      <c r="AK207">
        <v>210</v>
      </c>
      <c r="AL207">
        <v>19</v>
      </c>
      <c r="AO207" s="41"/>
      <c r="AP207" s="41"/>
      <c r="AQ207" t="str">
        <f t="shared" si="4"/>
        <v/>
      </c>
      <c r="AS207" t="str">
        <f t="shared" si="5"/>
        <v>wci_corp</v>
      </c>
    </row>
    <row r="208" spans="2:45">
      <c r="B208" t="s">
        <v>190</v>
      </c>
      <c r="C208" s="31">
        <v>43982</v>
      </c>
      <c r="D208" s="15">
        <v>1217.95</v>
      </c>
      <c r="E208" s="15">
        <v>0</v>
      </c>
      <c r="F208" s="53" t="s">
        <v>134</v>
      </c>
      <c r="G208" t="s">
        <v>384</v>
      </c>
      <c r="H208" s="41" t="s">
        <v>136</v>
      </c>
      <c r="I208" t="s">
        <v>385</v>
      </c>
      <c r="J208" t="s">
        <v>214</v>
      </c>
      <c r="K208" t="s">
        <v>139</v>
      </c>
      <c r="L208" s="17"/>
      <c r="M208" s="17"/>
      <c r="N208" s="17" t="s">
        <v>319</v>
      </c>
      <c r="O208" s="36"/>
      <c r="P208" s="17"/>
      <c r="Q208" s="17"/>
      <c r="U208" t="s">
        <v>386</v>
      </c>
      <c r="V208" t="s">
        <v>386</v>
      </c>
      <c r="X208" s="31">
        <v>43985</v>
      </c>
      <c r="Y208" s="31">
        <v>43985</v>
      </c>
      <c r="AA208" s="31"/>
      <c r="AB208" t="s">
        <v>9</v>
      </c>
      <c r="AC208">
        <v>0</v>
      </c>
      <c r="AD208">
        <v>0</v>
      </c>
      <c r="AE208">
        <v>0</v>
      </c>
      <c r="AF208">
        <v>0</v>
      </c>
      <c r="AG208">
        <v>0</v>
      </c>
      <c r="AH208">
        <v>1</v>
      </c>
      <c r="AI208">
        <v>50036</v>
      </c>
      <c r="AJ208">
        <v>2010</v>
      </c>
      <c r="AK208">
        <v>300</v>
      </c>
      <c r="AL208">
        <v>19</v>
      </c>
      <c r="AO208" s="41"/>
      <c r="AP208" s="41"/>
      <c r="AQ208" t="str">
        <f t="shared" si="4"/>
        <v/>
      </c>
      <c r="AS208" t="str">
        <f t="shared" si="5"/>
        <v>wci_corp</v>
      </c>
    </row>
    <row r="209" spans="2:45">
      <c r="B209" t="s">
        <v>191</v>
      </c>
      <c r="C209" s="31">
        <v>43982</v>
      </c>
      <c r="D209" s="15">
        <v>3495.1</v>
      </c>
      <c r="E209" s="15">
        <v>0</v>
      </c>
      <c r="F209" s="53" t="s">
        <v>134</v>
      </c>
      <c r="G209" t="s">
        <v>384</v>
      </c>
      <c r="H209" s="41" t="s">
        <v>136</v>
      </c>
      <c r="I209" t="s">
        <v>385</v>
      </c>
      <c r="J209" t="s">
        <v>214</v>
      </c>
      <c r="K209" t="s">
        <v>139</v>
      </c>
      <c r="L209" s="17"/>
      <c r="M209" s="17"/>
      <c r="N209" s="17" t="s">
        <v>319</v>
      </c>
      <c r="O209" s="36"/>
      <c r="P209" s="17"/>
      <c r="Q209" s="17"/>
      <c r="U209" t="s">
        <v>386</v>
      </c>
      <c r="V209" t="s">
        <v>386</v>
      </c>
      <c r="X209" s="31">
        <v>43985</v>
      </c>
      <c r="Y209" s="31">
        <v>43985</v>
      </c>
      <c r="AA209" s="31"/>
      <c r="AB209" t="s">
        <v>9</v>
      </c>
      <c r="AC209">
        <v>0</v>
      </c>
      <c r="AD209">
        <v>0</v>
      </c>
      <c r="AE209">
        <v>0</v>
      </c>
      <c r="AF209">
        <v>0</v>
      </c>
      <c r="AG209">
        <v>0</v>
      </c>
      <c r="AH209">
        <v>1</v>
      </c>
      <c r="AI209">
        <v>52036</v>
      </c>
      <c r="AJ209">
        <v>2010</v>
      </c>
      <c r="AK209">
        <v>0</v>
      </c>
      <c r="AL209">
        <v>19</v>
      </c>
      <c r="AO209" s="41"/>
      <c r="AP209" s="41"/>
      <c r="AQ209" t="str">
        <f t="shared" si="4"/>
        <v/>
      </c>
      <c r="AS209" t="str">
        <f t="shared" si="5"/>
        <v>wci_corp</v>
      </c>
    </row>
    <row r="210" spans="2:45">
      <c r="B210" t="s">
        <v>192</v>
      </c>
      <c r="C210" s="31">
        <v>43982</v>
      </c>
      <c r="D210" s="15">
        <v>1869.82</v>
      </c>
      <c r="E210" s="15">
        <v>0</v>
      </c>
      <c r="F210" s="53" t="s">
        <v>134</v>
      </c>
      <c r="G210" t="s">
        <v>384</v>
      </c>
      <c r="H210" s="41" t="s">
        <v>136</v>
      </c>
      <c r="I210" t="s">
        <v>385</v>
      </c>
      <c r="J210" t="s">
        <v>214</v>
      </c>
      <c r="K210" t="s">
        <v>139</v>
      </c>
      <c r="L210" s="17"/>
      <c r="M210" s="17"/>
      <c r="N210" s="17" t="s">
        <v>319</v>
      </c>
      <c r="O210" s="36"/>
      <c r="P210" s="17"/>
      <c r="Q210" s="17"/>
      <c r="U210" t="s">
        <v>386</v>
      </c>
      <c r="V210" t="s">
        <v>386</v>
      </c>
      <c r="X210" s="31">
        <v>43985</v>
      </c>
      <c r="Y210" s="31">
        <v>43985</v>
      </c>
      <c r="AA210" s="31"/>
      <c r="AB210" t="s">
        <v>9</v>
      </c>
      <c r="AC210">
        <v>0</v>
      </c>
      <c r="AD210">
        <v>0</v>
      </c>
      <c r="AE210">
        <v>0</v>
      </c>
      <c r="AF210">
        <v>0</v>
      </c>
      <c r="AG210">
        <v>0</v>
      </c>
      <c r="AH210">
        <v>1</v>
      </c>
      <c r="AI210">
        <v>55036</v>
      </c>
      <c r="AJ210">
        <v>2010</v>
      </c>
      <c r="AK210">
        <v>0</v>
      </c>
      <c r="AL210">
        <v>19</v>
      </c>
      <c r="AO210" s="41"/>
      <c r="AP210" s="41"/>
      <c r="AQ210" t="str">
        <f t="shared" si="4"/>
        <v/>
      </c>
      <c r="AS210" t="str">
        <f t="shared" si="5"/>
        <v>wci_corp</v>
      </c>
    </row>
    <row r="211" spans="2:45">
      <c r="B211" t="s">
        <v>193</v>
      </c>
      <c r="C211" s="31">
        <v>43982</v>
      </c>
      <c r="D211" s="15">
        <v>1750</v>
      </c>
      <c r="E211" s="15">
        <v>0</v>
      </c>
      <c r="F211" s="53" t="s">
        <v>134</v>
      </c>
      <c r="G211" t="s">
        <v>384</v>
      </c>
      <c r="H211" s="41" t="s">
        <v>136</v>
      </c>
      <c r="I211" t="s">
        <v>385</v>
      </c>
      <c r="J211" t="s">
        <v>214</v>
      </c>
      <c r="K211" t="s">
        <v>139</v>
      </c>
      <c r="L211" s="17"/>
      <c r="M211" s="17"/>
      <c r="N211" s="17" t="s">
        <v>319</v>
      </c>
      <c r="O211" s="36"/>
      <c r="P211" s="17"/>
      <c r="Q211" s="17"/>
      <c r="U211" t="s">
        <v>386</v>
      </c>
      <c r="V211" t="s">
        <v>386</v>
      </c>
      <c r="X211" s="31">
        <v>43985</v>
      </c>
      <c r="Y211" s="31">
        <v>43985</v>
      </c>
      <c r="AA211" s="31"/>
      <c r="AB211" t="s">
        <v>9</v>
      </c>
      <c r="AC211">
        <v>0</v>
      </c>
      <c r="AD211">
        <v>0</v>
      </c>
      <c r="AE211">
        <v>0</v>
      </c>
      <c r="AF211">
        <v>0</v>
      </c>
      <c r="AG211">
        <v>0</v>
      </c>
      <c r="AH211">
        <v>1</v>
      </c>
      <c r="AI211">
        <v>56036</v>
      </c>
      <c r="AJ211">
        <v>2010</v>
      </c>
      <c r="AK211">
        <v>0</v>
      </c>
      <c r="AL211">
        <v>19</v>
      </c>
      <c r="AO211" s="41"/>
      <c r="AP211" s="41"/>
      <c r="AQ211" t="str">
        <f t="shared" si="4"/>
        <v/>
      </c>
      <c r="AS211" t="str">
        <f t="shared" si="5"/>
        <v>wci_corp</v>
      </c>
    </row>
    <row r="212" spans="2:45">
      <c r="B212" t="s">
        <v>194</v>
      </c>
      <c r="C212" s="31">
        <v>43982</v>
      </c>
      <c r="D212" s="15">
        <v>7224.1</v>
      </c>
      <c r="E212" s="15">
        <v>0</v>
      </c>
      <c r="F212" s="53" t="s">
        <v>134</v>
      </c>
      <c r="G212" t="s">
        <v>384</v>
      </c>
      <c r="H212" s="41" t="s">
        <v>136</v>
      </c>
      <c r="I212" t="s">
        <v>385</v>
      </c>
      <c r="J212" t="s">
        <v>214</v>
      </c>
      <c r="K212" t="s">
        <v>139</v>
      </c>
      <c r="L212" s="17"/>
      <c r="M212" s="17"/>
      <c r="N212" s="17" t="s">
        <v>319</v>
      </c>
      <c r="O212" s="36"/>
      <c r="P212" s="17"/>
      <c r="Q212" s="17"/>
      <c r="U212" t="s">
        <v>386</v>
      </c>
      <c r="V212" t="s">
        <v>386</v>
      </c>
      <c r="X212" s="31">
        <v>43985</v>
      </c>
      <c r="Y212" s="31">
        <v>43985</v>
      </c>
      <c r="AA212" s="31"/>
      <c r="AB212" t="s">
        <v>9</v>
      </c>
      <c r="AC212">
        <v>0</v>
      </c>
      <c r="AD212">
        <v>0</v>
      </c>
      <c r="AE212">
        <v>0</v>
      </c>
      <c r="AF212">
        <v>0</v>
      </c>
      <c r="AG212">
        <v>0</v>
      </c>
      <c r="AH212">
        <v>1</v>
      </c>
      <c r="AI212">
        <v>70036</v>
      </c>
      <c r="AJ212">
        <v>2010</v>
      </c>
      <c r="AK212">
        <v>0</v>
      </c>
      <c r="AL212">
        <v>19</v>
      </c>
      <c r="AO212" s="41"/>
      <c r="AP212" s="41"/>
      <c r="AQ212" t="str">
        <f t="shared" si="4"/>
        <v/>
      </c>
      <c r="AS212" t="str">
        <f t="shared" si="5"/>
        <v>wci_corp</v>
      </c>
    </row>
    <row r="213" spans="2:45">
      <c r="B213" t="s">
        <v>218</v>
      </c>
      <c r="C213" s="31">
        <v>43982</v>
      </c>
      <c r="D213" s="15">
        <v>-1924</v>
      </c>
      <c r="E213" s="15">
        <v>0</v>
      </c>
      <c r="F213" s="53" t="s">
        <v>134</v>
      </c>
      <c r="G213" t="s">
        <v>387</v>
      </c>
      <c r="H213" s="41" t="s">
        <v>136</v>
      </c>
      <c r="I213" t="s">
        <v>388</v>
      </c>
      <c r="J213" t="s">
        <v>214</v>
      </c>
      <c r="K213" t="s">
        <v>139</v>
      </c>
      <c r="L213" s="17"/>
      <c r="M213" s="17"/>
      <c r="N213" s="17" t="s">
        <v>357</v>
      </c>
      <c r="O213" s="36"/>
      <c r="P213" s="17"/>
      <c r="Q213" s="17"/>
      <c r="U213" t="s">
        <v>389</v>
      </c>
      <c r="V213" t="s">
        <v>389</v>
      </c>
      <c r="X213" s="31">
        <v>43985</v>
      </c>
      <c r="Y213" s="31">
        <v>43985</v>
      </c>
      <c r="AA213" s="31"/>
      <c r="AB213" t="s">
        <v>9</v>
      </c>
      <c r="AC213">
        <v>0</v>
      </c>
      <c r="AD213">
        <v>0</v>
      </c>
      <c r="AE213">
        <v>0</v>
      </c>
      <c r="AF213">
        <v>0</v>
      </c>
      <c r="AG213">
        <v>0</v>
      </c>
      <c r="AH213">
        <v>1</v>
      </c>
      <c r="AI213">
        <v>50020</v>
      </c>
      <c r="AJ213">
        <v>2010</v>
      </c>
      <c r="AK213">
        <v>0</v>
      </c>
      <c r="AL213">
        <v>19</v>
      </c>
      <c r="AO213" s="41"/>
      <c r="AP213" s="41"/>
      <c r="AQ213" t="str">
        <f t="shared" ref="AQ213:AQ276" si="6">IF(LEFT(U213,2)="VO",U213,"")</f>
        <v/>
      </c>
      <c r="AS213" t="str">
        <f t="shared" ref="AS213:AS276" si="7">IF(RIGHT(K213,2)="IC",IF(OR(AB213="wci_canada",AB213="wci_can_corp"),"wci_can_Corp","wci_corp"),AB213)</f>
        <v>wci_corp</v>
      </c>
    </row>
    <row r="214" spans="2:45">
      <c r="B214" t="s">
        <v>218</v>
      </c>
      <c r="C214" s="31">
        <v>43982</v>
      </c>
      <c r="D214" s="15">
        <v>-1000.4</v>
      </c>
      <c r="E214" s="15">
        <v>0</v>
      </c>
      <c r="F214" s="53" t="s">
        <v>134</v>
      </c>
      <c r="G214" t="s">
        <v>387</v>
      </c>
      <c r="H214" s="41" t="s">
        <v>136</v>
      </c>
      <c r="I214" t="s">
        <v>388</v>
      </c>
      <c r="J214" t="s">
        <v>214</v>
      </c>
      <c r="K214" t="s">
        <v>139</v>
      </c>
      <c r="L214" s="17"/>
      <c r="M214" s="17"/>
      <c r="N214" s="17" t="s">
        <v>359</v>
      </c>
      <c r="O214" s="36"/>
      <c r="P214" s="17"/>
      <c r="Q214" s="17"/>
      <c r="U214" t="s">
        <v>389</v>
      </c>
      <c r="V214" t="s">
        <v>389</v>
      </c>
      <c r="X214" s="31">
        <v>43985</v>
      </c>
      <c r="Y214" s="31">
        <v>43985</v>
      </c>
      <c r="AA214" s="31"/>
      <c r="AB214" t="s">
        <v>9</v>
      </c>
      <c r="AC214">
        <v>0</v>
      </c>
      <c r="AD214">
        <v>0</v>
      </c>
      <c r="AE214">
        <v>0</v>
      </c>
      <c r="AF214">
        <v>0</v>
      </c>
      <c r="AG214">
        <v>0</v>
      </c>
      <c r="AH214">
        <v>1</v>
      </c>
      <c r="AI214">
        <v>50020</v>
      </c>
      <c r="AJ214">
        <v>2010</v>
      </c>
      <c r="AK214">
        <v>0</v>
      </c>
      <c r="AL214">
        <v>19</v>
      </c>
      <c r="AO214" s="41"/>
      <c r="AP214" s="41"/>
      <c r="AQ214" t="str">
        <f t="shared" si="6"/>
        <v/>
      </c>
      <c r="AS214" t="str">
        <f t="shared" si="7"/>
        <v>wci_corp</v>
      </c>
    </row>
    <row r="215" spans="2:45">
      <c r="B215" t="s">
        <v>182</v>
      </c>
      <c r="C215" s="31">
        <v>43982</v>
      </c>
      <c r="D215" s="15">
        <v>-2321.6799999999998</v>
      </c>
      <c r="E215" s="15">
        <v>0</v>
      </c>
      <c r="F215" s="53" t="s">
        <v>134</v>
      </c>
      <c r="G215" t="s">
        <v>387</v>
      </c>
      <c r="H215" s="41" t="s">
        <v>136</v>
      </c>
      <c r="I215" t="s">
        <v>388</v>
      </c>
      <c r="J215" t="s">
        <v>214</v>
      </c>
      <c r="K215" t="s">
        <v>139</v>
      </c>
      <c r="L215" s="17"/>
      <c r="M215" s="17"/>
      <c r="N215" s="17" t="s">
        <v>360</v>
      </c>
      <c r="O215" s="36"/>
      <c r="P215" s="17"/>
      <c r="Q215" s="17"/>
      <c r="U215" t="s">
        <v>389</v>
      </c>
      <c r="V215" t="s">
        <v>389</v>
      </c>
      <c r="X215" s="31">
        <v>43985</v>
      </c>
      <c r="Y215" s="31">
        <v>43985</v>
      </c>
      <c r="AA215" s="31"/>
      <c r="AB215" t="s">
        <v>9</v>
      </c>
      <c r="AC215">
        <v>0</v>
      </c>
      <c r="AD215">
        <v>0</v>
      </c>
      <c r="AE215">
        <v>0</v>
      </c>
      <c r="AF215">
        <v>0</v>
      </c>
      <c r="AG215">
        <v>0</v>
      </c>
      <c r="AH215">
        <v>1</v>
      </c>
      <c r="AI215">
        <v>50036</v>
      </c>
      <c r="AJ215">
        <v>2010</v>
      </c>
      <c r="AK215">
        <v>0</v>
      </c>
      <c r="AL215">
        <v>19</v>
      </c>
      <c r="AO215" s="41"/>
      <c r="AP215" s="41"/>
      <c r="AQ215" t="str">
        <f t="shared" si="6"/>
        <v/>
      </c>
      <c r="AS215" t="str">
        <f t="shared" si="7"/>
        <v>wci_corp</v>
      </c>
    </row>
    <row r="216" spans="2:45">
      <c r="B216" t="s">
        <v>187</v>
      </c>
      <c r="C216" s="31">
        <v>43982</v>
      </c>
      <c r="D216" s="15">
        <v>-1969.56</v>
      </c>
      <c r="E216" s="15">
        <v>0</v>
      </c>
      <c r="F216" s="53" t="s">
        <v>134</v>
      </c>
      <c r="G216" t="s">
        <v>387</v>
      </c>
      <c r="H216" s="41" t="s">
        <v>136</v>
      </c>
      <c r="I216" t="s">
        <v>388</v>
      </c>
      <c r="J216" t="s">
        <v>214</v>
      </c>
      <c r="K216" t="s">
        <v>139</v>
      </c>
      <c r="L216" s="17"/>
      <c r="M216" s="17"/>
      <c r="N216" s="17" t="s">
        <v>360</v>
      </c>
      <c r="O216" s="36"/>
      <c r="P216" s="17"/>
      <c r="Q216" s="17"/>
      <c r="U216" t="s">
        <v>389</v>
      </c>
      <c r="V216" t="s">
        <v>389</v>
      </c>
      <c r="X216" s="31">
        <v>43985</v>
      </c>
      <c r="Y216" s="31">
        <v>43985</v>
      </c>
      <c r="AA216" s="31"/>
      <c r="AB216" t="s">
        <v>9</v>
      </c>
      <c r="AC216">
        <v>0</v>
      </c>
      <c r="AD216">
        <v>0</v>
      </c>
      <c r="AE216">
        <v>0</v>
      </c>
      <c r="AF216">
        <v>0</v>
      </c>
      <c r="AG216">
        <v>0</v>
      </c>
      <c r="AH216">
        <v>1</v>
      </c>
      <c r="AI216">
        <v>50036</v>
      </c>
      <c r="AJ216">
        <v>2010</v>
      </c>
      <c r="AK216">
        <v>100</v>
      </c>
      <c r="AL216">
        <v>19</v>
      </c>
      <c r="AO216" s="41"/>
      <c r="AP216" s="41"/>
      <c r="AQ216" t="str">
        <f t="shared" si="6"/>
        <v/>
      </c>
      <c r="AS216" t="str">
        <f t="shared" si="7"/>
        <v>wci_corp</v>
      </c>
    </row>
    <row r="217" spans="2:45">
      <c r="B217" t="s">
        <v>188</v>
      </c>
      <c r="C217" s="31">
        <v>43982</v>
      </c>
      <c r="D217" s="15">
        <v>-15190.1</v>
      </c>
      <c r="E217" s="15">
        <v>0</v>
      </c>
      <c r="F217" s="53" t="s">
        <v>134</v>
      </c>
      <c r="G217" t="s">
        <v>387</v>
      </c>
      <c r="H217" s="41" t="s">
        <v>136</v>
      </c>
      <c r="I217" t="s">
        <v>388</v>
      </c>
      <c r="J217" t="s">
        <v>214</v>
      </c>
      <c r="K217" t="s">
        <v>139</v>
      </c>
      <c r="L217" s="17"/>
      <c r="M217" s="17"/>
      <c r="N217" s="17" t="s">
        <v>360</v>
      </c>
      <c r="O217" s="36"/>
      <c r="P217" s="17"/>
      <c r="Q217" s="17"/>
      <c r="U217" t="s">
        <v>389</v>
      </c>
      <c r="V217" t="s">
        <v>389</v>
      </c>
      <c r="X217" s="31">
        <v>43985</v>
      </c>
      <c r="Y217" s="31">
        <v>43985</v>
      </c>
      <c r="AA217" s="31"/>
      <c r="AB217" t="s">
        <v>9</v>
      </c>
      <c r="AC217">
        <v>0</v>
      </c>
      <c r="AD217">
        <v>0</v>
      </c>
      <c r="AE217">
        <v>0</v>
      </c>
      <c r="AF217">
        <v>0</v>
      </c>
      <c r="AG217">
        <v>0</v>
      </c>
      <c r="AH217">
        <v>1</v>
      </c>
      <c r="AI217">
        <v>50036</v>
      </c>
      <c r="AJ217">
        <v>2010</v>
      </c>
      <c r="AK217">
        <v>200</v>
      </c>
      <c r="AL217">
        <v>19</v>
      </c>
      <c r="AO217" s="41"/>
      <c r="AP217" s="41"/>
      <c r="AQ217" t="str">
        <f t="shared" si="6"/>
        <v/>
      </c>
      <c r="AS217" t="str">
        <f t="shared" si="7"/>
        <v>wci_corp</v>
      </c>
    </row>
    <row r="218" spans="2:45">
      <c r="B218" t="s">
        <v>189</v>
      </c>
      <c r="C218" s="31">
        <v>43982</v>
      </c>
      <c r="D218" s="15">
        <v>-3514.73</v>
      </c>
      <c r="E218" s="15">
        <v>0</v>
      </c>
      <c r="F218" s="53" t="s">
        <v>134</v>
      </c>
      <c r="G218" t="s">
        <v>387</v>
      </c>
      <c r="H218" s="41" t="s">
        <v>136</v>
      </c>
      <c r="I218" t="s">
        <v>388</v>
      </c>
      <c r="J218" t="s">
        <v>214</v>
      </c>
      <c r="K218" t="s">
        <v>139</v>
      </c>
      <c r="L218" s="17"/>
      <c r="M218" s="17"/>
      <c r="N218" s="17" t="s">
        <v>360</v>
      </c>
      <c r="O218" s="36"/>
      <c r="P218" s="17"/>
      <c r="Q218" s="17"/>
      <c r="U218" t="s">
        <v>389</v>
      </c>
      <c r="V218" t="s">
        <v>389</v>
      </c>
      <c r="X218" s="31">
        <v>43985</v>
      </c>
      <c r="Y218" s="31">
        <v>43985</v>
      </c>
      <c r="AA218" s="31"/>
      <c r="AB218" t="s">
        <v>9</v>
      </c>
      <c r="AC218">
        <v>0</v>
      </c>
      <c r="AD218">
        <v>0</v>
      </c>
      <c r="AE218">
        <v>0</v>
      </c>
      <c r="AF218">
        <v>0</v>
      </c>
      <c r="AG218">
        <v>0</v>
      </c>
      <c r="AH218">
        <v>1</v>
      </c>
      <c r="AI218">
        <v>50036</v>
      </c>
      <c r="AJ218">
        <v>2010</v>
      </c>
      <c r="AK218">
        <v>210</v>
      </c>
      <c r="AL218">
        <v>19</v>
      </c>
      <c r="AO218" s="41"/>
      <c r="AP218" s="41"/>
      <c r="AQ218" t="str">
        <f t="shared" si="6"/>
        <v/>
      </c>
      <c r="AS218" t="str">
        <f t="shared" si="7"/>
        <v>wci_corp</v>
      </c>
    </row>
    <row r="219" spans="2:45">
      <c r="B219" t="s">
        <v>190</v>
      </c>
      <c r="C219" s="31">
        <v>43982</v>
      </c>
      <c r="D219" s="15">
        <v>-1141.51</v>
      </c>
      <c r="E219" s="15">
        <v>0</v>
      </c>
      <c r="F219" s="53" t="s">
        <v>134</v>
      </c>
      <c r="G219" t="s">
        <v>387</v>
      </c>
      <c r="H219" s="41" t="s">
        <v>136</v>
      </c>
      <c r="I219" t="s">
        <v>388</v>
      </c>
      <c r="J219" t="s">
        <v>214</v>
      </c>
      <c r="K219" t="s">
        <v>139</v>
      </c>
      <c r="L219" s="17"/>
      <c r="M219" s="17"/>
      <c r="N219" s="17" t="s">
        <v>360</v>
      </c>
      <c r="O219" s="36"/>
      <c r="P219" s="17"/>
      <c r="Q219" s="17"/>
      <c r="U219" t="s">
        <v>389</v>
      </c>
      <c r="V219" t="s">
        <v>389</v>
      </c>
      <c r="X219" s="31">
        <v>43985</v>
      </c>
      <c r="Y219" s="31">
        <v>43985</v>
      </c>
      <c r="AA219" s="31"/>
      <c r="AB219" t="s">
        <v>9</v>
      </c>
      <c r="AC219">
        <v>0</v>
      </c>
      <c r="AD219">
        <v>0</v>
      </c>
      <c r="AE219">
        <v>0</v>
      </c>
      <c r="AF219">
        <v>0</v>
      </c>
      <c r="AG219">
        <v>0</v>
      </c>
      <c r="AH219">
        <v>1</v>
      </c>
      <c r="AI219">
        <v>50036</v>
      </c>
      <c r="AJ219">
        <v>2010</v>
      </c>
      <c r="AK219">
        <v>300</v>
      </c>
      <c r="AL219">
        <v>19</v>
      </c>
      <c r="AO219" s="41"/>
      <c r="AP219" s="41"/>
      <c r="AQ219" t="str">
        <f t="shared" si="6"/>
        <v/>
      </c>
      <c r="AS219" t="str">
        <f t="shared" si="7"/>
        <v>wci_corp</v>
      </c>
    </row>
    <row r="220" spans="2:45">
      <c r="B220" t="s">
        <v>191</v>
      </c>
      <c r="C220" s="31">
        <v>43982</v>
      </c>
      <c r="D220" s="15">
        <v>-3550.97</v>
      </c>
      <c r="E220" s="15">
        <v>0</v>
      </c>
      <c r="F220" s="53" t="s">
        <v>134</v>
      </c>
      <c r="G220" t="s">
        <v>387</v>
      </c>
      <c r="H220" s="41" t="s">
        <v>136</v>
      </c>
      <c r="I220" t="s">
        <v>388</v>
      </c>
      <c r="J220" t="s">
        <v>214</v>
      </c>
      <c r="K220" t="s">
        <v>139</v>
      </c>
      <c r="L220" s="17"/>
      <c r="M220" s="17"/>
      <c r="N220" s="17" t="s">
        <v>360</v>
      </c>
      <c r="O220" s="36"/>
      <c r="P220" s="17"/>
      <c r="Q220" s="17"/>
      <c r="U220" t="s">
        <v>389</v>
      </c>
      <c r="V220" t="s">
        <v>389</v>
      </c>
      <c r="X220" s="31">
        <v>43985</v>
      </c>
      <c r="Y220" s="31">
        <v>43985</v>
      </c>
      <c r="AA220" s="31"/>
      <c r="AB220" t="s">
        <v>9</v>
      </c>
      <c r="AC220">
        <v>0</v>
      </c>
      <c r="AD220">
        <v>0</v>
      </c>
      <c r="AE220">
        <v>0</v>
      </c>
      <c r="AF220">
        <v>0</v>
      </c>
      <c r="AG220">
        <v>0</v>
      </c>
      <c r="AH220">
        <v>1</v>
      </c>
      <c r="AI220">
        <v>52036</v>
      </c>
      <c r="AJ220">
        <v>2010</v>
      </c>
      <c r="AK220">
        <v>0</v>
      </c>
      <c r="AL220">
        <v>19</v>
      </c>
      <c r="AO220" s="41"/>
      <c r="AP220" s="41"/>
      <c r="AQ220" t="str">
        <f t="shared" si="6"/>
        <v/>
      </c>
      <c r="AS220" t="str">
        <f t="shared" si="7"/>
        <v>wci_corp</v>
      </c>
    </row>
    <row r="221" spans="2:45">
      <c r="B221" t="s">
        <v>192</v>
      </c>
      <c r="C221" s="31">
        <v>43982</v>
      </c>
      <c r="D221" s="15">
        <v>-1875.54</v>
      </c>
      <c r="E221" s="15">
        <v>0</v>
      </c>
      <c r="F221" s="53" t="s">
        <v>134</v>
      </c>
      <c r="G221" t="s">
        <v>387</v>
      </c>
      <c r="H221" s="41" t="s">
        <v>136</v>
      </c>
      <c r="I221" t="s">
        <v>388</v>
      </c>
      <c r="J221" t="s">
        <v>214</v>
      </c>
      <c r="K221" t="s">
        <v>139</v>
      </c>
      <c r="L221" s="17"/>
      <c r="M221" s="17"/>
      <c r="N221" s="17" t="s">
        <v>360</v>
      </c>
      <c r="O221" s="36"/>
      <c r="P221" s="17"/>
      <c r="Q221" s="17"/>
      <c r="U221" t="s">
        <v>389</v>
      </c>
      <c r="V221" t="s">
        <v>389</v>
      </c>
      <c r="X221" s="31">
        <v>43985</v>
      </c>
      <c r="Y221" s="31">
        <v>43985</v>
      </c>
      <c r="AA221" s="31"/>
      <c r="AB221" t="s">
        <v>9</v>
      </c>
      <c r="AC221">
        <v>0</v>
      </c>
      <c r="AD221">
        <v>0</v>
      </c>
      <c r="AE221">
        <v>0</v>
      </c>
      <c r="AF221">
        <v>0</v>
      </c>
      <c r="AG221">
        <v>0</v>
      </c>
      <c r="AH221">
        <v>1</v>
      </c>
      <c r="AI221">
        <v>55036</v>
      </c>
      <c r="AJ221">
        <v>2010</v>
      </c>
      <c r="AK221">
        <v>0</v>
      </c>
      <c r="AL221">
        <v>19</v>
      </c>
      <c r="AO221" s="41"/>
      <c r="AP221" s="41"/>
      <c r="AQ221" t="str">
        <f t="shared" si="6"/>
        <v/>
      </c>
      <c r="AS221" t="str">
        <f t="shared" si="7"/>
        <v>wci_corp</v>
      </c>
    </row>
    <row r="222" spans="2:45">
      <c r="B222" t="s">
        <v>193</v>
      </c>
      <c r="C222" s="31">
        <v>43982</v>
      </c>
      <c r="D222" s="15">
        <v>-1750</v>
      </c>
      <c r="E222" s="15">
        <v>0</v>
      </c>
      <c r="F222" s="53" t="s">
        <v>134</v>
      </c>
      <c r="G222" t="s">
        <v>387</v>
      </c>
      <c r="H222" s="41" t="s">
        <v>136</v>
      </c>
      <c r="I222" t="s">
        <v>388</v>
      </c>
      <c r="J222" t="s">
        <v>214</v>
      </c>
      <c r="K222" t="s">
        <v>139</v>
      </c>
      <c r="L222" s="17"/>
      <c r="M222" s="17"/>
      <c r="N222" s="17" t="s">
        <v>360</v>
      </c>
      <c r="O222" s="36"/>
      <c r="P222" s="17"/>
      <c r="Q222" s="17"/>
      <c r="U222" t="s">
        <v>389</v>
      </c>
      <c r="V222" t="s">
        <v>389</v>
      </c>
      <c r="X222" s="31">
        <v>43985</v>
      </c>
      <c r="Y222" s="31">
        <v>43985</v>
      </c>
      <c r="AA222" s="31"/>
      <c r="AB222" t="s">
        <v>9</v>
      </c>
      <c r="AC222">
        <v>0</v>
      </c>
      <c r="AD222">
        <v>0</v>
      </c>
      <c r="AE222">
        <v>0</v>
      </c>
      <c r="AF222">
        <v>0</v>
      </c>
      <c r="AG222">
        <v>0</v>
      </c>
      <c r="AH222">
        <v>1</v>
      </c>
      <c r="AI222">
        <v>56036</v>
      </c>
      <c r="AJ222">
        <v>2010</v>
      </c>
      <c r="AK222">
        <v>0</v>
      </c>
      <c r="AL222">
        <v>19</v>
      </c>
      <c r="AO222" s="41"/>
      <c r="AP222" s="41"/>
      <c r="AQ222" t="str">
        <f t="shared" si="6"/>
        <v/>
      </c>
      <c r="AS222" t="str">
        <f t="shared" si="7"/>
        <v>wci_corp</v>
      </c>
    </row>
    <row r="223" spans="2:45">
      <c r="B223" t="s">
        <v>194</v>
      </c>
      <c r="C223" s="31">
        <v>43982</v>
      </c>
      <c r="D223" s="15">
        <v>-6933.9</v>
      </c>
      <c r="E223" s="15">
        <v>0</v>
      </c>
      <c r="F223" s="53" t="s">
        <v>134</v>
      </c>
      <c r="G223" t="s">
        <v>387</v>
      </c>
      <c r="H223" s="41" t="s">
        <v>136</v>
      </c>
      <c r="I223" t="s">
        <v>388</v>
      </c>
      <c r="J223" t="s">
        <v>214</v>
      </c>
      <c r="K223" t="s">
        <v>139</v>
      </c>
      <c r="L223" s="17"/>
      <c r="M223" s="17"/>
      <c r="N223" s="17" t="s">
        <v>360</v>
      </c>
      <c r="O223" s="36"/>
      <c r="P223" s="17"/>
      <c r="Q223" s="17"/>
      <c r="U223" t="s">
        <v>389</v>
      </c>
      <c r="V223" t="s">
        <v>389</v>
      </c>
      <c r="X223" s="31">
        <v>43985</v>
      </c>
      <c r="Y223" s="31">
        <v>43985</v>
      </c>
      <c r="AA223" s="31"/>
      <c r="AB223" t="s">
        <v>9</v>
      </c>
      <c r="AC223">
        <v>0</v>
      </c>
      <c r="AD223">
        <v>0</v>
      </c>
      <c r="AE223">
        <v>0</v>
      </c>
      <c r="AF223">
        <v>0</v>
      </c>
      <c r="AG223">
        <v>0</v>
      </c>
      <c r="AH223">
        <v>1</v>
      </c>
      <c r="AI223">
        <v>70036</v>
      </c>
      <c r="AJ223">
        <v>2010</v>
      </c>
      <c r="AK223">
        <v>0</v>
      </c>
      <c r="AL223">
        <v>19</v>
      </c>
      <c r="AO223" s="41"/>
      <c r="AP223" s="41"/>
      <c r="AQ223" t="str">
        <f t="shared" si="6"/>
        <v/>
      </c>
      <c r="AS223" t="str">
        <f t="shared" si="7"/>
        <v>wci_corp</v>
      </c>
    </row>
    <row r="224" spans="2:45">
      <c r="B224" t="s">
        <v>241</v>
      </c>
      <c r="C224" s="31">
        <v>43982</v>
      </c>
      <c r="D224" s="15">
        <v>-1100</v>
      </c>
      <c r="E224" s="15">
        <v>0</v>
      </c>
      <c r="F224" s="53" t="s">
        <v>134</v>
      </c>
      <c r="G224" t="s">
        <v>387</v>
      </c>
      <c r="H224" s="41" t="s">
        <v>136</v>
      </c>
      <c r="I224" t="s">
        <v>388</v>
      </c>
      <c r="J224" t="s">
        <v>214</v>
      </c>
      <c r="K224" t="s">
        <v>139</v>
      </c>
      <c r="L224" s="17"/>
      <c r="M224" s="17"/>
      <c r="N224" s="17" t="s">
        <v>361</v>
      </c>
      <c r="O224" s="36"/>
      <c r="P224" s="17"/>
      <c r="Q224" s="17"/>
      <c r="U224" t="s">
        <v>389</v>
      </c>
      <c r="V224" t="s">
        <v>389</v>
      </c>
      <c r="X224" s="31">
        <v>43985</v>
      </c>
      <c r="Y224" s="31">
        <v>43985</v>
      </c>
      <c r="AA224" s="31"/>
      <c r="AB224" t="s">
        <v>9</v>
      </c>
      <c r="AC224">
        <v>0</v>
      </c>
      <c r="AD224">
        <v>0</v>
      </c>
      <c r="AE224">
        <v>0</v>
      </c>
      <c r="AF224">
        <v>0</v>
      </c>
      <c r="AG224">
        <v>0</v>
      </c>
      <c r="AH224">
        <v>1</v>
      </c>
      <c r="AI224">
        <v>70165</v>
      </c>
      <c r="AJ224">
        <v>2010</v>
      </c>
      <c r="AK224">
        <v>0</v>
      </c>
      <c r="AL224">
        <v>19</v>
      </c>
      <c r="AO224" s="41"/>
      <c r="AP224" s="41"/>
      <c r="AQ224" t="str">
        <f t="shared" si="6"/>
        <v/>
      </c>
      <c r="AS224" t="str">
        <f t="shared" si="7"/>
        <v>wci_corp</v>
      </c>
    </row>
    <row r="225" spans="2:45">
      <c r="B225" t="s">
        <v>218</v>
      </c>
      <c r="C225" s="31">
        <v>43982</v>
      </c>
      <c r="D225" s="15">
        <v>1924</v>
      </c>
      <c r="E225" s="15">
        <v>0</v>
      </c>
      <c r="F225" s="53" t="s">
        <v>134</v>
      </c>
      <c r="G225" t="s">
        <v>390</v>
      </c>
      <c r="H225" s="41" t="s">
        <v>136</v>
      </c>
      <c r="I225" t="s">
        <v>391</v>
      </c>
      <c r="J225" t="s">
        <v>214</v>
      </c>
      <c r="K225" t="s">
        <v>139</v>
      </c>
      <c r="L225" s="17"/>
      <c r="M225" s="17"/>
      <c r="N225" s="17" t="s">
        <v>357</v>
      </c>
      <c r="O225" s="36"/>
      <c r="P225" s="17"/>
      <c r="Q225" s="17"/>
      <c r="U225" t="s">
        <v>392</v>
      </c>
      <c r="V225" t="s">
        <v>392</v>
      </c>
      <c r="X225" s="31">
        <v>43985</v>
      </c>
      <c r="Y225" s="31">
        <v>43986</v>
      </c>
      <c r="AA225" s="31"/>
      <c r="AB225" t="s">
        <v>9</v>
      </c>
      <c r="AC225">
        <v>0</v>
      </c>
      <c r="AD225">
        <v>0</v>
      </c>
      <c r="AE225">
        <v>0</v>
      </c>
      <c r="AF225">
        <v>0</v>
      </c>
      <c r="AG225">
        <v>0</v>
      </c>
      <c r="AH225">
        <v>1</v>
      </c>
      <c r="AI225">
        <v>50020</v>
      </c>
      <c r="AJ225">
        <v>2010</v>
      </c>
      <c r="AK225">
        <v>0</v>
      </c>
      <c r="AL225">
        <v>19</v>
      </c>
      <c r="AO225" s="41"/>
      <c r="AP225" s="41"/>
      <c r="AQ225" t="str">
        <f t="shared" si="6"/>
        <v/>
      </c>
      <c r="AS225" t="str">
        <f t="shared" si="7"/>
        <v>wci_corp</v>
      </c>
    </row>
    <row r="226" spans="2:45">
      <c r="B226" t="s">
        <v>218</v>
      </c>
      <c r="C226" s="31">
        <v>43982</v>
      </c>
      <c r="D226" s="15">
        <v>1000.4</v>
      </c>
      <c r="E226" s="15">
        <v>0</v>
      </c>
      <c r="F226" s="53" t="s">
        <v>134</v>
      </c>
      <c r="G226" t="s">
        <v>390</v>
      </c>
      <c r="H226" s="41" t="s">
        <v>136</v>
      </c>
      <c r="I226" t="s">
        <v>391</v>
      </c>
      <c r="J226" t="s">
        <v>214</v>
      </c>
      <c r="K226" t="s">
        <v>139</v>
      </c>
      <c r="L226" s="17"/>
      <c r="M226" s="17"/>
      <c r="N226" s="17" t="s">
        <v>359</v>
      </c>
      <c r="O226" s="36"/>
      <c r="P226" s="17"/>
      <c r="Q226" s="17"/>
      <c r="U226" t="s">
        <v>392</v>
      </c>
      <c r="V226" t="s">
        <v>392</v>
      </c>
      <c r="X226" s="31">
        <v>43985</v>
      </c>
      <c r="Y226" s="31">
        <v>43986</v>
      </c>
      <c r="AA226" s="31"/>
      <c r="AB226" t="s">
        <v>9</v>
      </c>
      <c r="AC226">
        <v>0</v>
      </c>
      <c r="AD226">
        <v>0</v>
      </c>
      <c r="AE226">
        <v>0</v>
      </c>
      <c r="AF226">
        <v>0</v>
      </c>
      <c r="AG226">
        <v>0</v>
      </c>
      <c r="AH226">
        <v>1</v>
      </c>
      <c r="AI226">
        <v>50020</v>
      </c>
      <c r="AJ226">
        <v>2010</v>
      </c>
      <c r="AK226">
        <v>0</v>
      </c>
      <c r="AL226">
        <v>19</v>
      </c>
      <c r="AO226" s="41"/>
      <c r="AP226" s="41"/>
      <c r="AQ226" t="str">
        <f t="shared" si="6"/>
        <v/>
      </c>
      <c r="AS226" t="str">
        <f t="shared" si="7"/>
        <v>wci_corp</v>
      </c>
    </row>
    <row r="227" spans="2:45">
      <c r="B227" t="s">
        <v>182</v>
      </c>
      <c r="C227" s="31">
        <v>43982</v>
      </c>
      <c r="D227" s="15">
        <v>2321.6799999999998</v>
      </c>
      <c r="E227" s="15">
        <v>0</v>
      </c>
      <c r="F227" s="53" t="s">
        <v>134</v>
      </c>
      <c r="G227" t="s">
        <v>390</v>
      </c>
      <c r="H227" s="41" t="s">
        <v>136</v>
      </c>
      <c r="I227" t="s">
        <v>391</v>
      </c>
      <c r="J227" t="s">
        <v>214</v>
      </c>
      <c r="K227" t="s">
        <v>139</v>
      </c>
      <c r="L227" s="17"/>
      <c r="M227" s="17"/>
      <c r="N227" s="17" t="s">
        <v>360</v>
      </c>
      <c r="O227" s="36"/>
      <c r="P227" s="17"/>
      <c r="Q227" s="17"/>
      <c r="U227" t="s">
        <v>392</v>
      </c>
      <c r="V227" t="s">
        <v>392</v>
      </c>
      <c r="X227" s="31">
        <v>43985</v>
      </c>
      <c r="Y227" s="31">
        <v>43986</v>
      </c>
      <c r="AA227" s="31"/>
      <c r="AB227" t="s">
        <v>9</v>
      </c>
      <c r="AC227">
        <v>0</v>
      </c>
      <c r="AD227">
        <v>0</v>
      </c>
      <c r="AE227">
        <v>0</v>
      </c>
      <c r="AF227">
        <v>0</v>
      </c>
      <c r="AG227">
        <v>0</v>
      </c>
      <c r="AH227">
        <v>1</v>
      </c>
      <c r="AI227">
        <v>50036</v>
      </c>
      <c r="AJ227">
        <v>2010</v>
      </c>
      <c r="AK227">
        <v>0</v>
      </c>
      <c r="AL227">
        <v>19</v>
      </c>
      <c r="AO227" s="41"/>
      <c r="AP227" s="41"/>
      <c r="AQ227" t="str">
        <f t="shared" si="6"/>
        <v/>
      </c>
      <c r="AS227" t="str">
        <f t="shared" si="7"/>
        <v>wci_corp</v>
      </c>
    </row>
    <row r="228" spans="2:45">
      <c r="B228" t="s">
        <v>187</v>
      </c>
      <c r="C228" s="31">
        <v>43982</v>
      </c>
      <c r="D228" s="15">
        <v>1969.56</v>
      </c>
      <c r="E228" s="15">
        <v>0</v>
      </c>
      <c r="F228" s="53" t="s">
        <v>134</v>
      </c>
      <c r="G228" t="s">
        <v>390</v>
      </c>
      <c r="H228" s="41" t="s">
        <v>136</v>
      </c>
      <c r="I228" t="s">
        <v>391</v>
      </c>
      <c r="J228" t="s">
        <v>214</v>
      </c>
      <c r="K228" t="s">
        <v>139</v>
      </c>
      <c r="L228" s="17"/>
      <c r="M228" s="17"/>
      <c r="N228" s="17" t="s">
        <v>360</v>
      </c>
      <c r="O228" s="36"/>
      <c r="P228" s="17"/>
      <c r="Q228" s="17"/>
      <c r="U228" t="s">
        <v>392</v>
      </c>
      <c r="V228" t="s">
        <v>392</v>
      </c>
      <c r="X228" s="31">
        <v>43985</v>
      </c>
      <c r="Y228" s="31">
        <v>43986</v>
      </c>
      <c r="AA228" s="31"/>
      <c r="AB228" t="s">
        <v>9</v>
      </c>
      <c r="AC228">
        <v>0</v>
      </c>
      <c r="AD228">
        <v>0</v>
      </c>
      <c r="AE228">
        <v>0</v>
      </c>
      <c r="AF228">
        <v>0</v>
      </c>
      <c r="AG228">
        <v>0</v>
      </c>
      <c r="AH228">
        <v>1</v>
      </c>
      <c r="AI228">
        <v>50036</v>
      </c>
      <c r="AJ228">
        <v>2010</v>
      </c>
      <c r="AK228">
        <v>100</v>
      </c>
      <c r="AL228">
        <v>19</v>
      </c>
      <c r="AO228" s="41"/>
      <c r="AP228" s="41"/>
      <c r="AQ228" t="str">
        <f t="shared" si="6"/>
        <v/>
      </c>
      <c r="AS228" t="str">
        <f t="shared" si="7"/>
        <v>wci_corp</v>
      </c>
    </row>
    <row r="229" spans="2:45">
      <c r="B229" t="s">
        <v>188</v>
      </c>
      <c r="C229" s="31">
        <v>43982</v>
      </c>
      <c r="D229" s="15">
        <v>15190.1</v>
      </c>
      <c r="E229" s="15">
        <v>0</v>
      </c>
      <c r="F229" s="53" t="s">
        <v>134</v>
      </c>
      <c r="G229" t="s">
        <v>390</v>
      </c>
      <c r="H229" s="41" t="s">
        <v>136</v>
      </c>
      <c r="I229" t="s">
        <v>391</v>
      </c>
      <c r="J229" t="s">
        <v>214</v>
      </c>
      <c r="K229" t="s">
        <v>139</v>
      </c>
      <c r="L229" s="17"/>
      <c r="M229" s="17"/>
      <c r="N229" s="17" t="s">
        <v>360</v>
      </c>
      <c r="O229" s="36"/>
      <c r="P229" s="17"/>
      <c r="Q229" s="17"/>
      <c r="U229" t="s">
        <v>392</v>
      </c>
      <c r="V229" t="s">
        <v>392</v>
      </c>
      <c r="X229" s="31">
        <v>43985</v>
      </c>
      <c r="Y229" s="31">
        <v>43986</v>
      </c>
      <c r="AA229" s="31"/>
      <c r="AB229" t="s">
        <v>9</v>
      </c>
      <c r="AC229">
        <v>0</v>
      </c>
      <c r="AD229">
        <v>0</v>
      </c>
      <c r="AE229">
        <v>0</v>
      </c>
      <c r="AF229">
        <v>0</v>
      </c>
      <c r="AG229">
        <v>0</v>
      </c>
      <c r="AH229">
        <v>1</v>
      </c>
      <c r="AI229">
        <v>50036</v>
      </c>
      <c r="AJ229">
        <v>2010</v>
      </c>
      <c r="AK229">
        <v>200</v>
      </c>
      <c r="AL229">
        <v>19</v>
      </c>
      <c r="AO229" s="41"/>
      <c r="AP229" s="41"/>
      <c r="AQ229" t="str">
        <f t="shared" si="6"/>
        <v/>
      </c>
      <c r="AS229" t="str">
        <f t="shared" si="7"/>
        <v>wci_corp</v>
      </c>
    </row>
    <row r="230" spans="2:45">
      <c r="B230" t="s">
        <v>189</v>
      </c>
      <c r="C230" s="31">
        <v>43982</v>
      </c>
      <c r="D230" s="15">
        <v>3514.73</v>
      </c>
      <c r="E230" s="15">
        <v>0</v>
      </c>
      <c r="F230" s="53" t="s">
        <v>134</v>
      </c>
      <c r="G230" t="s">
        <v>390</v>
      </c>
      <c r="H230" s="41" t="s">
        <v>136</v>
      </c>
      <c r="I230" t="s">
        <v>391</v>
      </c>
      <c r="J230" t="s">
        <v>214</v>
      </c>
      <c r="K230" t="s">
        <v>139</v>
      </c>
      <c r="L230" s="17"/>
      <c r="M230" s="17"/>
      <c r="N230" s="17" t="s">
        <v>360</v>
      </c>
      <c r="O230" s="36"/>
      <c r="P230" s="17"/>
      <c r="Q230" s="17"/>
      <c r="U230" t="s">
        <v>392</v>
      </c>
      <c r="V230" t="s">
        <v>392</v>
      </c>
      <c r="X230" s="31">
        <v>43985</v>
      </c>
      <c r="Y230" s="31">
        <v>43986</v>
      </c>
      <c r="AA230" s="31"/>
      <c r="AB230" t="s">
        <v>9</v>
      </c>
      <c r="AC230">
        <v>0</v>
      </c>
      <c r="AD230">
        <v>0</v>
      </c>
      <c r="AE230">
        <v>0</v>
      </c>
      <c r="AF230">
        <v>0</v>
      </c>
      <c r="AG230">
        <v>0</v>
      </c>
      <c r="AH230">
        <v>1</v>
      </c>
      <c r="AI230">
        <v>50036</v>
      </c>
      <c r="AJ230">
        <v>2010</v>
      </c>
      <c r="AK230">
        <v>210</v>
      </c>
      <c r="AL230">
        <v>19</v>
      </c>
      <c r="AO230" s="41"/>
      <c r="AP230" s="41"/>
      <c r="AQ230" t="str">
        <f t="shared" si="6"/>
        <v/>
      </c>
      <c r="AS230" t="str">
        <f t="shared" si="7"/>
        <v>wci_corp</v>
      </c>
    </row>
    <row r="231" spans="2:45">
      <c r="B231" t="s">
        <v>190</v>
      </c>
      <c r="C231" s="31">
        <v>43982</v>
      </c>
      <c r="D231" s="15">
        <v>1141.51</v>
      </c>
      <c r="E231" s="15">
        <v>0</v>
      </c>
      <c r="F231" s="53" t="s">
        <v>134</v>
      </c>
      <c r="G231" t="s">
        <v>390</v>
      </c>
      <c r="H231" s="41" t="s">
        <v>136</v>
      </c>
      <c r="I231" t="s">
        <v>391</v>
      </c>
      <c r="J231" t="s">
        <v>214</v>
      </c>
      <c r="K231" t="s">
        <v>139</v>
      </c>
      <c r="L231" s="17"/>
      <c r="M231" s="17"/>
      <c r="N231" s="17" t="s">
        <v>360</v>
      </c>
      <c r="O231" s="36"/>
      <c r="P231" s="17"/>
      <c r="Q231" s="17"/>
      <c r="U231" t="s">
        <v>392</v>
      </c>
      <c r="V231" t="s">
        <v>392</v>
      </c>
      <c r="X231" s="31">
        <v>43985</v>
      </c>
      <c r="Y231" s="31">
        <v>43986</v>
      </c>
      <c r="AA231" s="31"/>
      <c r="AB231" t="s">
        <v>9</v>
      </c>
      <c r="AC231">
        <v>0</v>
      </c>
      <c r="AD231">
        <v>0</v>
      </c>
      <c r="AE231">
        <v>0</v>
      </c>
      <c r="AF231">
        <v>0</v>
      </c>
      <c r="AG231">
        <v>0</v>
      </c>
      <c r="AH231">
        <v>1</v>
      </c>
      <c r="AI231">
        <v>50036</v>
      </c>
      <c r="AJ231">
        <v>2010</v>
      </c>
      <c r="AK231">
        <v>300</v>
      </c>
      <c r="AL231">
        <v>19</v>
      </c>
      <c r="AO231" s="41"/>
      <c r="AP231" s="41"/>
      <c r="AQ231" t="str">
        <f t="shared" si="6"/>
        <v/>
      </c>
      <c r="AS231" t="str">
        <f t="shared" si="7"/>
        <v>wci_corp</v>
      </c>
    </row>
    <row r="232" spans="2:45">
      <c r="B232" t="s">
        <v>191</v>
      </c>
      <c r="C232" s="31">
        <v>43982</v>
      </c>
      <c r="D232" s="15">
        <v>3550.97</v>
      </c>
      <c r="E232" s="15">
        <v>0</v>
      </c>
      <c r="F232" s="53" t="s">
        <v>134</v>
      </c>
      <c r="G232" t="s">
        <v>390</v>
      </c>
      <c r="H232" s="41" t="s">
        <v>136</v>
      </c>
      <c r="I232" t="s">
        <v>391</v>
      </c>
      <c r="J232" t="s">
        <v>214</v>
      </c>
      <c r="K232" t="s">
        <v>139</v>
      </c>
      <c r="L232" s="17"/>
      <c r="M232" s="17"/>
      <c r="N232" s="17" t="s">
        <v>360</v>
      </c>
      <c r="O232" s="36"/>
      <c r="P232" s="17"/>
      <c r="Q232" s="17"/>
      <c r="U232" t="s">
        <v>392</v>
      </c>
      <c r="V232" t="s">
        <v>392</v>
      </c>
      <c r="X232" s="31">
        <v>43985</v>
      </c>
      <c r="Y232" s="31">
        <v>43986</v>
      </c>
      <c r="AA232" s="31"/>
      <c r="AB232" t="s">
        <v>9</v>
      </c>
      <c r="AC232">
        <v>0</v>
      </c>
      <c r="AD232">
        <v>0</v>
      </c>
      <c r="AE232">
        <v>0</v>
      </c>
      <c r="AF232">
        <v>0</v>
      </c>
      <c r="AG232">
        <v>0</v>
      </c>
      <c r="AH232">
        <v>1</v>
      </c>
      <c r="AI232">
        <v>52036</v>
      </c>
      <c r="AJ232">
        <v>2010</v>
      </c>
      <c r="AK232">
        <v>0</v>
      </c>
      <c r="AL232">
        <v>19</v>
      </c>
      <c r="AO232" s="41"/>
      <c r="AP232" s="41"/>
      <c r="AQ232" t="str">
        <f t="shared" si="6"/>
        <v/>
      </c>
      <c r="AS232" t="str">
        <f t="shared" si="7"/>
        <v>wci_corp</v>
      </c>
    </row>
    <row r="233" spans="2:45">
      <c r="B233" t="s">
        <v>192</v>
      </c>
      <c r="C233" s="31">
        <v>43982</v>
      </c>
      <c r="D233" s="15">
        <v>1875.54</v>
      </c>
      <c r="E233" s="15">
        <v>0</v>
      </c>
      <c r="F233" s="53" t="s">
        <v>134</v>
      </c>
      <c r="G233" t="s">
        <v>390</v>
      </c>
      <c r="H233" s="41" t="s">
        <v>136</v>
      </c>
      <c r="I233" t="s">
        <v>391</v>
      </c>
      <c r="J233" t="s">
        <v>214</v>
      </c>
      <c r="K233" t="s">
        <v>139</v>
      </c>
      <c r="L233" s="17"/>
      <c r="M233" s="17"/>
      <c r="N233" s="17" t="s">
        <v>360</v>
      </c>
      <c r="O233" s="36"/>
      <c r="P233" s="17"/>
      <c r="Q233" s="17"/>
      <c r="U233" t="s">
        <v>392</v>
      </c>
      <c r="V233" t="s">
        <v>392</v>
      </c>
      <c r="X233" s="31">
        <v>43985</v>
      </c>
      <c r="Y233" s="31">
        <v>43986</v>
      </c>
      <c r="AA233" s="31"/>
      <c r="AB233" t="s">
        <v>9</v>
      </c>
      <c r="AC233">
        <v>0</v>
      </c>
      <c r="AD233">
        <v>0</v>
      </c>
      <c r="AE233">
        <v>0</v>
      </c>
      <c r="AF233">
        <v>0</v>
      </c>
      <c r="AG233">
        <v>0</v>
      </c>
      <c r="AH233">
        <v>1</v>
      </c>
      <c r="AI233">
        <v>55036</v>
      </c>
      <c r="AJ233">
        <v>2010</v>
      </c>
      <c r="AK233">
        <v>0</v>
      </c>
      <c r="AL233">
        <v>19</v>
      </c>
      <c r="AO233" s="41"/>
      <c r="AP233" s="41"/>
      <c r="AQ233" t="str">
        <f t="shared" si="6"/>
        <v/>
      </c>
      <c r="AS233" t="str">
        <f t="shared" si="7"/>
        <v>wci_corp</v>
      </c>
    </row>
    <row r="234" spans="2:45">
      <c r="B234" t="s">
        <v>193</v>
      </c>
      <c r="C234" s="31">
        <v>43982</v>
      </c>
      <c r="D234" s="15">
        <v>1750</v>
      </c>
      <c r="E234" s="15">
        <v>0</v>
      </c>
      <c r="F234" s="53" t="s">
        <v>134</v>
      </c>
      <c r="G234" t="s">
        <v>390</v>
      </c>
      <c r="H234" s="41" t="s">
        <v>136</v>
      </c>
      <c r="I234" t="s">
        <v>391</v>
      </c>
      <c r="J234" t="s">
        <v>214</v>
      </c>
      <c r="K234" t="s">
        <v>139</v>
      </c>
      <c r="L234" s="17"/>
      <c r="M234" s="17"/>
      <c r="N234" s="17" t="s">
        <v>360</v>
      </c>
      <c r="O234" s="36"/>
      <c r="P234" s="17"/>
      <c r="Q234" s="17"/>
      <c r="U234" t="s">
        <v>392</v>
      </c>
      <c r="V234" t="s">
        <v>392</v>
      </c>
      <c r="X234" s="31">
        <v>43985</v>
      </c>
      <c r="Y234" s="31">
        <v>43986</v>
      </c>
      <c r="AA234" s="31"/>
      <c r="AB234" t="s">
        <v>9</v>
      </c>
      <c r="AC234">
        <v>0</v>
      </c>
      <c r="AD234">
        <v>0</v>
      </c>
      <c r="AE234">
        <v>0</v>
      </c>
      <c r="AF234">
        <v>0</v>
      </c>
      <c r="AG234">
        <v>0</v>
      </c>
      <c r="AH234">
        <v>1</v>
      </c>
      <c r="AI234">
        <v>56036</v>
      </c>
      <c r="AJ234">
        <v>2010</v>
      </c>
      <c r="AK234">
        <v>0</v>
      </c>
      <c r="AL234">
        <v>19</v>
      </c>
      <c r="AO234" s="41"/>
      <c r="AP234" s="41"/>
      <c r="AQ234" t="str">
        <f t="shared" si="6"/>
        <v/>
      </c>
      <c r="AS234" t="str">
        <f t="shared" si="7"/>
        <v>wci_corp</v>
      </c>
    </row>
    <row r="235" spans="2:45">
      <c r="B235" t="s">
        <v>194</v>
      </c>
      <c r="C235" s="31">
        <v>43982</v>
      </c>
      <c r="D235" s="15">
        <v>6933.9</v>
      </c>
      <c r="E235" s="15">
        <v>0</v>
      </c>
      <c r="F235" s="53" t="s">
        <v>134</v>
      </c>
      <c r="G235" t="s">
        <v>390</v>
      </c>
      <c r="H235" s="41" t="s">
        <v>136</v>
      </c>
      <c r="I235" t="s">
        <v>391</v>
      </c>
      <c r="J235" t="s">
        <v>214</v>
      </c>
      <c r="K235" t="s">
        <v>139</v>
      </c>
      <c r="L235" s="17"/>
      <c r="M235" s="17"/>
      <c r="N235" s="17" t="s">
        <v>360</v>
      </c>
      <c r="O235" s="36"/>
      <c r="P235" s="17"/>
      <c r="Q235" s="17"/>
      <c r="U235" t="s">
        <v>392</v>
      </c>
      <c r="V235" t="s">
        <v>392</v>
      </c>
      <c r="X235" s="31">
        <v>43985</v>
      </c>
      <c r="Y235" s="31">
        <v>43986</v>
      </c>
      <c r="AA235" s="31"/>
      <c r="AB235" t="s">
        <v>9</v>
      </c>
      <c r="AC235">
        <v>0</v>
      </c>
      <c r="AD235">
        <v>0</v>
      </c>
      <c r="AE235">
        <v>0</v>
      </c>
      <c r="AF235">
        <v>0</v>
      </c>
      <c r="AG235">
        <v>0</v>
      </c>
      <c r="AH235">
        <v>1</v>
      </c>
      <c r="AI235">
        <v>70036</v>
      </c>
      <c r="AJ235">
        <v>2010</v>
      </c>
      <c r="AK235">
        <v>0</v>
      </c>
      <c r="AL235">
        <v>19</v>
      </c>
      <c r="AO235" s="41"/>
      <c r="AP235" s="41"/>
      <c r="AQ235" t="str">
        <f t="shared" si="6"/>
        <v/>
      </c>
      <c r="AS235" t="str">
        <f t="shared" si="7"/>
        <v>wci_corp</v>
      </c>
    </row>
    <row r="236" spans="2:45">
      <c r="B236" t="s">
        <v>241</v>
      </c>
      <c r="C236" s="31">
        <v>43982</v>
      </c>
      <c r="D236" s="15">
        <v>1100</v>
      </c>
      <c r="E236" s="15">
        <v>0</v>
      </c>
      <c r="F236" s="53" t="s">
        <v>134</v>
      </c>
      <c r="G236" t="s">
        <v>390</v>
      </c>
      <c r="H236" s="41" t="s">
        <v>136</v>
      </c>
      <c r="I236" t="s">
        <v>391</v>
      </c>
      <c r="J236" t="s">
        <v>214</v>
      </c>
      <c r="K236" t="s">
        <v>139</v>
      </c>
      <c r="L236" s="17"/>
      <c r="M236" s="17"/>
      <c r="N236" s="17" t="s">
        <v>361</v>
      </c>
      <c r="O236" s="36"/>
      <c r="P236" s="17"/>
      <c r="Q236" s="17"/>
      <c r="U236" t="s">
        <v>392</v>
      </c>
      <c r="V236" t="s">
        <v>392</v>
      </c>
      <c r="X236" s="31">
        <v>43985</v>
      </c>
      <c r="Y236" s="31">
        <v>43986</v>
      </c>
      <c r="AA236" s="31"/>
      <c r="AB236" t="s">
        <v>9</v>
      </c>
      <c r="AC236">
        <v>0</v>
      </c>
      <c r="AD236">
        <v>0</v>
      </c>
      <c r="AE236">
        <v>0</v>
      </c>
      <c r="AF236">
        <v>0</v>
      </c>
      <c r="AG236">
        <v>0</v>
      </c>
      <c r="AH236">
        <v>1</v>
      </c>
      <c r="AI236">
        <v>70165</v>
      </c>
      <c r="AJ236">
        <v>2010</v>
      </c>
      <c r="AK236">
        <v>0</v>
      </c>
      <c r="AL236">
        <v>19</v>
      </c>
      <c r="AO236" s="41"/>
      <c r="AP236" s="41"/>
      <c r="AQ236" t="str">
        <f t="shared" si="6"/>
        <v/>
      </c>
      <c r="AS236" t="str">
        <f t="shared" si="7"/>
        <v>wci_corp</v>
      </c>
    </row>
    <row r="237" spans="2:45">
      <c r="B237" t="s">
        <v>337</v>
      </c>
      <c r="C237" s="31">
        <v>43982</v>
      </c>
      <c r="D237" s="15">
        <v>46.71</v>
      </c>
      <c r="E237" s="15">
        <v>0</v>
      </c>
      <c r="F237" s="53" t="s">
        <v>134</v>
      </c>
      <c r="G237" t="s">
        <v>393</v>
      </c>
      <c r="H237" s="41" t="s">
        <v>136</v>
      </c>
      <c r="I237" t="s">
        <v>394</v>
      </c>
      <c r="J237" t="s">
        <v>168</v>
      </c>
      <c r="K237" t="s">
        <v>139</v>
      </c>
      <c r="L237" s="17"/>
      <c r="M237" s="17"/>
      <c r="N237" s="17" t="s">
        <v>395</v>
      </c>
      <c r="O237" s="36"/>
      <c r="P237" s="17"/>
      <c r="Q237" s="17"/>
      <c r="U237" t="s">
        <v>396</v>
      </c>
      <c r="V237" t="s">
        <v>396</v>
      </c>
      <c r="X237" s="31">
        <v>43986</v>
      </c>
      <c r="Y237" s="31">
        <v>43986</v>
      </c>
      <c r="AA237" s="31"/>
      <c r="AB237" t="s">
        <v>9</v>
      </c>
      <c r="AC237">
        <v>0</v>
      </c>
      <c r="AD237">
        <v>0</v>
      </c>
      <c r="AE237">
        <v>0</v>
      </c>
      <c r="AF237">
        <v>0</v>
      </c>
      <c r="AG237">
        <v>0</v>
      </c>
      <c r="AH237">
        <v>1</v>
      </c>
      <c r="AI237">
        <v>52090</v>
      </c>
      <c r="AJ237">
        <v>2010</v>
      </c>
      <c r="AK237">
        <v>0</v>
      </c>
      <c r="AL237">
        <v>19</v>
      </c>
      <c r="AO237" s="41"/>
      <c r="AP237" s="41"/>
      <c r="AQ237" t="str">
        <f t="shared" si="6"/>
        <v/>
      </c>
      <c r="AS237" t="str">
        <f t="shared" si="7"/>
        <v>wci_corp</v>
      </c>
    </row>
    <row r="238" spans="2:45">
      <c r="B238" t="s">
        <v>229</v>
      </c>
      <c r="C238" s="31">
        <v>43982</v>
      </c>
      <c r="D238" s="15">
        <v>698.07</v>
      </c>
      <c r="E238" s="15">
        <v>0</v>
      </c>
      <c r="F238" s="53" t="s">
        <v>134</v>
      </c>
      <c r="G238" t="s">
        <v>397</v>
      </c>
      <c r="H238" s="41" t="s">
        <v>136</v>
      </c>
      <c r="I238" t="s">
        <v>398</v>
      </c>
      <c r="J238" t="s">
        <v>266</v>
      </c>
      <c r="K238" t="s">
        <v>267</v>
      </c>
      <c r="L238" s="17"/>
      <c r="M238" s="17"/>
      <c r="N238" s="17" t="s">
        <v>331</v>
      </c>
      <c r="O238" s="36"/>
      <c r="P238" s="17"/>
      <c r="Q238" s="17"/>
      <c r="U238" t="s">
        <v>397</v>
      </c>
      <c r="V238" t="s">
        <v>369</v>
      </c>
      <c r="X238" s="31">
        <v>43986</v>
      </c>
      <c r="Y238" s="31">
        <v>43986</v>
      </c>
      <c r="AA238" s="31"/>
      <c r="AB238" t="s">
        <v>9</v>
      </c>
      <c r="AC238">
        <v>1</v>
      </c>
      <c r="AD238">
        <v>0</v>
      </c>
      <c r="AE238">
        <v>0</v>
      </c>
      <c r="AF238">
        <v>0</v>
      </c>
      <c r="AG238">
        <v>0</v>
      </c>
      <c r="AH238">
        <v>1</v>
      </c>
      <c r="AI238">
        <v>50086</v>
      </c>
      <c r="AJ238">
        <v>2010</v>
      </c>
      <c r="AK238">
        <v>0</v>
      </c>
      <c r="AL238">
        <v>19</v>
      </c>
      <c r="AO238" s="41"/>
      <c r="AP238" s="41"/>
      <c r="AQ238" t="str">
        <f t="shared" si="6"/>
        <v/>
      </c>
      <c r="AS238" t="str">
        <f t="shared" si="7"/>
        <v>wci_wa</v>
      </c>
    </row>
    <row r="239" spans="2:45">
      <c r="B239" t="s">
        <v>133</v>
      </c>
      <c r="C239" s="31">
        <v>43982</v>
      </c>
      <c r="D239" s="15">
        <v>331.34</v>
      </c>
      <c r="E239" s="15">
        <v>0</v>
      </c>
      <c r="F239" s="53" t="s">
        <v>134</v>
      </c>
      <c r="G239" t="s">
        <v>397</v>
      </c>
      <c r="H239" s="41" t="s">
        <v>136</v>
      </c>
      <c r="I239" t="s">
        <v>398</v>
      </c>
      <c r="J239" t="s">
        <v>266</v>
      </c>
      <c r="K239" t="s">
        <v>267</v>
      </c>
      <c r="L239" s="17"/>
      <c r="M239" s="17"/>
      <c r="N239" s="17" t="s">
        <v>370</v>
      </c>
      <c r="O239" s="36"/>
      <c r="P239" s="17"/>
      <c r="Q239" s="17"/>
      <c r="U239" t="s">
        <v>397</v>
      </c>
      <c r="V239" t="s">
        <v>371</v>
      </c>
      <c r="X239" s="31">
        <v>43986</v>
      </c>
      <c r="Y239" s="31">
        <v>43986</v>
      </c>
      <c r="AA239" s="31"/>
      <c r="AB239" t="s">
        <v>9</v>
      </c>
      <c r="AC239">
        <v>1</v>
      </c>
      <c r="AD239">
        <v>0</v>
      </c>
      <c r="AE239">
        <v>0</v>
      </c>
      <c r="AF239">
        <v>0</v>
      </c>
      <c r="AG239">
        <v>0</v>
      </c>
      <c r="AH239">
        <v>1</v>
      </c>
      <c r="AI239">
        <v>57147</v>
      </c>
      <c r="AJ239">
        <v>2010</v>
      </c>
      <c r="AK239">
        <v>0</v>
      </c>
      <c r="AL239">
        <v>19</v>
      </c>
      <c r="AO239" s="41"/>
      <c r="AP239" s="41"/>
      <c r="AQ239" t="str">
        <f t="shared" si="6"/>
        <v/>
      </c>
      <c r="AS239" t="str">
        <f t="shared" si="7"/>
        <v>wci_wa</v>
      </c>
    </row>
    <row r="240" spans="2:45">
      <c r="B240" t="s">
        <v>347</v>
      </c>
      <c r="C240" s="31">
        <v>43982</v>
      </c>
      <c r="D240" s="15">
        <v>28.57</v>
      </c>
      <c r="E240" s="15">
        <v>0</v>
      </c>
      <c r="F240" s="53" t="s">
        <v>134</v>
      </c>
      <c r="G240" t="s">
        <v>397</v>
      </c>
      <c r="H240" s="41" t="s">
        <v>136</v>
      </c>
      <c r="I240" t="s">
        <v>398</v>
      </c>
      <c r="J240" t="s">
        <v>266</v>
      </c>
      <c r="K240" t="s">
        <v>267</v>
      </c>
      <c r="L240" s="17"/>
      <c r="M240" s="17"/>
      <c r="N240" s="17" t="s">
        <v>372</v>
      </c>
      <c r="O240" s="36"/>
      <c r="P240" s="17"/>
      <c r="Q240" s="17"/>
      <c r="U240" t="s">
        <v>397</v>
      </c>
      <c r="V240" t="s">
        <v>373</v>
      </c>
      <c r="X240" s="31">
        <v>43986</v>
      </c>
      <c r="Y240" s="31">
        <v>43986</v>
      </c>
      <c r="AA240" s="31"/>
      <c r="AB240" t="s">
        <v>9</v>
      </c>
      <c r="AC240">
        <v>1</v>
      </c>
      <c r="AD240">
        <v>0</v>
      </c>
      <c r="AE240">
        <v>0</v>
      </c>
      <c r="AF240">
        <v>0</v>
      </c>
      <c r="AG240">
        <v>0</v>
      </c>
      <c r="AH240">
        <v>1</v>
      </c>
      <c r="AI240">
        <v>70086</v>
      </c>
      <c r="AJ240">
        <v>2010</v>
      </c>
      <c r="AK240">
        <v>0</v>
      </c>
      <c r="AL240">
        <v>19</v>
      </c>
      <c r="AO240" s="41"/>
      <c r="AP240" s="41"/>
      <c r="AQ240" t="str">
        <f t="shared" si="6"/>
        <v/>
      </c>
      <c r="AS240" t="str">
        <f t="shared" si="7"/>
        <v>wci_wa</v>
      </c>
    </row>
    <row r="241" spans="2:45">
      <c r="B241" t="s">
        <v>347</v>
      </c>
      <c r="C241" s="31">
        <v>43982</v>
      </c>
      <c r="D241" s="15">
        <v>1100</v>
      </c>
      <c r="E241" s="15">
        <v>0</v>
      </c>
      <c r="F241" s="53" t="s">
        <v>134</v>
      </c>
      <c r="G241" t="s">
        <v>399</v>
      </c>
      <c r="H241" s="41" t="s">
        <v>136</v>
      </c>
      <c r="I241" t="s">
        <v>400</v>
      </c>
      <c r="J241" t="s">
        <v>168</v>
      </c>
      <c r="K241" t="s">
        <v>139</v>
      </c>
      <c r="L241" s="17"/>
      <c r="M241" s="17"/>
      <c r="N241" s="17" t="s">
        <v>376</v>
      </c>
      <c r="O241" s="36"/>
      <c r="P241" s="17"/>
      <c r="Q241" s="17"/>
      <c r="U241" t="s">
        <v>401</v>
      </c>
      <c r="V241" t="s">
        <v>401</v>
      </c>
      <c r="X241" s="31">
        <v>43986</v>
      </c>
      <c r="Y241" s="31">
        <v>43986</v>
      </c>
      <c r="AA241" s="31"/>
      <c r="AB241" t="s">
        <v>9</v>
      </c>
      <c r="AC241">
        <v>0</v>
      </c>
      <c r="AD241">
        <v>0</v>
      </c>
      <c r="AE241">
        <v>0</v>
      </c>
      <c r="AF241">
        <v>0</v>
      </c>
      <c r="AG241">
        <v>0</v>
      </c>
      <c r="AH241">
        <v>1</v>
      </c>
      <c r="AI241">
        <v>70086</v>
      </c>
      <c r="AJ241">
        <v>2010</v>
      </c>
      <c r="AK241">
        <v>0</v>
      </c>
      <c r="AL241">
        <v>19</v>
      </c>
      <c r="AO241" s="41"/>
      <c r="AP241" s="41"/>
      <c r="AQ241" t="str">
        <f t="shared" si="6"/>
        <v/>
      </c>
      <c r="AS241" t="str">
        <f t="shared" si="7"/>
        <v>wci_corp</v>
      </c>
    </row>
    <row r="242" spans="2:45">
      <c r="B242" t="s">
        <v>347</v>
      </c>
      <c r="C242" s="31">
        <v>43982</v>
      </c>
      <c r="D242" s="15">
        <v>259.08</v>
      </c>
      <c r="E242" s="15">
        <v>0</v>
      </c>
      <c r="F242" s="53" t="s">
        <v>134</v>
      </c>
      <c r="G242" t="s">
        <v>399</v>
      </c>
      <c r="H242" s="41" t="s">
        <v>136</v>
      </c>
      <c r="I242" t="s">
        <v>400</v>
      </c>
      <c r="J242" t="s">
        <v>168</v>
      </c>
      <c r="K242" t="s">
        <v>139</v>
      </c>
      <c r="L242" s="17"/>
      <c r="M242" s="17"/>
      <c r="N242" s="17" t="s">
        <v>378</v>
      </c>
      <c r="O242" s="36"/>
      <c r="P242" s="17"/>
      <c r="Q242" s="17"/>
      <c r="U242" t="s">
        <v>401</v>
      </c>
      <c r="V242" t="s">
        <v>401</v>
      </c>
      <c r="X242" s="31">
        <v>43986</v>
      </c>
      <c r="Y242" s="31">
        <v>43986</v>
      </c>
      <c r="AA242" s="31"/>
      <c r="AB242" t="s">
        <v>9</v>
      </c>
      <c r="AC242">
        <v>0</v>
      </c>
      <c r="AD242">
        <v>0</v>
      </c>
      <c r="AE242">
        <v>0</v>
      </c>
      <c r="AF242">
        <v>0</v>
      </c>
      <c r="AG242">
        <v>0</v>
      </c>
      <c r="AH242">
        <v>1</v>
      </c>
      <c r="AI242">
        <v>70086</v>
      </c>
      <c r="AJ242">
        <v>2010</v>
      </c>
      <c r="AK242">
        <v>0</v>
      </c>
      <c r="AL242">
        <v>19</v>
      </c>
      <c r="AO242" s="41"/>
      <c r="AP242" s="41"/>
      <c r="AQ242" t="str">
        <f t="shared" si="6"/>
        <v/>
      </c>
      <c r="AS242" t="str">
        <f t="shared" si="7"/>
        <v>wci_corp</v>
      </c>
    </row>
    <row r="243" spans="2:45">
      <c r="B243" t="s">
        <v>347</v>
      </c>
      <c r="C243" s="31">
        <v>43997</v>
      </c>
      <c r="D243" s="15">
        <v>259.08</v>
      </c>
      <c r="E243" s="15">
        <v>0</v>
      </c>
      <c r="F243" s="53" t="s">
        <v>134</v>
      </c>
      <c r="G243" t="s">
        <v>402</v>
      </c>
      <c r="H243" s="41" t="s">
        <v>136</v>
      </c>
      <c r="I243" t="s">
        <v>137</v>
      </c>
      <c r="J243" t="s">
        <v>287</v>
      </c>
      <c r="K243" t="s">
        <v>139</v>
      </c>
      <c r="L243" s="17" t="s">
        <v>156</v>
      </c>
      <c r="M243" s="17"/>
      <c r="N243" s="17" t="s">
        <v>157</v>
      </c>
      <c r="O243" s="36">
        <v>43977</v>
      </c>
      <c r="P243" s="17" t="s">
        <v>403</v>
      </c>
      <c r="Q243" s="17">
        <v>15160</v>
      </c>
      <c r="R243" t="s">
        <v>404</v>
      </c>
      <c r="U243" t="s">
        <v>405</v>
      </c>
      <c r="V243" t="s">
        <v>406</v>
      </c>
      <c r="W243">
        <v>2010</v>
      </c>
      <c r="X243" s="31">
        <v>43997</v>
      </c>
      <c r="Y243" s="31">
        <v>43997</v>
      </c>
      <c r="Z243">
        <v>259.08</v>
      </c>
      <c r="AA243" s="31">
        <v>44012</v>
      </c>
      <c r="AB243" t="s">
        <v>9</v>
      </c>
      <c r="AC243">
        <v>0</v>
      </c>
      <c r="AD243">
        <v>0</v>
      </c>
      <c r="AE243">
        <v>0</v>
      </c>
      <c r="AF243">
        <v>0</v>
      </c>
      <c r="AG243">
        <v>0</v>
      </c>
      <c r="AH243">
        <v>1</v>
      </c>
      <c r="AI243">
        <v>70086</v>
      </c>
      <c r="AJ243">
        <v>2010</v>
      </c>
      <c r="AK243">
        <v>0</v>
      </c>
      <c r="AL243">
        <v>19</v>
      </c>
      <c r="AO243" s="41"/>
      <c r="AP243" s="41"/>
      <c r="AQ243" t="str">
        <f t="shared" si="6"/>
        <v>VO05436638</v>
      </c>
      <c r="AS243" t="str">
        <f t="shared" si="7"/>
        <v>wci_corp</v>
      </c>
    </row>
    <row r="244" spans="2:45">
      <c r="B244" t="s">
        <v>229</v>
      </c>
      <c r="C244" s="31">
        <v>44012</v>
      </c>
      <c r="D244" s="15">
        <v>-698.07</v>
      </c>
      <c r="E244" s="15">
        <v>0</v>
      </c>
      <c r="F244" s="53" t="s">
        <v>134</v>
      </c>
      <c r="G244" t="s">
        <v>407</v>
      </c>
      <c r="H244" s="41" t="s">
        <v>136</v>
      </c>
      <c r="I244" t="s">
        <v>265</v>
      </c>
      <c r="J244" t="s">
        <v>266</v>
      </c>
      <c r="K244" t="s">
        <v>314</v>
      </c>
      <c r="L244" s="17"/>
      <c r="M244" s="17"/>
      <c r="N244" s="17" t="s">
        <v>331</v>
      </c>
      <c r="O244" s="36"/>
      <c r="P244" s="17"/>
      <c r="Q244" s="17"/>
      <c r="U244" t="s">
        <v>368</v>
      </c>
      <c r="V244" t="s">
        <v>369</v>
      </c>
      <c r="X244" s="31">
        <v>43985</v>
      </c>
      <c r="Y244" s="31">
        <v>43985</v>
      </c>
      <c r="AA244" s="31"/>
      <c r="AB244" t="s">
        <v>9</v>
      </c>
      <c r="AC244">
        <v>0</v>
      </c>
      <c r="AD244">
        <v>0</v>
      </c>
      <c r="AE244">
        <v>0</v>
      </c>
      <c r="AF244">
        <v>0</v>
      </c>
      <c r="AG244">
        <v>5</v>
      </c>
      <c r="AH244">
        <v>1</v>
      </c>
      <c r="AI244">
        <v>50086</v>
      </c>
      <c r="AJ244">
        <v>2010</v>
      </c>
      <c r="AK244">
        <v>0</v>
      </c>
      <c r="AL244">
        <v>19</v>
      </c>
      <c r="AO244" s="41"/>
      <c r="AP244" s="41"/>
      <c r="AQ244" t="str">
        <f t="shared" si="6"/>
        <v/>
      </c>
      <c r="AS244" t="str">
        <f t="shared" si="7"/>
        <v>wci_wa</v>
      </c>
    </row>
    <row r="245" spans="2:45">
      <c r="B245" t="s">
        <v>133</v>
      </c>
      <c r="C245" s="31">
        <v>44012</v>
      </c>
      <c r="D245" s="15">
        <v>-331.34</v>
      </c>
      <c r="E245" s="15">
        <v>0</v>
      </c>
      <c r="F245" s="53" t="s">
        <v>134</v>
      </c>
      <c r="G245" t="s">
        <v>407</v>
      </c>
      <c r="H245" s="41" t="s">
        <v>136</v>
      </c>
      <c r="I245" t="s">
        <v>265</v>
      </c>
      <c r="J245" t="s">
        <v>266</v>
      </c>
      <c r="K245" t="s">
        <v>314</v>
      </c>
      <c r="L245" s="17"/>
      <c r="M245" s="17"/>
      <c r="N245" s="17" t="s">
        <v>370</v>
      </c>
      <c r="O245" s="36"/>
      <c r="P245" s="17"/>
      <c r="Q245" s="17"/>
      <c r="U245" t="s">
        <v>368</v>
      </c>
      <c r="V245" t="s">
        <v>371</v>
      </c>
      <c r="X245" s="31">
        <v>43985</v>
      </c>
      <c r="Y245" s="31">
        <v>43985</v>
      </c>
      <c r="AA245" s="31"/>
      <c r="AB245" t="s">
        <v>9</v>
      </c>
      <c r="AC245">
        <v>0</v>
      </c>
      <c r="AD245">
        <v>0</v>
      </c>
      <c r="AE245">
        <v>0</v>
      </c>
      <c r="AF245">
        <v>0</v>
      </c>
      <c r="AG245">
        <v>5</v>
      </c>
      <c r="AH245">
        <v>1</v>
      </c>
      <c r="AI245">
        <v>57147</v>
      </c>
      <c r="AJ245">
        <v>2010</v>
      </c>
      <c r="AK245">
        <v>0</v>
      </c>
      <c r="AL245">
        <v>19</v>
      </c>
      <c r="AO245" s="41"/>
      <c r="AP245" s="41"/>
      <c r="AQ245" t="str">
        <f t="shared" si="6"/>
        <v/>
      </c>
      <c r="AS245" t="str">
        <f t="shared" si="7"/>
        <v>wci_wa</v>
      </c>
    </row>
    <row r="246" spans="2:45">
      <c r="B246" t="s">
        <v>347</v>
      </c>
      <c r="C246" s="31">
        <v>44012</v>
      </c>
      <c r="D246" s="15">
        <v>-28.57</v>
      </c>
      <c r="E246" s="15">
        <v>0</v>
      </c>
      <c r="F246" s="53" t="s">
        <v>134</v>
      </c>
      <c r="G246" t="s">
        <v>407</v>
      </c>
      <c r="H246" s="41" t="s">
        <v>136</v>
      </c>
      <c r="I246" t="s">
        <v>265</v>
      </c>
      <c r="J246" t="s">
        <v>266</v>
      </c>
      <c r="K246" t="s">
        <v>314</v>
      </c>
      <c r="L246" s="17"/>
      <c r="M246" s="17"/>
      <c r="N246" s="17" t="s">
        <v>372</v>
      </c>
      <c r="O246" s="36"/>
      <c r="P246" s="17"/>
      <c r="Q246" s="17"/>
      <c r="U246" t="s">
        <v>368</v>
      </c>
      <c r="V246" t="s">
        <v>373</v>
      </c>
      <c r="X246" s="31">
        <v>43985</v>
      </c>
      <c r="Y246" s="31">
        <v>43985</v>
      </c>
      <c r="AA246" s="31"/>
      <c r="AB246" t="s">
        <v>9</v>
      </c>
      <c r="AC246">
        <v>0</v>
      </c>
      <c r="AD246">
        <v>0</v>
      </c>
      <c r="AE246">
        <v>0</v>
      </c>
      <c r="AF246">
        <v>0</v>
      </c>
      <c r="AG246">
        <v>5</v>
      </c>
      <c r="AH246">
        <v>1</v>
      </c>
      <c r="AI246">
        <v>70086</v>
      </c>
      <c r="AJ246">
        <v>2010</v>
      </c>
      <c r="AK246">
        <v>0</v>
      </c>
      <c r="AL246">
        <v>19</v>
      </c>
      <c r="AO246" s="41"/>
      <c r="AP246" s="41"/>
      <c r="AQ246" t="str">
        <f t="shared" si="6"/>
        <v/>
      </c>
      <c r="AS246" t="str">
        <f t="shared" si="7"/>
        <v>wci_wa</v>
      </c>
    </row>
    <row r="247" spans="2:45">
      <c r="B247" t="s">
        <v>229</v>
      </c>
      <c r="C247" s="31">
        <v>44012</v>
      </c>
      <c r="D247" s="15">
        <v>698.07</v>
      </c>
      <c r="E247" s="15">
        <v>0</v>
      </c>
      <c r="F247" s="53" t="s">
        <v>134</v>
      </c>
      <c r="G247" t="s">
        <v>408</v>
      </c>
      <c r="H247" s="41" t="s">
        <v>136</v>
      </c>
      <c r="I247" t="s">
        <v>265</v>
      </c>
      <c r="J247" t="s">
        <v>266</v>
      </c>
      <c r="K247" t="s">
        <v>314</v>
      </c>
      <c r="L247" s="17"/>
      <c r="M247" s="17"/>
      <c r="N247" s="17" t="s">
        <v>331</v>
      </c>
      <c r="O247" s="36"/>
      <c r="P247" s="17"/>
      <c r="Q247" s="17"/>
      <c r="U247" t="s">
        <v>374</v>
      </c>
      <c r="V247" t="s">
        <v>369</v>
      </c>
      <c r="X247" s="31">
        <v>43985</v>
      </c>
      <c r="Y247" s="31">
        <v>43985</v>
      </c>
      <c r="AA247" s="31"/>
      <c r="AB247" t="s">
        <v>9</v>
      </c>
      <c r="AC247">
        <v>0</v>
      </c>
      <c r="AD247">
        <v>0</v>
      </c>
      <c r="AE247">
        <v>0</v>
      </c>
      <c r="AF247">
        <v>0</v>
      </c>
      <c r="AG247">
        <v>5</v>
      </c>
      <c r="AH247">
        <v>1</v>
      </c>
      <c r="AI247">
        <v>50086</v>
      </c>
      <c r="AJ247">
        <v>2010</v>
      </c>
      <c r="AK247">
        <v>0</v>
      </c>
      <c r="AL247">
        <v>19</v>
      </c>
      <c r="AO247" s="41"/>
      <c r="AP247" s="41"/>
      <c r="AQ247" t="str">
        <f t="shared" si="6"/>
        <v/>
      </c>
      <c r="AS247" t="str">
        <f t="shared" si="7"/>
        <v>wci_wa</v>
      </c>
    </row>
    <row r="248" spans="2:45">
      <c r="B248" t="s">
        <v>133</v>
      </c>
      <c r="C248" s="31">
        <v>44012</v>
      </c>
      <c r="D248" s="15">
        <v>331.34</v>
      </c>
      <c r="E248" s="15">
        <v>0</v>
      </c>
      <c r="F248" s="53" t="s">
        <v>134</v>
      </c>
      <c r="G248" t="s">
        <v>408</v>
      </c>
      <c r="H248" s="41" t="s">
        <v>136</v>
      </c>
      <c r="I248" t="s">
        <v>265</v>
      </c>
      <c r="J248" t="s">
        <v>266</v>
      </c>
      <c r="K248" t="s">
        <v>314</v>
      </c>
      <c r="L248" s="17"/>
      <c r="M248" s="17"/>
      <c r="N248" s="17" t="s">
        <v>370</v>
      </c>
      <c r="O248" s="36"/>
      <c r="P248" s="17"/>
      <c r="Q248" s="17"/>
      <c r="U248" t="s">
        <v>374</v>
      </c>
      <c r="V248" t="s">
        <v>371</v>
      </c>
      <c r="X248" s="31">
        <v>43985</v>
      </c>
      <c r="Y248" s="31">
        <v>43985</v>
      </c>
      <c r="AA248" s="31"/>
      <c r="AB248" t="s">
        <v>9</v>
      </c>
      <c r="AC248">
        <v>0</v>
      </c>
      <c r="AD248">
        <v>0</v>
      </c>
      <c r="AE248">
        <v>0</v>
      </c>
      <c r="AF248">
        <v>0</v>
      </c>
      <c r="AG248">
        <v>5</v>
      </c>
      <c r="AH248">
        <v>1</v>
      </c>
      <c r="AI248">
        <v>57147</v>
      </c>
      <c r="AJ248">
        <v>2010</v>
      </c>
      <c r="AK248">
        <v>0</v>
      </c>
      <c r="AL248">
        <v>19</v>
      </c>
      <c r="AO248" s="41"/>
      <c r="AP248" s="41"/>
      <c r="AQ248" t="str">
        <f t="shared" si="6"/>
        <v/>
      </c>
      <c r="AS248" t="str">
        <f t="shared" si="7"/>
        <v>wci_wa</v>
      </c>
    </row>
    <row r="249" spans="2:45">
      <c r="B249" t="s">
        <v>347</v>
      </c>
      <c r="C249" s="31">
        <v>44012</v>
      </c>
      <c r="D249" s="15">
        <v>28.57</v>
      </c>
      <c r="E249" s="15">
        <v>0</v>
      </c>
      <c r="F249" s="53" t="s">
        <v>134</v>
      </c>
      <c r="G249" t="s">
        <v>408</v>
      </c>
      <c r="H249" s="41" t="s">
        <v>136</v>
      </c>
      <c r="I249" t="s">
        <v>265</v>
      </c>
      <c r="J249" t="s">
        <v>266</v>
      </c>
      <c r="K249" t="s">
        <v>314</v>
      </c>
      <c r="L249" s="17"/>
      <c r="M249" s="17"/>
      <c r="N249" s="17" t="s">
        <v>372</v>
      </c>
      <c r="O249" s="36"/>
      <c r="P249" s="17"/>
      <c r="Q249" s="17"/>
      <c r="U249" t="s">
        <v>374</v>
      </c>
      <c r="V249" t="s">
        <v>373</v>
      </c>
      <c r="X249" s="31">
        <v>43985</v>
      </c>
      <c r="Y249" s="31">
        <v>43985</v>
      </c>
      <c r="AA249" s="31"/>
      <c r="AB249" t="s">
        <v>9</v>
      </c>
      <c r="AC249">
        <v>0</v>
      </c>
      <c r="AD249">
        <v>0</v>
      </c>
      <c r="AE249">
        <v>0</v>
      </c>
      <c r="AF249">
        <v>0</v>
      </c>
      <c r="AG249">
        <v>5</v>
      </c>
      <c r="AH249">
        <v>1</v>
      </c>
      <c r="AI249">
        <v>70086</v>
      </c>
      <c r="AJ249">
        <v>2010</v>
      </c>
      <c r="AK249">
        <v>0</v>
      </c>
      <c r="AL249">
        <v>19</v>
      </c>
      <c r="AO249" s="41"/>
      <c r="AP249" s="41"/>
      <c r="AQ249" t="str">
        <f t="shared" si="6"/>
        <v/>
      </c>
      <c r="AS249" t="str">
        <f t="shared" si="7"/>
        <v>wci_wa</v>
      </c>
    </row>
    <row r="250" spans="2:45">
      <c r="B250" t="s">
        <v>347</v>
      </c>
      <c r="C250" s="31">
        <v>44012</v>
      </c>
      <c r="D250" s="15">
        <v>-1100</v>
      </c>
      <c r="E250" s="15">
        <v>0</v>
      </c>
      <c r="F250" s="53" t="s">
        <v>134</v>
      </c>
      <c r="G250" t="s">
        <v>409</v>
      </c>
      <c r="H250" s="41" t="s">
        <v>136</v>
      </c>
      <c r="I250" t="s">
        <v>275</v>
      </c>
      <c r="J250" t="s">
        <v>214</v>
      </c>
      <c r="K250" t="s">
        <v>139</v>
      </c>
      <c r="L250" s="17"/>
      <c r="M250" s="17"/>
      <c r="N250" s="17" t="s">
        <v>376</v>
      </c>
      <c r="O250" s="36"/>
      <c r="P250" s="17"/>
      <c r="Q250" s="17"/>
      <c r="U250" t="s">
        <v>377</v>
      </c>
      <c r="V250" t="s">
        <v>410</v>
      </c>
      <c r="X250" s="31">
        <v>43985</v>
      </c>
      <c r="Y250" s="31">
        <v>43985</v>
      </c>
      <c r="AA250" s="31"/>
      <c r="AB250" t="s">
        <v>9</v>
      </c>
      <c r="AC250">
        <v>0</v>
      </c>
      <c r="AD250">
        <v>0</v>
      </c>
      <c r="AE250">
        <v>0</v>
      </c>
      <c r="AF250">
        <v>0</v>
      </c>
      <c r="AG250">
        <v>5</v>
      </c>
      <c r="AH250">
        <v>1</v>
      </c>
      <c r="AI250">
        <v>70086</v>
      </c>
      <c r="AJ250">
        <v>2010</v>
      </c>
      <c r="AK250">
        <v>0</v>
      </c>
      <c r="AL250">
        <v>19</v>
      </c>
      <c r="AO250" s="41"/>
      <c r="AP250" s="41"/>
      <c r="AQ250" t="str">
        <f t="shared" si="6"/>
        <v/>
      </c>
      <c r="AS250" t="str">
        <f t="shared" si="7"/>
        <v>wci_corp</v>
      </c>
    </row>
    <row r="251" spans="2:45">
      <c r="B251" t="s">
        <v>347</v>
      </c>
      <c r="C251" s="31">
        <v>44012</v>
      </c>
      <c r="D251" s="15">
        <v>-259.08</v>
      </c>
      <c r="E251" s="15">
        <v>0</v>
      </c>
      <c r="F251" s="53" t="s">
        <v>134</v>
      </c>
      <c r="G251" t="s">
        <v>409</v>
      </c>
      <c r="H251" s="41" t="s">
        <v>136</v>
      </c>
      <c r="I251" t="s">
        <v>275</v>
      </c>
      <c r="J251" t="s">
        <v>214</v>
      </c>
      <c r="K251" t="s">
        <v>139</v>
      </c>
      <c r="L251" s="17"/>
      <c r="M251" s="17"/>
      <c r="N251" s="17" t="s">
        <v>378</v>
      </c>
      <c r="O251" s="36"/>
      <c r="P251" s="17"/>
      <c r="Q251" s="17"/>
      <c r="U251" t="s">
        <v>377</v>
      </c>
      <c r="V251" t="s">
        <v>410</v>
      </c>
      <c r="X251" s="31">
        <v>43985</v>
      </c>
      <c r="Y251" s="31">
        <v>43985</v>
      </c>
      <c r="AA251" s="31"/>
      <c r="AB251" t="s">
        <v>9</v>
      </c>
      <c r="AC251">
        <v>0</v>
      </c>
      <c r="AD251">
        <v>0</v>
      </c>
      <c r="AE251">
        <v>0</v>
      </c>
      <c r="AF251">
        <v>0</v>
      </c>
      <c r="AG251">
        <v>5</v>
      </c>
      <c r="AH251">
        <v>1</v>
      </c>
      <c r="AI251">
        <v>70086</v>
      </c>
      <c r="AJ251">
        <v>2010</v>
      </c>
      <c r="AK251">
        <v>0</v>
      </c>
      <c r="AL251">
        <v>19</v>
      </c>
      <c r="AO251" s="41"/>
      <c r="AP251" s="41"/>
      <c r="AQ251" t="str">
        <f t="shared" si="6"/>
        <v/>
      </c>
      <c r="AS251" t="str">
        <f t="shared" si="7"/>
        <v>wci_corp</v>
      </c>
    </row>
    <row r="252" spans="2:45">
      <c r="B252" t="s">
        <v>347</v>
      </c>
      <c r="C252" s="31">
        <v>44012</v>
      </c>
      <c r="D252" s="15">
        <v>1100</v>
      </c>
      <c r="E252" s="15">
        <v>0</v>
      </c>
      <c r="F252" s="53" t="s">
        <v>134</v>
      </c>
      <c r="G252" t="s">
        <v>411</v>
      </c>
      <c r="H252" s="41" t="s">
        <v>136</v>
      </c>
      <c r="I252" t="s">
        <v>275</v>
      </c>
      <c r="J252" t="s">
        <v>214</v>
      </c>
      <c r="K252" t="s">
        <v>139</v>
      </c>
      <c r="L252" s="17"/>
      <c r="M252" s="17"/>
      <c r="N252" s="17" t="s">
        <v>376</v>
      </c>
      <c r="O252" s="36"/>
      <c r="P252" s="17"/>
      <c r="Q252" s="17"/>
      <c r="U252" t="s">
        <v>380</v>
      </c>
      <c r="V252" t="s">
        <v>412</v>
      </c>
      <c r="X252" s="31">
        <v>43985</v>
      </c>
      <c r="Y252" s="31">
        <v>43985</v>
      </c>
      <c r="AA252" s="31"/>
      <c r="AB252" t="s">
        <v>9</v>
      </c>
      <c r="AC252">
        <v>0</v>
      </c>
      <c r="AD252">
        <v>0</v>
      </c>
      <c r="AE252">
        <v>0</v>
      </c>
      <c r="AF252">
        <v>0</v>
      </c>
      <c r="AG252">
        <v>5</v>
      </c>
      <c r="AH252">
        <v>1</v>
      </c>
      <c r="AI252">
        <v>70086</v>
      </c>
      <c r="AJ252">
        <v>2010</v>
      </c>
      <c r="AK252">
        <v>0</v>
      </c>
      <c r="AL252">
        <v>19</v>
      </c>
      <c r="AO252" s="41"/>
      <c r="AP252" s="41"/>
      <c r="AQ252" t="str">
        <f t="shared" si="6"/>
        <v/>
      </c>
      <c r="AS252" t="str">
        <f t="shared" si="7"/>
        <v>wci_corp</v>
      </c>
    </row>
    <row r="253" spans="2:45">
      <c r="B253" t="s">
        <v>347</v>
      </c>
      <c r="C253" s="31">
        <v>44012</v>
      </c>
      <c r="D253" s="15">
        <v>259.08</v>
      </c>
      <c r="E253" s="15">
        <v>0</v>
      </c>
      <c r="F253" s="53" t="s">
        <v>134</v>
      </c>
      <c r="G253" t="s">
        <v>411</v>
      </c>
      <c r="H253" s="41" t="s">
        <v>136</v>
      </c>
      <c r="I253" t="s">
        <v>275</v>
      </c>
      <c r="J253" t="s">
        <v>214</v>
      </c>
      <c r="K253" t="s">
        <v>139</v>
      </c>
      <c r="L253" s="17"/>
      <c r="M253" s="17"/>
      <c r="N253" s="17" t="s">
        <v>378</v>
      </c>
      <c r="O253" s="36"/>
      <c r="P253" s="17"/>
      <c r="Q253" s="17"/>
      <c r="U253" t="s">
        <v>380</v>
      </c>
      <c r="V253" t="s">
        <v>412</v>
      </c>
      <c r="X253" s="31">
        <v>43985</v>
      </c>
      <c r="Y253" s="31">
        <v>43985</v>
      </c>
      <c r="AA253" s="31"/>
      <c r="AB253" t="s">
        <v>9</v>
      </c>
      <c r="AC253">
        <v>0</v>
      </c>
      <c r="AD253">
        <v>0</v>
      </c>
      <c r="AE253">
        <v>0</v>
      </c>
      <c r="AF253">
        <v>0</v>
      </c>
      <c r="AG253">
        <v>5</v>
      </c>
      <c r="AH253">
        <v>1</v>
      </c>
      <c r="AI253">
        <v>70086</v>
      </c>
      <c r="AJ253">
        <v>2010</v>
      </c>
      <c r="AK253">
        <v>0</v>
      </c>
      <c r="AL253">
        <v>19</v>
      </c>
      <c r="AO253" s="41"/>
      <c r="AP253" s="41"/>
      <c r="AQ253" t="str">
        <f t="shared" si="6"/>
        <v/>
      </c>
      <c r="AS253" t="str">
        <f t="shared" si="7"/>
        <v>wci_corp</v>
      </c>
    </row>
    <row r="254" spans="2:45">
      <c r="B254" t="s">
        <v>337</v>
      </c>
      <c r="C254" s="31">
        <v>44012</v>
      </c>
      <c r="D254" s="15">
        <v>-46.71</v>
      </c>
      <c r="E254" s="15">
        <v>0</v>
      </c>
      <c r="F254" s="53" t="s">
        <v>134</v>
      </c>
      <c r="G254" t="s">
        <v>413</v>
      </c>
      <c r="H254" s="41" t="s">
        <v>136</v>
      </c>
      <c r="I254" t="s">
        <v>394</v>
      </c>
      <c r="J254" t="s">
        <v>168</v>
      </c>
      <c r="K254" t="s">
        <v>139</v>
      </c>
      <c r="L254" s="17"/>
      <c r="M254" s="17"/>
      <c r="N254" s="17" t="s">
        <v>395</v>
      </c>
      <c r="O254" s="36"/>
      <c r="P254" s="17"/>
      <c r="Q254" s="17"/>
      <c r="U254" t="s">
        <v>396</v>
      </c>
      <c r="V254" t="s">
        <v>414</v>
      </c>
      <c r="X254" s="31">
        <v>43986</v>
      </c>
      <c r="Y254" s="31">
        <v>43986</v>
      </c>
      <c r="AA254" s="31"/>
      <c r="AB254" t="s">
        <v>9</v>
      </c>
      <c r="AC254">
        <v>0</v>
      </c>
      <c r="AD254">
        <v>0</v>
      </c>
      <c r="AE254">
        <v>0</v>
      </c>
      <c r="AF254">
        <v>0</v>
      </c>
      <c r="AG254">
        <v>5</v>
      </c>
      <c r="AH254">
        <v>1</v>
      </c>
      <c r="AI254">
        <v>52090</v>
      </c>
      <c r="AJ254">
        <v>2010</v>
      </c>
      <c r="AK254">
        <v>0</v>
      </c>
      <c r="AL254">
        <v>19</v>
      </c>
      <c r="AO254" s="41"/>
      <c r="AP254" s="41"/>
      <c r="AQ254" t="str">
        <f t="shared" si="6"/>
        <v/>
      </c>
      <c r="AS254" t="str">
        <f t="shared" si="7"/>
        <v>wci_corp</v>
      </c>
    </row>
    <row r="255" spans="2:45">
      <c r="B255" t="s">
        <v>347</v>
      </c>
      <c r="C255" s="31">
        <v>44012</v>
      </c>
      <c r="D255" s="15">
        <v>-1100</v>
      </c>
      <c r="E255" s="15">
        <v>0</v>
      </c>
      <c r="F255" s="53" t="s">
        <v>134</v>
      </c>
      <c r="G255" t="s">
        <v>415</v>
      </c>
      <c r="H255" s="41" t="s">
        <v>136</v>
      </c>
      <c r="I255" t="s">
        <v>400</v>
      </c>
      <c r="J255" t="s">
        <v>168</v>
      </c>
      <c r="K255" t="s">
        <v>139</v>
      </c>
      <c r="L255" s="17"/>
      <c r="M255" s="17"/>
      <c r="N255" s="17" t="s">
        <v>376</v>
      </c>
      <c r="O255" s="36"/>
      <c r="P255" s="17"/>
      <c r="Q255" s="17"/>
      <c r="U255" t="s">
        <v>401</v>
      </c>
      <c r="V255" t="s">
        <v>416</v>
      </c>
      <c r="X255" s="31">
        <v>43986</v>
      </c>
      <c r="Y255" s="31">
        <v>43986</v>
      </c>
      <c r="AA255" s="31"/>
      <c r="AB255" t="s">
        <v>9</v>
      </c>
      <c r="AC255">
        <v>0</v>
      </c>
      <c r="AD255">
        <v>0</v>
      </c>
      <c r="AE255">
        <v>0</v>
      </c>
      <c r="AF255">
        <v>0</v>
      </c>
      <c r="AG255">
        <v>5</v>
      </c>
      <c r="AH255">
        <v>1</v>
      </c>
      <c r="AI255">
        <v>70086</v>
      </c>
      <c r="AJ255">
        <v>2010</v>
      </c>
      <c r="AK255">
        <v>0</v>
      </c>
      <c r="AL255">
        <v>19</v>
      </c>
      <c r="AO255" s="41"/>
      <c r="AP255" s="41"/>
      <c r="AQ255" t="str">
        <f t="shared" si="6"/>
        <v/>
      </c>
      <c r="AS255" t="str">
        <f t="shared" si="7"/>
        <v>wci_corp</v>
      </c>
    </row>
    <row r="256" spans="2:45">
      <c r="B256" t="s">
        <v>347</v>
      </c>
      <c r="C256" s="31">
        <v>44012</v>
      </c>
      <c r="D256" s="15">
        <v>-259.08</v>
      </c>
      <c r="E256" s="15">
        <v>0</v>
      </c>
      <c r="F256" s="53" t="s">
        <v>134</v>
      </c>
      <c r="G256" t="s">
        <v>415</v>
      </c>
      <c r="H256" s="41" t="s">
        <v>136</v>
      </c>
      <c r="I256" t="s">
        <v>400</v>
      </c>
      <c r="J256" t="s">
        <v>168</v>
      </c>
      <c r="K256" t="s">
        <v>139</v>
      </c>
      <c r="L256" s="17"/>
      <c r="M256" s="17"/>
      <c r="N256" s="17" t="s">
        <v>378</v>
      </c>
      <c r="O256" s="36"/>
      <c r="P256" s="17"/>
      <c r="Q256" s="17"/>
      <c r="U256" t="s">
        <v>401</v>
      </c>
      <c r="V256" t="s">
        <v>416</v>
      </c>
      <c r="X256" s="31">
        <v>43986</v>
      </c>
      <c r="Y256" s="31">
        <v>43986</v>
      </c>
      <c r="AA256" s="31"/>
      <c r="AB256" t="s">
        <v>9</v>
      </c>
      <c r="AC256">
        <v>0</v>
      </c>
      <c r="AD256">
        <v>0</v>
      </c>
      <c r="AE256">
        <v>0</v>
      </c>
      <c r="AF256">
        <v>0</v>
      </c>
      <c r="AG256">
        <v>5</v>
      </c>
      <c r="AH256">
        <v>1</v>
      </c>
      <c r="AI256">
        <v>70086</v>
      </c>
      <c r="AJ256">
        <v>2010</v>
      </c>
      <c r="AK256">
        <v>0</v>
      </c>
      <c r="AL256">
        <v>19</v>
      </c>
      <c r="AO256" s="41"/>
      <c r="AP256" s="41"/>
      <c r="AQ256" t="str">
        <f t="shared" si="6"/>
        <v/>
      </c>
      <c r="AS256" t="str">
        <f t="shared" si="7"/>
        <v>wci_corp</v>
      </c>
    </row>
    <row r="257" spans="2:45">
      <c r="B257" t="s">
        <v>229</v>
      </c>
      <c r="C257" s="31">
        <v>44012</v>
      </c>
      <c r="D257" s="15">
        <v>-698.07</v>
      </c>
      <c r="E257" s="15">
        <v>0</v>
      </c>
      <c r="F257" s="53" t="s">
        <v>134</v>
      </c>
      <c r="G257" t="s">
        <v>417</v>
      </c>
      <c r="H257" s="41" t="s">
        <v>136</v>
      </c>
      <c r="I257" t="s">
        <v>398</v>
      </c>
      <c r="J257" t="s">
        <v>266</v>
      </c>
      <c r="K257" t="s">
        <v>314</v>
      </c>
      <c r="L257" s="17"/>
      <c r="M257" s="17"/>
      <c r="N257" s="17" t="s">
        <v>331</v>
      </c>
      <c r="O257" s="36"/>
      <c r="P257" s="17"/>
      <c r="Q257" s="17"/>
      <c r="U257" t="s">
        <v>397</v>
      </c>
      <c r="V257" t="s">
        <v>369</v>
      </c>
      <c r="X257" s="31">
        <v>43986</v>
      </c>
      <c r="Y257" s="31">
        <v>43987</v>
      </c>
      <c r="AA257" s="31"/>
      <c r="AB257" t="s">
        <v>9</v>
      </c>
      <c r="AC257">
        <v>0</v>
      </c>
      <c r="AD257">
        <v>0</v>
      </c>
      <c r="AE257">
        <v>0</v>
      </c>
      <c r="AF257">
        <v>0</v>
      </c>
      <c r="AG257">
        <v>5</v>
      </c>
      <c r="AH257">
        <v>1</v>
      </c>
      <c r="AI257">
        <v>50086</v>
      </c>
      <c r="AJ257">
        <v>2010</v>
      </c>
      <c r="AK257">
        <v>0</v>
      </c>
      <c r="AL257">
        <v>19</v>
      </c>
      <c r="AO257" s="41"/>
      <c r="AP257" s="41"/>
      <c r="AQ257" t="str">
        <f t="shared" si="6"/>
        <v/>
      </c>
      <c r="AS257" t="str">
        <f t="shared" si="7"/>
        <v>wci_wa</v>
      </c>
    </row>
    <row r="258" spans="2:45">
      <c r="B258" t="s">
        <v>133</v>
      </c>
      <c r="C258" s="31">
        <v>44012</v>
      </c>
      <c r="D258" s="15">
        <v>-331.34</v>
      </c>
      <c r="E258" s="15">
        <v>0</v>
      </c>
      <c r="F258" s="53" t="s">
        <v>134</v>
      </c>
      <c r="G258" t="s">
        <v>417</v>
      </c>
      <c r="H258" s="41" t="s">
        <v>136</v>
      </c>
      <c r="I258" t="s">
        <v>398</v>
      </c>
      <c r="J258" t="s">
        <v>266</v>
      </c>
      <c r="K258" t="s">
        <v>314</v>
      </c>
      <c r="L258" s="17"/>
      <c r="M258" s="17"/>
      <c r="N258" s="17" t="s">
        <v>370</v>
      </c>
      <c r="O258" s="36"/>
      <c r="P258" s="17"/>
      <c r="Q258" s="17"/>
      <c r="U258" t="s">
        <v>397</v>
      </c>
      <c r="V258" t="s">
        <v>371</v>
      </c>
      <c r="X258" s="31">
        <v>43986</v>
      </c>
      <c r="Y258" s="31">
        <v>43987</v>
      </c>
      <c r="AA258" s="31"/>
      <c r="AB258" t="s">
        <v>9</v>
      </c>
      <c r="AC258">
        <v>0</v>
      </c>
      <c r="AD258">
        <v>0</v>
      </c>
      <c r="AE258">
        <v>0</v>
      </c>
      <c r="AF258">
        <v>0</v>
      </c>
      <c r="AG258">
        <v>5</v>
      </c>
      <c r="AH258">
        <v>1</v>
      </c>
      <c r="AI258">
        <v>57147</v>
      </c>
      <c r="AJ258">
        <v>2010</v>
      </c>
      <c r="AK258">
        <v>0</v>
      </c>
      <c r="AL258">
        <v>19</v>
      </c>
      <c r="AO258" s="41"/>
      <c r="AP258" s="41"/>
      <c r="AQ258" t="str">
        <f t="shared" si="6"/>
        <v/>
      </c>
      <c r="AS258" t="str">
        <f t="shared" si="7"/>
        <v>wci_wa</v>
      </c>
    </row>
    <row r="259" spans="2:45">
      <c r="B259" t="s">
        <v>347</v>
      </c>
      <c r="C259" s="31">
        <v>44012</v>
      </c>
      <c r="D259" s="15">
        <v>-28.57</v>
      </c>
      <c r="E259" s="15">
        <v>0</v>
      </c>
      <c r="F259" s="53" t="s">
        <v>134</v>
      </c>
      <c r="G259" t="s">
        <v>417</v>
      </c>
      <c r="H259" s="41" t="s">
        <v>136</v>
      </c>
      <c r="I259" t="s">
        <v>398</v>
      </c>
      <c r="J259" t="s">
        <v>266</v>
      </c>
      <c r="K259" t="s">
        <v>314</v>
      </c>
      <c r="L259" s="17"/>
      <c r="M259" s="17"/>
      <c r="N259" s="17" t="s">
        <v>372</v>
      </c>
      <c r="O259" s="36"/>
      <c r="P259" s="17"/>
      <c r="Q259" s="17"/>
      <c r="U259" t="s">
        <v>397</v>
      </c>
      <c r="V259" t="s">
        <v>373</v>
      </c>
      <c r="X259" s="31">
        <v>43986</v>
      </c>
      <c r="Y259" s="31">
        <v>43987</v>
      </c>
      <c r="AA259" s="31"/>
      <c r="AB259" t="s">
        <v>9</v>
      </c>
      <c r="AC259">
        <v>0</v>
      </c>
      <c r="AD259">
        <v>0</v>
      </c>
      <c r="AE259">
        <v>0</v>
      </c>
      <c r="AF259">
        <v>0</v>
      </c>
      <c r="AG259">
        <v>5</v>
      </c>
      <c r="AH259">
        <v>1</v>
      </c>
      <c r="AI259">
        <v>70086</v>
      </c>
      <c r="AJ259">
        <v>2010</v>
      </c>
      <c r="AK259">
        <v>0</v>
      </c>
      <c r="AL259">
        <v>19</v>
      </c>
      <c r="AO259" s="41"/>
      <c r="AP259" s="41"/>
      <c r="AQ259" t="str">
        <f t="shared" si="6"/>
        <v/>
      </c>
      <c r="AS259" t="str">
        <f t="shared" si="7"/>
        <v>wci_wa</v>
      </c>
    </row>
    <row r="260" spans="2:45">
      <c r="B260" t="s">
        <v>218</v>
      </c>
      <c r="C260" s="31">
        <v>44012</v>
      </c>
      <c r="D260" s="15">
        <v>353.76</v>
      </c>
      <c r="E260" s="15">
        <v>0</v>
      </c>
      <c r="F260" s="53" t="s">
        <v>134</v>
      </c>
      <c r="G260" t="s">
        <v>418</v>
      </c>
      <c r="H260" s="41" t="s">
        <v>136</v>
      </c>
      <c r="I260" t="s">
        <v>419</v>
      </c>
      <c r="J260" t="s">
        <v>168</v>
      </c>
      <c r="K260" t="s">
        <v>139</v>
      </c>
      <c r="L260" s="17"/>
      <c r="M260" s="17"/>
      <c r="N260" s="17" t="s">
        <v>359</v>
      </c>
      <c r="O260" s="36"/>
      <c r="P260" s="17"/>
      <c r="Q260" s="17"/>
      <c r="U260" t="s">
        <v>420</v>
      </c>
      <c r="V260" t="s">
        <v>420</v>
      </c>
      <c r="X260" s="31">
        <v>44013</v>
      </c>
      <c r="Y260" s="31">
        <v>44013</v>
      </c>
      <c r="AA260" s="31"/>
      <c r="AB260" t="s">
        <v>9</v>
      </c>
      <c r="AC260">
        <v>0</v>
      </c>
      <c r="AD260">
        <v>0</v>
      </c>
      <c r="AE260">
        <v>0</v>
      </c>
      <c r="AF260">
        <v>0</v>
      </c>
      <c r="AG260">
        <v>0</v>
      </c>
      <c r="AH260">
        <v>1</v>
      </c>
      <c r="AI260">
        <v>50020</v>
      </c>
      <c r="AJ260">
        <v>2010</v>
      </c>
      <c r="AK260">
        <v>0</v>
      </c>
      <c r="AL260">
        <v>19</v>
      </c>
      <c r="AO260" s="41"/>
      <c r="AP260" s="41"/>
      <c r="AQ260" t="str">
        <f t="shared" si="6"/>
        <v/>
      </c>
      <c r="AS260" t="str">
        <f t="shared" si="7"/>
        <v>wci_corp</v>
      </c>
    </row>
    <row r="261" spans="2:45">
      <c r="B261" t="s">
        <v>218</v>
      </c>
      <c r="C261" s="31">
        <v>44012</v>
      </c>
      <c r="D261" s="15">
        <v>1324</v>
      </c>
      <c r="E261" s="15">
        <v>0</v>
      </c>
      <c r="F261" s="53" t="s">
        <v>134</v>
      </c>
      <c r="G261" t="s">
        <v>418</v>
      </c>
      <c r="H261" s="41" t="s">
        <v>136</v>
      </c>
      <c r="I261" t="s">
        <v>419</v>
      </c>
      <c r="J261" t="s">
        <v>168</v>
      </c>
      <c r="K261" t="s">
        <v>139</v>
      </c>
      <c r="L261" s="17"/>
      <c r="M261" s="17"/>
      <c r="N261" s="17" t="s">
        <v>359</v>
      </c>
      <c r="O261" s="36"/>
      <c r="P261" s="17"/>
      <c r="Q261" s="17"/>
      <c r="U261" t="s">
        <v>420</v>
      </c>
      <c r="V261" t="s">
        <v>420</v>
      </c>
      <c r="X261" s="31">
        <v>44013</v>
      </c>
      <c r="Y261" s="31">
        <v>44013</v>
      </c>
      <c r="AA261" s="31"/>
      <c r="AB261" t="s">
        <v>9</v>
      </c>
      <c r="AC261">
        <v>0</v>
      </c>
      <c r="AD261">
        <v>0</v>
      </c>
      <c r="AE261">
        <v>0</v>
      </c>
      <c r="AF261">
        <v>0</v>
      </c>
      <c r="AG261">
        <v>0</v>
      </c>
      <c r="AH261">
        <v>1</v>
      </c>
      <c r="AI261">
        <v>50020</v>
      </c>
      <c r="AJ261">
        <v>2010</v>
      </c>
      <c r="AK261">
        <v>0</v>
      </c>
      <c r="AL261">
        <v>19</v>
      </c>
      <c r="AO261" s="41"/>
      <c r="AP261" s="41"/>
      <c r="AQ261" t="str">
        <f t="shared" si="6"/>
        <v/>
      </c>
      <c r="AS261" t="str">
        <f t="shared" si="7"/>
        <v>wci_corp</v>
      </c>
    </row>
    <row r="262" spans="2:45">
      <c r="B262" t="s">
        <v>241</v>
      </c>
      <c r="C262" s="31">
        <v>44012</v>
      </c>
      <c r="D262" s="15">
        <v>775</v>
      </c>
      <c r="E262" s="15">
        <v>0</v>
      </c>
      <c r="F262" s="53" t="s">
        <v>134</v>
      </c>
      <c r="G262" t="s">
        <v>418</v>
      </c>
      <c r="H262" s="41" t="s">
        <v>136</v>
      </c>
      <c r="I262" t="s">
        <v>419</v>
      </c>
      <c r="J262" t="s">
        <v>168</v>
      </c>
      <c r="K262" t="s">
        <v>139</v>
      </c>
      <c r="L262" s="17"/>
      <c r="M262" s="17"/>
      <c r="N262" s="17" t="s">
        <v>421</v>
      </c>
      <c r="O262" s="36"/>
      <c r="P262" s="17"/>
      <c r="Q262" s="17"/>
      <c r="U262" t="s">
        <v>420</v>
      </c>
      <c r="V262" t="s">
        <v>420</v>
      </c>
      <c r="X262" s="31">
        <v>44013</v>
      </c>
      <c r="Y262" s="31">
        <v>44013</v>
      </c>
      <c r="AA262" s="31"/>
      <c r="AB262" t="s">
        <v>9</v>
      </c>
      <c r="AC262">
        <v>0</v>
      </c>
      <c r="AD262">
        <v>0</v>
      </c>
      <c r="AE262">
        <v>0</v>
      </c>
      <c r="AF262">
        <v>0</v>
      </c>
      <c r="AG262">
        <v>0</v>
      </c>
      <c r="AH262">
        <v>1</v>
      </c>
      <c r="AI262">
        <v>70165</v>
      </c>
      <c r="AJ262">
        <v>2010</v>
      </c>
      <c r="AK262">
        <v>0</v>
      </c>
      <c r="AL262">
        <v>19</v>
      </c>
      <c r="AO262" s="41"/>
      <c r="AP262" s="41"/>
      <c r="AQ262" t="str">
        <f t="shared" si="6"/>
        <v/>
      </c>
      <c r="AS262" t="str">
        <f t="shared" si="7"/>
        <v>wci_corp</v>
      </c>
    </row>
    <row r="263" spans="2:45">
      <c r="B263" t="s">
        <v>218</v>
      </c>
      <c r="C263" s="31">
        <v>44012</v>
      </c>
      <c r="D263" s="15">
        <v>730.16</v>
      </c>
      <c r="E263" s="15">
        <v>0</v>
      </c>
      <c r="F263" s="53" t="s">
        <v>134</v>
      </c>
      <c r="G263" t="s">
        <v>422</v>
      </c>
      <c r="H263" s="41" t="s">
        <v>136</v>
      </c>
      <c r="I263" t="s">
        <v>423</v>
      </c>
      <c r="J263" t="s">
        <v>214</v>
      </c>
      <c r="K263" t="s">
        <v>139</v>
      </c>
      <c r="L263" s="17"/>
      <c r="M263" s="17"/>
      <c r="N263" s="17" t="s">
        <v>424</v>
      </c>
      <c r="O263" s="36"/>
      <c r="P263" s="17"/>
      <c r="Q263" s="17"/>
      <c r="U263" t="s">
        <v>425</v>
      </c>
      <c r="V263" t="s">
        <v>425</v>
      </c>
      <c r="X263" s="31">
        <v>44013</v>
      </c>
      <c r="Y263" s="31">
        <v>44013</v>
      </c>
      <c r="AA263" s="31"/>
      <c r="AB263" t="s">
        <v>9</v>
      </c>
      <c r="AC263">
        <v>0</v>
      </c>
      <c r="AD263">
        <v>0</v>
      </c>
      <c r="AE263">
        <v>0</v>
      </c>
      <c r="AF263">
        <v>0</v>
      </c>
      <c r="AG263">
        <v>0</v>
      </c>
      <c r="AH263">
        <v>1</v>
      </c>
      <c r="AI263">
        <v>50020</v>
      </c>
      <c r="AJ263">
        <v>2010</v>
      </c>
      <c r="AK263">
        <v>0</v>
      </c>
      <c r="AL263">
        <v>19</v>
      </c>
      <c r="AO263" s="41"/>
      <c r="AP263" s="41"/>
      <c r="AQ263" t="str">
        <f t="shared" si="6"/>
        <v/>
      </c>
      <c r="AS263" t="str">
        <f t="shared" si="7"/>
        <v>wci_corp</v>
      </c>
    </row>
    <row r="264" spans="2:45">
      <c r="B264" t="s">
        <v>241</v>
      </c>
      <c r="C264" s="31">
        <v>44012</v>
      </c>
      <c r="D264" s="15">
        <v>1100</v>
      </c>
      <c r="E264" s="15">
        <v>0</v>
      </c>
      <c r="F264" s="53" t="s">
        <v>134</v>
      </c>
      <c r="G264" t="s">
        <v>422</v>
      </c>
      <c r="H264" s="41" t="s">
        <v>136</v>
      </c>
      <c r="I264" t="s">
        <v>423</v>
      </c>
      <c r="J264" t="s">
        <v>214</v>
      </c>
      <c r="K264" t="s">
        <v>139</v>
      </c>
      <c r="L264" s="17"/>
      <c r="M264" s="17"/>
      <c r="N264" s="17" t="s">
        <v>426</v>
      </c>
      <c r="O264" s="36"/>
      <c r="P264" s="17"/>
      <c r="Q264" s="17"/>
      <c r="U264" t="s">
        <v>425</v>
      </c>
      <c r="V264" t="s">
        <v>425</v>
      </c>
      <c r="X264" s="31">
        <v>44013</v>
      </c>
      <c r="Y264" s="31">
        <v>44013</v>
      </c>
      <c r="AA264" s="31"/>
      <c r="AB264" t="s">
        <v>9</v>
      </c>
      <c r="AC264">
        <v>0</v>
      </c>
      <c r="AD264">
        <v>0</v>
      </c>
      <c r="AE264">
        <v>0</v>
      </c>
      <c r="AF264">
        <v>0</v>
      </c>
      <c r="AG264">
        <v>0</v>
      </c>
      <c r="AH264">
        <v>1</v>
      </c>
      <c r="AI264">
        <v>70165</v>
      </c>
      <c r="AJ264">
        <v>2010</v>
      </c>
      <c r="AK264">
        <v>0</v>
      </c>
      <c r="AL264">
        <v>19</v>
      </c>
      <c r="AO264" s="41"/>
      <c r="AP264" s="41"/>
      <c r="AQ264" t="str">
        <f t="shared" si="6"/>
        <v/>
      </c>
      <c r="AS264" t="str">
        <f t="shared" si="7"/>
        <v>wci_corp</v>
      </c>
    </row>
    <row r="265" spans="2:45">
      <c r="B265" t="s">
        <v>218</v>
      </c>
      <c r="C265" s="31">
        <v>44012</v>
      </c>
      <c r="D265" s="15">
        <v>501.03</v>
      </c>
      <c r="E265" s="15">
        <v>0</v>
      </c>
      <c r="F265" s="53" t="s">
        <v>134</v>
      </c>
      <c r="G265" t="s">
        <v>427</v>
      </c>
      <c r="H265" s="41" t="s">
        <v>136</v>
      </c>
      <c r="I265" t="s">
        <v>428</v>
      </c>
      <c r="J265" t="s">
        <v>168</v>
      </c>
      <c r="K265" t="s">
        <v>139</v>
      </c>
      <c r="L265" s="17"/>
      <c r="M265" s="17"/>
      <c r="N265" s="17" t="s">
        <v>429</v>
      </c>
      <c r="O265" s="36"/>
      <c r="P265" s="17"/>
      <c r="Q265" s="17"/>
      <c r="U265" t="s">
        <v>430</v>
      </c>
      <c r="V265" t="s">
        <v>430</v>
      </c>
      <c r="X265" s="31">
        <v>44013</v>
      </c>
      <c r="Y265" s="31">
        <v>44013</v>
      </c>
      <c r="AA265" s="31"/>
      <c r="AB265" t="s">
        <v>9</v>
      </c>
      <c r="AC265">
        <v>0</v>
      </c>
      <c r="AD265">
        <v>0</v>
      </c>
      <c r="AE265">
        <v>0</v>
      </c>
      <c r="AF265">
        <v>0</v>
      </c>
      <c r="AG265">
        <v>0</v>
      </c>
      <c r="AH265">
        <v>1</v>
      </c>
      <c r="AI265">
        <v>50020</v>
      </c>
      <c r="AJ265">
        <v>2010</v>
      </c>
      <c r="AK265">
        <v>0</v>
      </c>
      <c r="AL265">
        <v>19</v>
      </c>
      <c r="AO265" s="41"/>
      <c r="AP265" s="41"/>
      <c r="AQ265" t="str">
        <f t="shared" si="6"/>
        <v/>
      </c>
      <c r="AS265" t="str">
        <f t="shared" si="7"/>
        <v>wci_corp</v>
      </c>
    </row>
    <row r="266" spans="2:45">
      <c r="B266" t="s">
        <v>229</v>
      </c>
      <c r="C266" s="31">
        <v>44012</v>
      </c>
      <c r="D266" s="15">
        <v>74.680000000000007</v>
      </c>
      <c r="E266" s="15">
        <v>0</v>
      </c>
      <c r="F266" s="53" t="s">
        <v>134</v>
      </c>
      <c r="G266" t="s">
        <v>431</v>
      </c>
      <c r="H266" s="41" t="s">
        <v>136</v>
      </c>
      <c r="I266" t="s">
        <v>432</v>
      </c>
      <c r="J266" t="s">
        <v>221</v>
      </c>
      <c r="K266" t="s">
        <v>139</v>
      </c>
      <c r="L266" s="17"/>
      <c r="M266" s="17"/>
      <c r="N266" s="17" t="s">
        <v>433</v>
      </c>
      <c r="O266" s="36"/>
      <c r="P266" s="17"/>
      <c r="Q266" s="17"/>
      <c r="U266" t="s">
        <v>434</v>
      </c>
      <c r="V266" t="s">
        <v>434</v>
      </c>
      <c r="X266" s="31">
        <v>44014</v>
      </c>
      <c r="Y266" s="31">
        <v>44014</v>
      </c>
      <c r="AA266" s="31"/>
      <c r="AB266" t="s">
        <v>9</v>
      </c>
      <c r="AC266">
        <v>0</v>
      </c>
      <c r="AD266">
        <v>0</v>
      </c>
      <c r="AE266">
        <v>0</v>
      </c>
      <c r="AF266">
        <v>0</v>
      </c>
      <c r="AG266">
        <v>0</v>
      </c>
      <c r="AH266">
        <v>1</v>
      </c>
      <c r="AI266">
        <v>50086</v>
      </c>
      <c r="AJ266">
        <v>2010</v>
      </c>
      <c r="AK266">
        <v>0</v>
      </c>
      <c r="AL266">
        <v>19</v>
      </c>
      <c r="AO266" s="41"/>
      <c r="AP266" s="41"/>
      <c r="AQ266" t="str">
        <f t="shared" si="6"/>
        <v/>
      </c>
      <c r="AS266" t="str">
        <f t="shared" si="7"/>
        <v>wci_corp</v>
      </c>
    </row>
    <row r="267" spans="2:45">
      <c r="B267" t="s">
        <v>229</v>
      </c>
      <c r="C267" s="31">
        <v>44012</v>
      </c>
      <c r="D267" s="15">
        <v>118.99</v>
      </c>
      <c r="E267" s="15">
        <v>0</v>
      </c>
      <c r="F267" s="53" t="s">
        <v>134</v>
      </c>
      <c r="G267" t="s">
        <v>431</v>
      </c>
      <c r="H267" s="41" t="s">
        <v>136</v>
      </c>
      <c r="I267" t="s">
        <v>432</v>
      </c>
      <c r="J267" t="s">
        <v>221</v>
      </c>
      <c r="K267" t="s">
        <v>139</v>
      </c>
      <c r="L267" s="17"/>
      <c r="M267" s="17"/>
      <c r="N267" s="17" t="s">
        <v>435</v>
      </c>
      <c r="O267" s="36"/>
      <c r="P267" s="17"/>
      <c r="Q267" s="17"/>
      <c r="U267" t="s">
        <v>434</v>
      </c>
      <c r="V267" t="s">
        <v>434</v>
      </c>
      <c r="X267" s="31">
        <v>44014</v>
      </c>
      <c r="Y267" s="31">
        <v>44014</v>
      </c>
      <c r="AA267" s="31"/>
      <c r="AB267" t="s">
        <v>9</v>
      </c>
      <c r="AC267">
        <v>0</v>
      </c>
      <c r="AD267">
        <v>0</v>
      </c>
      <c r="AE267">
        <v>0</v>
      </c>
      <c r="AF267">
        <v>0</v>
      </c>
      <c r="AG267">
        <v>0</v>
      </c>
      <c r="AH267">
        <v>1</v>
      </c>
      <c r="AI267">
        <v>50086</v>
      </c>
      <c r="AJ267">
        <v>2010</v>
      </c>
      <c r="AK267">
        <v>0</v>
      </c>
      <c r="AL267">
        <v>19</v>
      </c>
      <c r="AO267" s="41"/>
      <c r="AP267" s="41"/>
      <c r="AQ267" t="str">
        <f t="shared" si="6"/>
        <v/>
      </c>
      <c r="AS267" t="str">
        <f t="shared" si="7"/>
        <v>wci_corp</v>
      </c>
    </row>
    <row r="268" spans="2:45">
      <c r="B268" t="s">
        <v>229</v>
      </c>
      <c r="C268" s="31">
        <v>44012</v>
      </c>
      <c r="D268" s="15">
        <v>698.18</v>
      </c>
      <c r="E268" s="15">
        <v>0</v>
      </c>
      <c r="F268" s="53" t="s">
        <v>134</v>
      </c>
      <c r="G268" t="s">
        <v>431</v>
      </c>
      <c r="H268" s="41" t="s">
        <v>136</v>
      </c>
      <c r="I268" t="s">
        <v>432</v>
      </c>
      <c r="J268" t="s">
        <v>221</v>
      </c>
      <c r="K268" t="s">
        <v>139</v>
      </c>
      <c r="L268" s="17"/>
      <c r="M268" s="17"/>
      <c r="N268" s="17" t="s">
        <v>331</v>
      </c>
      <c r="O268" s="36"/>
      <c r="P268" s="17"/>
      <c r="Q268" s="17"/>
      <c r="U268" t="s">
        <v>434</v>
      </c>
      <c r="V268" t="s">
        <v>434</v>
      </c>
      <c r="X268" s="31">
        <v>44014</v>
      </c>
      <c r="Y268" s="31">
        <v>44014</v>
      </c>
      <c r="AA268" s="31"/>
      <c r="AB268" t="s">
        <v>9</v>
      </c>
      <c r="AC268">
        <v>0</v>
      </c>
      <c r="AD268">
        <v>0</v>
      </c>
      <c r="AE268">
        <v>0</v>
      </c>
      <c r="AF268">
        <v>0</v>
      </c>
      <c r="AG268">
        <v>0</v>
      </c>
      <c r="AH268">
        <v>1</v>
      </c>
      <c r="AI268">
        <v>50086</v>
      </c>
      <c r="AJ268">
        <v>2010</v>
      </c>
      <c r="AK268">
        <v>0</v>
      </c>
      <c r="AL268">
        <v>19</v>
      </c>
      <c r="AO268" s="41"/>
      <c r="AP268" s="41"/>
      <c r="AQ268" t="str">
        <f t="shared" si="6"/>
        <v/>
      </c>
      <c r="AS268" t="str">
        <f t="shared" si="7"/>
        <v>wci_corp</v>
      </c>
    </row>
    <row r="269" spans="2:45">
      <c r="B269" t="s">
        <v>229</v>
      </c>
      <c r="C269" s="31">
        <v>44012</v>
      </c>
      <c r="D269" s="15">
        <v>698.07</v>
      </c>
      <c r="E269" s="15">
        <v>0</v>
      </c>
      <c r="F269" s="53" t="s">
        <v>134</v>
      </c>
      <c r="G269" t="s">
        <v>431</v>
      </c>
      <c r="H269" s="41" t="s">
        <v>136</v>
      </c>
      <c r="I269" t="s">
        <v>432</v>
      </c>
      <c r="J269" t="s">
        <v>221</v>
      </c>
      <c r="K269" t="s">
        <v>139</v>
      </c>
      <c r="L269" s="17"/>
      <c r="M269" s="17"/>
      <c r="N269" s="17" t="s">
        <v>331</v>
      </c>
      <c r="O269" s="36"/>
      <c r="P269" s="17"/>
      <c r="Q269" s="17"/>
      <c r="U269" t="s">
        <v>434</v>
      </c>
      <c r="V269" t="s">
        <v>434</v>
      </c>
      <c r="X269" s="31">
        <v>44014</v>
      </c>
      <c r="Y269" s="31">
        <v>44014</v>
      </c>
      <c r="AA269" s="31"/>
      <c r="AB269" t="s">
        <v>9</v>
      </c>
      <c r="AC269">
        <v>0</v>
      </c>
      <c r="AD269">
        <v>0</v>
      </c>
      <c r="AE269">
        <v>0</v>
      </c>
      <c r="AF269">
        <v>0</v>
      </c>
      <c r="AG269">
        <v>0</v>
      </c>
      <c r="AH269">
        <v>1</v>
      </c>
      <c r="AI269">
        <v>50086</v>
      </c>
      <c r="AJ269">
        <v>2010</v>
      </c>
      <c r="AK269">
        <v>0</v>
      </c>
      <c r="AL269">
        <v>19</v>
      </c>
      <c r="AO269" s="41"/>
      <c r="AP269" s="41"/>
      <c r="AQ269" t="str">
        <f t="shared" si="6"/>
        <v/>
      </c>
      <c r="AS269" t="str">
        <f t="shared" si="7"/>
        <v>wci_corp</v>
      </c>
    </row>
    <row r="270" spans="2:45">
      <c r="B270" t="s">
        <v>337</v>
      </c>
      <c r="C270" s="31">
        <v>44012</v>
      </c>
      <c r="D270" s="15">
        <v>46.71</v>
      </c>
      <c r="E270" s="15">
        <v>0</v>
      </c>
      <c r="F270" s="53" t="s">
        <v>134</v>
      </c>
      <c r="G270" t="s">
        <v>431</v>
      </c>
      <c r="H270" s="41" t="s">
        <v>136</v>
      </c>
      <c r="I270" t="s">
        <v>432</v>
      </c>
      <c r="J270" t="s">
        <v>221</v>
      </c>
      <c r="K270" t="s">
        <v>139</v>
      </c>
      <c r="L270" s="17"/>
      <c r="M270" s="17"/>
      <c r="N270" s="17" t="s">
        <v>395</v>
      </c>
      <c r="O270" s="36"/>
      <c r="P270" s="17"/>
      <c r="Q270" s="17"/>
      <c r="U270" t="s">
        <v>434</v>
      </c>
      <c r="V270" t="s">
        <v>434</v>
      </c>
      <c r="X270" s="31">
        <v>44014</v>
      </c>
      <c r="Y270" s="31">
        <v>44014</v>
      </c>
      <c r="AA270" s="31"/>
      <c r="AB270" t="s">
        <v>9</v>
      </c>
      <c r="AC270">
        <v>0</v>
      </c>
      <c r="AD270">
        <v>0</v>
      </c>
      <c r="AE270">
        <v>0</v>
      </c>
      <c r="AF270">
        <v>0</v>
      </c>
      <c r="AG270">
        <v>0</v>
      </c>
      <c r="AH270">
        <v>1</v>
      </c>
      <c r="AI270">
        <v>52090</v>
      </c>
      <c r="AJ270">
        <v>2010</v>
      </c>
      <c r="AK270">
        <v>0</v>
      </c>
      <c r="AL270">
        <v>19</v>
      </c>
      <c r="AO270" s="41"/>
      <c r="AP270" s="41"/>
      <c r="AQ270" t="str">
        <f t="shared" si="6"/>
        <v/>
      </c>
      <c r="AS270" t="str">
        <f t="shared" si="7"/>
        <v>wci_corp</v>
      </c>
    </row>
    <row r="271" spans="2:45">
      <c r="B271" t="s">
        <v>337</v>
      </c>
      <c r="C271" s="31">
        <v>44012</v>
      </c>
      <c r="D271" s="15">
        <v>329.32</v>
      </c>
      <c r="E271" s="15">
        <v>0</v>
      </c>
      <c r="F271" s="53" t="s">
        <v>134</v>
      </c>
      <c r="G271" t="s">
        <v>431</v>
      </c>
      <c r="H271" s="41" t="s">
        <v>136</v>
      </c>
      <c r="I271" t="s">
        <v>432</v>
      </c>
      <c r="J271" t="s">
        <v>221</v>
      </c>
      <c r="K271" t="s">
        <v>139</v>
      </c>
      <c r="L271" s="17"/>
      <c r="M271" s="17"/>
      <c r="N271" s="17" t="s">
        <v>436</v>
      </c>
      <c r="O271" s="36"/>
      <c r="P271" s="17"/>
      <c r="Q271" s="17"/>
      <c r="U271" t="s">
        <v>434</v>
      </c>
      <c r="V271" t="s">
        <v>434</v>
      </c>
      <c r="X271" s="31">
        <v>44014</v>
      </c>
      <c r="Y271" s="31">
        <v>44014</v>
      </c>
      <c r="AA271" s="31"/>
      <c r="AB271" t="s">
        <v>9</v>
      </c>
      <c r="AC271">
        <v>0</v>
      </c>
      <c r="AD271">
        <v>0</v>
      </c>
      <c r="AE271">
        <v>0</v>
      </c>
      <c r="AF271">
        <v>0</v>
      </c>
      <c r="AG271">
        <v>0</v>
      </c>
      <c r="AH271">
        <v>1</v>
      </c>
      <c r="AI271">
        <v>52090</v>
      </c>
      <c r="AJ271">
        <v>2010</v>
      </c>
      <c r="AK271">
        <v>0</v>
      </c>
      <c r="AL271">
        <v>19</v>
      </c>
      <c r="AO271" s="41"/>
      <c r="AP271" s="41"/>
      <c r="AQ271" t="str">
        <f t="shared" si="6"/>
        <v/>
      </c>
      <c r="AS271" t="str">
        <f t="shared" si="7"/>
        <v>wci_corp</v>
      </c>
    </row>
    <row r="272" spans="2:45">
      <c r="B272" t="s">
        <v>337</v>
      </c>
      <c r="C272" s="31">
        <v>44012</v>
      </c>
      <c r="D272" s="15">
        <v>84.23</v>
      </c>
      <c r="E272" s="15">
        <v>0</v>
      </c>
      <c r="F272" s="53" t="s">
        <v>134</v>
      </c>
      <c r="G272" t="s">
        <v>431</v>
      </c>
      <c r="H272" s="41" t="s">
        <v>136</v>
      </c>
      <c r="I272" t="s">
        <v>432</v>
      </c>
      <c r="J272" t="s">
        <v>221</v>
      </c>
      <c r="K272" t="s">
        <v>139</v>
      </c>
      <c r="L272" s="17"/>
      <c r="M272" s="17"/>
      <c r="N272" s="17" t="s">
        <v>437</v>
      </c>
      <c r="O272" s="36"/>
      <c r="P272" s="17"/>
      <c r="Q272" s="17"/>
      <c r="U272" t="s">
        <v>434</v>
      </c>
      <c r="V272" t="s">
        <v>434</v>
      </c>
      <c r="X272" s="31">
        <v>44014</v>
      </c>
      <c r="Y272" s="31">
        <v>44014</v>
      </c>
      <c r="AA272" s="31"/>
      <c r="AB272" t="s">
        <v>9</v>
      </c>
      <c r="AC272">
        <v>0</v>
      </c>
      <c r="AD272">
        <v>0</v>
      </c>
      <c r="AE272">
        <v>0</v>
      </c>
      <c r="AF272">
        <v>0</v>
      </c>
      <c r="AG272">
        <v>0</v>
      </c>
      <c r="AH272">
        <v>1</v>
      </c>
      <c r="AI272">
        <v>52090</v>
      </c>
      <c r="AJ272">
        <v>2010</v>
      </c>
      <c r="AK272">
        <v>0</v>
      </c>
      <c r="AL272">
        <v>19</v>
      </c>
      <c r="AO272" s="41"/>
      <c r="AP272" s="41"/>
      <c r="AQ272" t="str">
        <f t="shared" si="6"/>
        <v/>
      </c>
      <c r="AS272" t="str">
        <f t="shared" si="7"/>
        <v>wci_corp</v>
      </c>
    </row>
    <row r="273" spans="2:45">
      <c r="B273" t="s">
        <v>438</v>
      </c>
      <c r="C273" s="31">
        <v>44012</v>
      </c>
      <c r="D273" s="15">
        <v>1190.23</v>
      </c>
      <c r="E273" s="15">
        <v>0</v>
      </c>
      <c r="F273" s="53" t="s">
        <v>134</v>
      </c>
      <c r="G273" t="s">
        <v>431</v>
      </c>
      <c r="H273" s="41" t="s">
        <v>136</v>
      </c>
      <c r="I273" t="s">
        <v>432</v>
      </c>
      <c r="J273" t="s">
        <v>221</v>
      </c>
      <c r="K273" t="s">
        <v>139</v>
      </c>
      <c r="L273" s="17"/>
      <c r="M273" s="17"/>
      <c r="N273" s="17" t="s">
        <v>439</v>
      </c>
      <c r="O273" s="36"/>
      <c r="P273" s="17"/>
      <c r="Q273" s="17"/>
      <c r="U273" t="s">
        <v>434</v>
      </c>
      <c r="V273" t="s">
        <v>434</v>
      </c>
      <c r="X273" s="31">
        <v>44014</v>
      </c>
      <c r="Y273" s="31">
        <v>44014</v>
      </c>
      <c r="AA273" s="31"/>
      <c r="AB273" t="s">
        <v>9</v>
      </c>
      <c r="AC273">
        <v>0</v>
      </c>
      <c r="AD273">
        <v>0</v>
      </c>
      <c r="AE273">
        <v>0</v>
      </c>
      <c r="AF273">
        <v>0</v>
      </c>
      <c r="AG273">
        <v>0</v>
      </c>
      <c r="AH273">
        <v>1</v>
      </c>
      <c r="AI273">
        <v>52200</v>
      </c>
      <c r="AJ273">
        <v>2010</v>
      </c>
      <c r="AK273">
        <v>0</v>
      </c>
      <c r="AL273">
        <v>19</v>
      </c>
      <c r="AO273" s="41"/>
      <c r="AP273" s="41"/>
      <c r="AQ273" t="str">
        <f t="shared" si="6"/>
        <v/>
      </c>
      <c r="AS273" t="str">
        <f t="shared" si="7"/>
        <v>wci_corp</v>
      </c>
    </row>
    <row r="274" spans="2:45">
      <c r="B274" t="s">
        <v>133</v>
      </c>
      <c r="C274" s="31">
        <v>44012</v>
      </c>
      <c r="D274" s="15">
        <v>33.43</v>
      </c>
      <c r="E274" s="15">
        <v>0</v>
      </c>
      <c r="F274" s="53" t="s">
        <v>134</v>
      </c>
      <c r="G274" t="s">
        <v>431</v>
      </c>
      <c r="H274" s="41" t="s">
        <v>136</v>
      </c>
      <c r="I274" t="s">
        <v>432</v>
      </c>
      <c r="J274" t="s">
        <v>221</v>
      </c>
      <c r="K274" t="s">
        <v>139</v>
      </c>
      <c r="L274" s="17"/>
      <c r="M274" s="17"/>
      <c r="N274" s="17" t="s">
        <v>346</v>
      </c>
      <c r="O274" s="36"/>
      <c r="P274" s="17"/>
      <c r="Q274" s="17"/>
      <c r="U274" t="s">
        <v>434</v>
      </c>
      <c r="V274" t="s">
        <v>434</v>
      </c>
      <c r="X274" s="31">
        <v>44014</v>
      </c>
      <c r="Y274" s="31">
        <v>44014</v>
      </c>
      <c r="AA274" s="31"/>
      <c r="AB274" t="s">
        <v>9</v>
      </c>
      <c r="AC274">
        <v>0</v>
      </c>
      <c r="AD274">
        <v>0</v>
      </c>
      <c r="AE274">
        <v>0</v>
      </c>
      <c r="AF274">
        <v>0</v>
      </c>
      <c r="AG274">
        <v>0</v>
      </c>
      <c r="AH274">
        <v>1</v>
      </c>
      <c r="AI274">
        <v>57147</v>
      </c>
      <c r="AJ274">
        <v>2010</v>
      </c>
      <c r="AK274">
        <v>0</v>
      </c>
      <c r="AL274">
        <v>19</v>
      </c>
      <c r="AO274" s="41"/>
      <c r="AP274" s="41"/>
      <c r="AQ274" t="str">
        <f t="shared" si="6"/>
        <v/>
      </c>
      <c r="AS274" t="str">
        <f t="shared" si="7"/>
        <v>wci_corp</v>
      </c>
    </row>
    <row r="275" spans="2:45">
      <c r="B275" t="s">
        <v>133</v>
      </c>
      <c r="C275" s="31">
        <v>44012</v>
      </c>
      <c r="D275" s="15">
        <v>331.34</v>
      </c>
      <c r="E275" s="15">
        <v>0</v>
      </c>
      <c r="F275" s="53" t="s">
        <v>134</v>
      </c>
      <c r="G275" t="s">
        <v>431</v>
      </c>
      <c r="H275" s="41" t="s">
        <v>136</v>
      </c>
      <c r="I275" t="s">
        <v>432</v>
      </c>
      <c r="J275" t="s">
        <v>221</v>
      </c>
      <c r="K275" t="s">
        <v>139</v>
      </c>
      <c r="L275" s="17"/>
      <c r="M275" s="17"/>
      <c r="N275" s="17" t="s">
        <v>370</v>
      </c>
      <c r="O275" s="36"/>
      <c r="P275" s="17"/>
      <c r="Q275" s="17"/>
      <c r="U275" t="s">
        <v>434</v>
      </c>
      <c r="V275" t="s">
        <v>434</v>
      </c>
      <c r="X275" s="31">
        <v>44014</v>
      </c>
      <c r="Y275" s="31">
        <v>44014</v>
      </c>
      <c r="AA275" s="31"/>
      <c r="AB275" t="s">
        <v>9</v>
      </c>
      <c r="AC275">
        <v>0</v>
      </c>
      <c r="AD275">
        <v>0</v>
      </c>
      <c r="AE275">
        <v>0</v>
      </c>
      <c r="AF275">
        <v>0</v>
      </c>
      <c r="AG275">
        <v>0</v>
      </c>
      <c r="AH275">
        <v>1</v>
      </c>
      <c r="AI275">
        <v>57147</v>
      </c>
      <c r="AJ275">
        <v>2010</v>
      </c>
      <c r="AK275">
        <v>0</v>
      </c>
      <c r="AL275">
        <v>19</v>
      </c>
      <c r="AO275" s="41"/>
      <c r="AP275" s="41"/>
      <c r="AQ275" t="str">
        <f t="shared" si="6"/>
        <v/>
      </c>
      <c r="AS275" t="str">
        <f t="shared" si="7"/>
        <v>wci_corp</v>
      </c>
    </row>
    <row r="276" spans="2:45">
      <c r="B276" t="s">
        <v>347</v>
      </c>
      <c r="C276" s="31">
        <v>44012</v>
      </c>
      <c r="D276" s="15">
        <v>28.57</v>
      </c>
      <c r="E276" s="15">
        <v>0</v>
      </c>
      <c r="F276" s="53" t="s">
        <v>134</v>
      </c>
      <c r="G276" t="s">
        <v>431</v>
      </c>
      <c r="H276" s="41" t="s">
        <v>136</v>
      </c>
      <c r="I276" t="s">
        <v>432</v>
      </c>
      <c r="J276" t="s">
        <v>221</v>
      </c>
      <c r="K276" t="s">
        <v>139</v>
      </c>
      <c r="L276" s="17"/>
      <c r="M276" s="17"/>
      <c r="N276" s="17" t="s">
        <v>372</v>
      </c>
      <c r="O276" s="36"/>
      <c r="P276" s="17"/>
      <c r="Q276" s="17"/>
      <c r="U276" t="s">
        <v>434</v>
      </c>
      <c r="V276" t="s">
        <v>434</v>
      </c>
      <c r="X276" s="31">
        <v>44014</v>
      </c>
      <c r="Y276" s="31">
        <v>44014</v>
      </c>
      <c r="AA276" s="31"/>
      <c r="AB276" t="s">
        <v>9</v>
      </c>
      <c r="AC276">
        <v>0</v>
      </c>
      <c r="AD276">
        <v>0</v>
      </c>
      <c r="AE276">
        <v>0</v>
      </c>
      <c r="AF276">
        <v>0</v>
      </c>
      <c r="AG276">
        <v>0</v>
      </c>
      <c r="AH276">
        <v>1</v>
      </c>
      <c r="AI276">
        <v>70086</v>
      </c>
      <c r="AJ276">
        <v>2010</v>
      </c>
      <c r="AK276">
        <v>0</v>
      </c>
      <c r="AL276">
        <v>19</v>
      </c>
      <c r="AO276" s="41"/>
      <c r="AP276" s="41"/>
      <c r="AQ276" t="str">
        <f t="shared" si="6"/>
        <v/>
      </c>
      <c r="AS276" t="str">
        <f t="shared" si="7"/>
        <v>wci_corp</v>
      </c>
    </row>
    <row r="277" spans="2:45">
      <c r="B277" t="s">
        <v>351</v>
      </c>
      <c r="C277" s="31">
        <v>44012</v>
      </c>
      <c r="D277" s="15">
        <v>2684.55</v>
      </c>
      <c r="E277" s="15">
        <v>0</v>
      </c>
      <c r="F277" s="53" t="s">
        <v>134</v>
      </c>
      <c r="G277" t="s">
        <v>431</v>
      </c>
      <c r="H277" s="41" t="s">
        <v>136</v>
      </c>
      <c r="I277" t="s">
        <v>432</v>
      </c>
      <c r="J277" t="s">
        <v>221</v>
      </c>
      <c r="K277" t="s">
        <v>139</v>
      </c>
      <c r="L277" s="17"/>
      <c r="M277" s="17"/>
      <c r="N277" s="17" t="s">
        <v>353</v>
      </c>
      <c r="O277" s="36"/>
      <c r="P277" s="17"/>
      <c r="Q277" s="17"/>
      <c r="U277" t="s">
        <v>434</v>
      </c>
      <c r="V277" t="s">
        <v>434</v>
      </c>
      <c r="X277" s="31">
        <v>44014</v>
      </c>
      <c r="Y277" s="31">
        <v>44014</v>
      </c>
      <c r="AA277" s="31"/>
      <c r="AB277" t="s">
        <v>9</v>
      </c>
      <c r="AC277">
        <v>0</v>
      </c>
      <c r="AD277">
        <v>0</v>
      </c>
      <c r="AE277">
        <v>0</v>
      </c>
      <c r="AF277">
        <v>0</v>
      </c>
      <c r="AG277">
        <v>0</v>
      </c>
      <c r="AH277">
        <v>1</v>
      </c>
      <c r="AI277">
        <v>70095</v>
      </c>
      <c r="AJ277">
        <v>2010</v>
      </c>
      <c r="AK277">
        <v>0</v>
      </c>
      <c r="AL277">
        <v>19</v>
      </c>
      <c r="AO277" s="41"/>
      <c r="AP277" s="41"/>
      <c r="AQ277" t="str">
        <f t="shared" ref="AQ277:AQ340" si="8">IF(LEFT(U277,2)="VO",U277,"")</f>
        <v/>
      </c>
      <c r="AS277" t="str">
        <f t="shared" ref="AS277:AS340" si="9">IF(RIGHT(K277,2)="IC",IF(OR(AB277="wci_canada",AB277="wci_can_corp"),"wci_can_Corp","wci_corp"),AB277)</f>
        <v>wci_corp</v>
      </c>
    </row>
    <row r="278" spans="2:45">
      <c r="B278" t="s">
        <v>155</v>
      </c>
      <c r="C278" s="31">
        <v>44012</v>
      </c>
      <c r="D278" s="15">
        <v>100</v>
      </c>
      <c r="E278" s="15">
        <v>0</v>
      </c>
      <c r="F278" s="53" t="s">
        <v>134</v>
      </c>
      <c r="G278" t="s">
        <v>431</v>
      </c>
      <c r="H278" s="41" t="s">
        <v>136</v>
      </c>
      <c r="I278" t="s">
        <v>432</v>
      </c>
      <c r="J278" t="s">
        <v>221</v>
      </c>
      <c r="K278" t="s">
        <v>139</v>
      </c>
      <c r="L278" s="17"/>
      <c r="M278" s="17"/>
      <c r="N278" s="17" t="s">
        <v>440</v>
      </c>
      <c r="O278" s="36"/>
      <c r="P278" s="17"/>
      <c r="Q278" s="17"/>
      <c r="U278" t="s">
        <v>434</v>
      </c>
      <c r="V278" t="s">
        <v>434</v>
      </c>
      <c r="X278" s="31">
        <v>44014</v>
      </c>
      <c r="Y278" s="31">
        <v>44014</v>
      </c>
      <c r="AA278" s="31"/>
      <c r="AB278" t="s">
        <v>9</v>
      </c>
      <c r="AC278">
        <v>0</v>
      </c>
      <c r="AD278">
        <v>0</v>
      </c>
      <c r="AE278">
        <v>0</v>
      </c>
      <c r="AF278">
        <v>0</v>
      </c>
      <c r="AG278">
        <v>0</v>
      </c>
      <c r="AH278">
        <v>1</v>
      </c>
      <c r="AI278">
        <v>70210</v>
      </c>
      <c r="AJ278">
        <v>2010</v>
      </c>
      <c r="AK278">
        <v>0</v>
      </c>
      <c r="AL278">
        <v>19</v>
      </c>
      <c r="AO278" s="41"/>
      <c r="AP278" s="41"/>
      <c r="AQ278" t="str">
        <f t="shared" si="8"/>
        <v/>
      </c>
      <c r="AS278" t="str">
        <f t="shared" si="9"/>
        <v>wci_corp</v>
      </c>
    </row>
    <row r="279" spans="2:45">
      <c r="B279" t="s">
        <v>218</v>
      </c>
      <c r="C279" s="31">
        <v>44012</v>
      </c>
      <c r="D279" s="15">
        <v>-501.03</v>
      </c>
      <c r="E279" s="15">
        <v>0</v>
      </c>
      <c r="F279" s="53" t="s">
        <v>134</v>
      </c>
      <c r="G279" t="s">
        <v>441</v>
      </c>
      <c r="H279" s="41" t="s">
        <v>136</v>
      </c>
      <c r="I279" t="s">
        <v>442</v>
      </c>
      <c r="J279" t="s">
        <v>221</v>
      </c>
      <c r="K279" t="s">
        <v>139</v>
      </c>
      <c r="L279" s="17"/>
      <c r="M279" s="17"/>
      <c r="N279" s="17" t="s">
        <v>429</v>
      </c>
      <c r="O279" s="36"/>
      <c r="P279" s="17"/>
      <c r="Q279" s="17"/>
      <c r="U279" t="s">
        <v>443</v>
      </c>
      <c r="V279" t="s">
        <v>443</v>
      </c>
      <c r="X279" s="31">
        <v>44014</v>
      </c>
      <c r="Y279" s="31">
        <v>44014</v>
      </c>
      <c r="AA279" s="31"/>
      <c r="AB279" t="s">
        <v>9</v>
      </c>
      <c r="AC279">
        <v>0</v>
      </c>
      <c r="AD279">
        <v>0</v>
      </c>
      <c r="AE279">
        <v>0</v>
      </c>
      <c r="AF279">
        <v>0</v>
      </c>
      <c r="AG279">
        <v>0</v>
      </c>
      <c r="AH279">
        <v>1</v>
      </c>
      <c r="AI279">
        <v>50020</v>
      </c>
      <c r="AJ279">
        <v>2010</v>
      </c>
      <c r="AK279">
        <v>0</v>
      </c>
      <c r="AL279">
        <v>19</v>
      </c>
      <c r="AO279" s="41"/>
      <c r="AP279" s="41"/>
      <c r="AQ279" t="str">
        <f t="shared" si="8"/>
        <v/>
      </c>
      <c r="AS279" t="str">
        <f t="shared" si="9"/>
        <v>wci_corp</v>
      </c>
    </row>
    <row r="280" spans="2:45">
      <c r="B280" t="s">
        <v>218</v>
      </c>
      <c r="C280" s="31">
        <v>44012</v>
      </c>
      <c r="D280" s="15">
        <v>501.03</v>
      </c>
      <c r="E280" s="15">
        <v>0</v>
      </c>
      <c r="F280" s="53" t="s">
        <v>134</v>
      </c>
      <c r="G280" t="s">
        <v>444</v>
      </c>
      <c r="H280" s="41" t="s">
        <v>136</v>
      </c>
      <c r="I280" t="s">
        <v>445</v>
      </c>
      <c r="J280" t="s">
        <v>221</v>
      </c>
      <c r="K280" t="s">
        <v>139</v>
      </c>
      <c r="L280" s="17"/>
      <c r="M280" s="17"/>
      <c r="N280" s="17" t="s">
        <v>429</v>
      </c>
      <c r="O280" s="36"/>
      <c r="P280" s="17"/>
      <c r="Q280" s="17"/>
      <c r="U280" t="s">
        <v>446</v>
      </c>
      <c r="V280" t="s">
        <v>446</v>
      </c>
      <c r="X280" s="31">
        <v>44014</v>
      </c>
      <c r="Y280" s="31">
        <v>44014</v>
      </c>
      <c r="AA280" s="31"/>
      <c r="AB280" t="s">
        <v>9</v>
      </c>
      <c r="AC280">
        <v>0</v>
      </c>
      <c r="AD280">
        <v>0</v>
      </c>
      <c r="AE280">
        <v>0</v>
      </c>
      <c r="AF280">
        <v>0</v>
      </c>
      <c r="AG280">
        <v>0</v>
      </c>
      <c r="AH280">
        <v>1</v>
      </c>
      <c r="AI280">
        <v>50020</v>
      </c>
      <c r="AJ280">
        <v>2010</v>
      </c>
      <c r="AK280">
        <v>0</v>
      </c>
      <c r="AL280">
        <v>19</v>
      </c>
      <c r="AO280" s="41"/>
      <c r="AP280" s="41"/>
      <c r="AQ280" t="str">
        <f t="shared" si="8"/>
        <v/>
      </c>
      <c r="AS280" t="str">
        <f t="shared" si="9"/>
        <v>wci_corp</v>
      </c>
    </row>
    <row r="281" spans="2:45">
      <c r="B281" t="s">
        <v>339</v>
      </c>
      <c r="C281" s="31">
        <v>44012</v>
      </c>
      <c r="D281" s="15">
        <v>-125.79</v>
      </c>
      <c r="E281" s="15">
        <v>0</v>
      </c>
      <c r="F281" s="53" t="s">
        <v>134</v>
      </c>
      <c r="G281" t="s">
        <v>447</v>
      </c>
      <c r="H281" s="41" t="s">
        <v>136</v>
      </c>
      <c r="I281" t="s">
        <v>448</v>
      </c>
      <c r="J281" t="s">
        <v>221</v>
      </c>
      <c r="K281" t="s">
        <v>139</v>
      </c>
      <c r="L281" s="17"/>
      <c r="M281" s="17"/>
      <c r="N281" s="17" t="s">
        <v>449</v>
      </c>
      <c r="O281" s="36"/>
      <c r="P281" s="17"/>
      <c r="Q281" s="17"/>
      <c r="U281" t="s">
        <v>450</v>
      </c>
      <c r="V281" t="s">
        <v>450</v>
      </c>
      <c r="X281" s="31">
        <v>44018</v>
      </c>
      <c r="Y281" s="31">
        <v>44018</v>
      </c>
      <c r="AA281" s="31"/>
      <c r="AB281" t="s">
        <v>9</v>
      </c>
      <c r="AC281">
        <v>0</v>
      </c>
      <c r="AD281">
        <v>0</v>
      </c>
      <c r="AE281">
        <v>0</v>
      </c>
      <c r="AF281">
        <v>0</v>
      </c>
      <c r="AG281">
        <v>0</v>
      </c>
      <c r="AH281">
        <v>1</v>
      </c>
      <c r="AI281">
        <v>55120</v>
      </c>
      <c r="AJ281">
        <v>2010</v>
      </c>
      <c r="AK281">
        <v>0</v>
      </c>
      <c r="AL281">
        <v>19</v>
      </c>
      <c r="AO281" s="41"/>
      <c r="AP281" s="41"/>
      <c r="AQ281" t="str">
        <f t="shared" si="8"/>
        <v/>
      </c>
      <c r="AS281" t="str">
        <f t="shared" si="9"/>
        <v>wci_corp</v>
      </c>
    </row>
    <row r="282" spans="2:45">
      <c r="B282" t="s">
        <v>351</v>
      </c>
      <c r="C282" s="31">
        <v>44012</v>
      </c>
      <c r="D282" s="15">
        <v>-1063.54</v>
      </c>
      <c r="E282" s="15">
        <v>0</v>
      </c>
      <c r="F282" s="53" t="s">
        <v>134</v>
      </c>
      <c r="G282" t="s">
        <v>447</v>
      </c>
      <c r="H282" s="41" t="s">
        <v>136</v>
      </c>
      <c r="I282" t="s">
        <v>448</v>
      </c>
      <c r="J282" t="s">
        <v>221</v>
      </c>
      <c r="K282" t="s">
        <v>139</v>
      </c>
      <c r="L282" s="17"/>
      <c r="M282" s="17"/>
      <c r="N282" s="17" t="s">
        <v>449</v>
      </c>
      <c r="O282" s="36"/>
      <c r="P282" s="17"/>
      <c r="Q282" s="17"/>
      <c r="U282" t="s">
        <v>450</v>
      </c>
      <c r="V282" t="s">
        <v>450</v>
      </c>
      <c r="X282" s="31">
        <v>44018</v>
      </c>
      <c r="Y282" s="31">
        <v>44018</v>
      </c>
      <c r="AA282" s="31"/>
      <c r="AB282" t="s">
        <v>9</v>
      </c>
      <c r="AC282">
        <v>0</v>
      </c>
      <c r="AD282">
        <v>0</v>
      </c>
      <c r="AE282">
        <v>0</v>
      </c>
      <c r="AF282">
        <v>0</v>
      </c>
      <c r="AG282">
        <v>0</v>
      </c>
      <c r="AH282">
        <v>1</v>
      </c>
      <c r="AI282">
        <v>70095</v>
      </c>
      <c r="AJ282">
        <v>2010</v>
      </c>
      <c r="AK282">
        <v>0</v>
      </c>
      <c r="AL282">
        <v>19</v>
      </c>
      <c r="AO282" s="41"/>
      <c r="AP282" s="41"/>
      <c r="AQ282" t="str">
        <f t="shared" si="8"/>
        <v/>
      </c>
      <c r="AS282" t="str">
        <f t="shared" si="9"/>
        <v>wci_corp</v>
      </c>
    </row>
    <row r="283" spans="2:45">
      <c r="B283" t="s">
        <v>241</v>
      </c>
      <c r="C283" s="31">
        <v>44012</v>
      </c>
      <c r="D283" s="15">
        <v>2075</v>
      </c>
      <c r="E283" s="15">
        <v>0</v>
      </c>
      <c r="F283" s="53" t="s">
        <v>134</v>
      </c>
      <c r="G283" t="s">
        <v>447</v>
      </c>
      <c r="H283" s="41" t="s">
        <v>136</v>
      </c>
      <c r="I283" t="s">
        <v>448</v>
      </c>
      <c r="J283" t="s">
        <v>221</v>
      </c>
      <c r="K283" t="s">
        <v>139</v>
      </c>
      <c r="L283" s="17"/>
      <c r="M283" s="17"/>
      <c r="N283" s="17" t="s">
        <v>451</v>
      </c>
      <c r="O283" s="36"/>
      <c r="P283" s="17"/>
      <c r="Q283" s="17"/>
      <c r="U283" t="s">
        <v>450</v>
      </c>
      <c r="V283" t="s">
        <v>450</v>
      </c>
      <c r="X283" s="31">
        <v>44018</v>
      </c>
      <c r="Y283" s="31">
        <v>44018</v>
      </c>
      <c r="AA283" s="31"/>
      <c r="AB283" t="s">
        <v>9</v>
      </c>
      <c r="AC283">
        <v>0</v>
      </c>
      <c r="AD283">
        <v>0</v>
      </c>
      <c r="AE283">
        <v>0</v>
      </c>
      <c r="AF283">
        <v>0</v>
      </c>
      <c r="AG283">
        <v>0</v>
      </c>
      <c r="AH283">
        <v>1</v>
      </c>
      <c r="AI283">
        <v>70165</v>
      </c>
      <c r="AJ283">
        <v>2010</v>
      </c>
      <c r="AK283">
        <v>0</v>
      </c>
      <c r="AL283">
        <v>19</v>
      </c>
      <c r="AO283" s="41"/>
      <c r="AP283" s="41"/>
      <c r="AQ283" t="str">
        <f t="shared" si="8"/>
        <v/>
      </c>
      <c r="AS283" t="str">
        <f t="shared" si="9"/>
        <v>wci_corp</v>
      </c>
    </row>
    <row r="284" spans="2:45">
      <c r="B284" t="s">
        <v>241</v>
      </c>
      <c r="C284" s="31">
        <v>44012</v>
      </c>
      <c r="D284" s="15">
        <v>1100</v>
      </c>
      <c r="E284" s="15">
        <v>0</v>
      </c>
      <c r="F284" s="53" t="s">
        <v>134</v>
      </c>
      <c r="G284" t="s">
        <v>447</v>
      </c>
      <c r="H284" s="41" t="s">
        <v>136</v>
      </c>
      <c r="I284" t="s">
        <v>448</v>
      </c>
      <c r="J284" t="s">
        <v>221</v>
      </c>
      <c r="K284" t="s">
        <v>139</v>
      </c>
      <c r="L284" s="17"/>
      <c r="M284" s="17"/>
      <c r="N284" s="17" t="s">
        <v>451</v>
      </c>
      <c r="O284" s="36"/>
      <c r="P284" s="17"/>
      <c r="Q284" s="17"/>
      <c r="U284" t="s">
        <v>450</v>
      </c>
      <c r="V284" t="s">
        <v>450</v>
      </c>
      <c r="X284" s="31">
        <v>44018</v>
      </c>
      <c r="Y284" s="31">
        <v>44018</v>
      </c>
      <c r="AA284" s="31"/>
      <c r="AB284" t="s">
        <v>9</v>
      </c>
      <c r="AC284">
        <v>0</v>
      </c>
      <c r="AD284">
        <v>0</v>
      </c>
      <c r="AE284">
        <v>0</v>
      </c>
      <c r="AF284">
        <v>0</v>
      </c>
      <c r="AG284">
        <v>0</v>
      </c>
      <c r="AH284">
        <v>1</v>
      </c>
      <c r="AI284">
        <v>70165</v>
      </c>
      <c r="AJ284">
        <v>2010</v>
      </c>
      <c r="AK284">
        <v>0</v>
      </c>
      <c r="AL284">
        <v>19</v>
      </c>
      <c r="AO284" s="41"/>
      <c r="AP284" s="41"/>
      <c r="AQ284" t="str">
        <f t="shared" si="8"/>
        <v/>
      </c>
      <c r="AS284" t="str">
        <f t="shared" si="9"/>
        <v>wci_corp</v>
      </c>
    </row>
    <row r="285" spans="2:45">
      <c r="B285" t="s">
        <v>337</v>
      </c>
      <c r="C285" s="31">
        <v>44012</v>
      </c>
      <c r="D285" s="15">
        <v>-84.23</v>
      </c>
      <c r="E285" s="15">
        <v>0</v>
      </c>
      <c r="F285" s="53" t="s">
        <v>134</v>
      </c>
      <c r="G285" t="s">
        <v>452</v>
      </c>
      <c r="H285" s="41" t="s">
        <v>136</v>
      </c>
      <c r="I285" t="s">
        <v>275</v>
      </c>
      <c r="J285" t="s">
        <v>221</v>
      </c>
      <c r="K285" t="s">
        <v>139</v>
      </c>
      <c r="L285" s="17"/>
      <c r="M285" s="17"/>
      <c r="N285" s="17" t="s">
        <v>453</v>
      </c>
      <c r="O285" s="36"/>
      <c r="P285" s="17"/>
      <c r="Q285" s="17"/>
      <c r="U285" t="s">
        <v>454</v>
      </c>
      <c r="V285" t="s">
        <v>454</v>
      </c>
      <c r="X285" s="31">
        <v>44019</v>
      </c>
      <c r="Y285" s="31">
        <v>44019</v>
      </c>
      <c r="AA285" s="31"/>
      <c r="AB285" t="s">
        <v>9</v>
      </c>
      <c r="AC285">
        <v>0</v>
      </c>
      <c r="AD285">
        <v>0</v>
      </c>
      <c r="AE285">
        <v>0</v>
      </c>
      <c r="AF285">
        <v>0</v>
      </c>
      <c r="AG285">
        <v>0</v>
      </c>
      <c r="AH285">
        <v>1</v>
      </c>
      <c r="AI285">
        <v>52090</v>
      </c>
      <c r="AJ285">
        <v>2010</v>
      </c>
      <c r="AK285">
        <v>0</v>
      </c>
      <c r="AL285">
        <v>19</v>
      </c>
      <c r="AO285" s="41"/>
      <c r="AP285" s="41"/>
      <c r="AQ285" t="str">
        <f t="shared" si="8"/>
        <v/>
      </c>
      <c r="AS285" t="str">
        <f t="shared" si="9"/>
        <v>wci_corp</v>
      </c>
    </row>
    <row r="286" spans="2:45">
      <c r="B286" t="s">
        <v>438</v>
      </c>
      <c r="C286" s="31">
        <v>44012</v>
      </c>
      <c r="D286" s="15">
        <v>-1190.23</v>
      </c>
      <c r="E286" s="15">
        <v>0</v>
      </c>
      <c r="F286" s="53" t="s">
        <v>134</v>
      </c>
      <c r="G286" t="s">
        <v>452</v>
      </c>
      <c r="H286" s="41" t="s">
        <v>136</v>
      </c>
      <c r="I286" t="s">
        <v>275</v>
      </c>
      <c r="J286" t="s">
        <v>221</v>
      </c>
      <c r="K286" t="s">
        <v>139</v>
      </c>
      <c r="L286" s="17"/>
      <c r="M286" s="17"/>
      <c r="N286" s="17" t="s">
        <v>455</v>
      </c>
      <c r="O286" s="36"/>
      <c r="P286" s="17"/>
      <c r="Q286" s="17"/>
      <c r="U286" t="s">
        <v>454</v>
      </c>
      <c r="V286" t="s">
        <v>454</v>
      </c>
      <c r="X286" s="31">
        <v>44019</v>
      </c>
      <c r="Y286" s="31">
        <v>44019</v>
      </c>
      <c r="AA286" s="31"/>
      <c r="AB286" t="s">
        <v>9</v>
      </c>
      <c r="AC286">
        <v>0</v>
      </c>
      <c r="AD286">
        <v>0</v>
      </c>
      <c r="AE286">
        <v>0</v>
      </c>
      <c r="AF286">
        <v>0</v>
      </c>
      <c r="AG286">
        <v>0</v>
      </c>
      <c r="AH286">
        <v>1</v>
      </c>
      <c r="AI286">
        <v>52200</v>
      </c>
      <c r="AJ286">
        <v>2010</v>
      </c>
      <c r="AK286">
        <v>0</v>
      </c>
      <c r="AL286">
        <v>19</v>
      </c>
      <c r="AO286" s="41"/>
      <c r="AP286" s="41"/>
      <c r="AQ286" t="str">
        <f t="shared" si="8"/>
        <v/>
      </c>
      <c r="AS286" t="str">
        <f t="shared" si="9"/>
        <v>wci_corp</v>
      </c>
    </row>
    <row r="287" spans="2:45">
      <c r="B287" t="s">
        <v>347</v>
      </c>
      <c r="C287" s="31">
        <v>44012</v>
      </c>
      <c r="D287" s="15">
        <v>1100</v>
      </c>
      <c r="E287" s="15">
        <v>0</v>
      </c>
      <c r="F287" s="53" t="s">
        <v>134</v>
      </c>
      <c r="G287" t="s">
        <v>452</v>
      </c>
      <c r="H287" s="41" t="s">
        <v>136</v>
      </c>
      <c r="I287" t="s">
        <v>275</v>
      </c>
      <c r="J287" t="s">
        <v>221</v>
      </c>
      <c r="K287" t="s">
        <v>139</v>
      </c>
      <c r="L287" s="17"/>
      <c r="M287" s="17"/>
      <c r="N287" s="17" t="s">
        <v>376</v>
      </c>
      <c r="O287" s="36"/>
      <c r="P287" s="17"/>
      <c r="Q287" s="17"/>
      <c r="U287" t="s">
        <v>454</v>
      </c>
      <c r="V287" t="s">
        <v>454</v>
      </c>
      <c r="X287" s="31">
        <v>44019</v>
      </c>
      <c r="Y287" s="31">
        <v>44019</v>
      </c>
      <c r="AA287" s="31"/>
      <c r="AB287" t="s">
        <v>9</v>
      </c>
      <c r="AC287">
        <v>0</v>
      </c>
      <c r="AD287">
        <v>0</v>
      </c>
      <c r="AE287">
        <v>0</v>
      </c>
      <c r="AF287">
        <v>0</v>
      </c>
      <c r="AG287">
        <v>0</v>
      </c>
      <c r="AH287">
        <v>1</v>
      </c>
      <c r="AI287">
        <v>70086</v>
      </c>
      <c r="AJ287">
        <v>2010</v>
      </c>
      <c r="AK287">
        <v>0</v>
      </c>
      <c r="AL287">
        <v>19</v>
      </c>
      <c r="AO287" s="41"/>
      <c r="AP287" s="41"/>
      <c r="AQ287" t="str">
        <f t="shared" si="8"/>
        <v/>
      </c>
      <c r="AS287" t="str">
        <f t="shared" si="9"/>
        <v>wci_corp</v>
      </c>
    </row>
    <row r="288" spans="2:45">
      <c r="B288" t="s">
        <v>133</v>
      </c>
      <c r="C288" s="31">
        <v>44012</v>
      </c>
      <c r="D288" s="15">
        <v>1084</v>
      </c>
      <c r="E288" s="15">
        <v>0</v>
      </c>
      <c r="F288" s="53" t="s">
        <v>134</v>
      </c>
      <c r="G288" t="s">
        <v>456</v>
      </c>
      <c r="H288" s="41" t="s">
        <v>136</v>
      </c>
      <c r="I288" t="s">
        <v>265</v>
      </c>
      <c r="J288" t="s">
        <v>221</v>
      </c>
      <c r="K288" t="s">
        <v>139</v>
      </c>
      <c r="L288" s="17"/>
      <c r="M288" s="17"/>
      <c r="N288" s="17" t="s">
        <v>457</v>
      </c>
      <c r="O288" s="36"/>
      <c r="P288" s="17"/>
      <c r="Q288" s="17"/>
      <c r="U288" t="s">
        <v>458</v>
      </c>
      <c r="V288" t="s">
        <v>458</v>
      </c>
      <c r="X288" s="31">
        <v>44019</v>
      </c>
      <c r="Y288" s="31">
        <v>44019</v>
      </c>
      <c r="AA288" s="31"/>
      <c r="AB288" t="s">
        <v>9</v>
      </c>
      <c r="AC288">
        <v>0</v>
      </c>
      <c r="AD288">
        <v>0</v>
      </c>
      <c r="AE288">
        <v>0</v>
      </c>
      <c r="AF288">
        <v>0</v>
      </c>
      <c r="AG288">
        <v>0</v>
      </c>
      <c r="AH288">
        <v>1</v>
      </c>
      <c r="AI288">
        <v>57147</v>
      </c>
      <c r="AJ288">
        <v>2010</v>
      </c>
      <c r="AK288">
        <v>0</v>
      </c>
      <c r="AL288">
        <v>19</v>
      </c>
      <c r="AO288" s="41"/>
      <c r="AP288" s="41"/>
      <c r="AQ288" t="str">
        <f t="shared" si="8"/>
        <v/>
      </c>
      <c r="AS288" t="str">
        <f t="shared" si="9"/>
        <v>wci_corp</v>
      </c>
    </row>
    <row r="289" spans="2:45">
      <c r="B289" t="s">
        <v>133</v>
      </c>
      <c r="C289" s="31">
        <v>44012</v>
      </c>
      <c r="D289" s="15">
        <v>285.88</v>
      </c>
      <c r="E289" s="15">
        <v>0</v>
      </c>
      <c r="F289" s="53" t="s">
        <v>134</v>
      </c>
      <c r="G289" t="s">
        <v>456</v>
      </c>
      <c r="H289" s="41" t="s">
        <v>136</v>
      </c>
      <c r="I289" t="s">
        <v>265</v>
      </c>
      <c r="J289" t="s">
        <v>221</v>
      </c>
      <c r="K289" t="s">
        <v>139</v>
      </c>
      <c r="L289" s="17"/>
      <c r="M289" s="17"/>
      <c r="N289" s="17" t="s">
        <v>343</v>
      </c>
      <c r="O289" s="36"/>
      <c r="P289" s="17"/>
      <c r="Q289" s="17"/>
      <c r="U289" t="s">
        <v>458</v>
      </c>
      <c r="V289" t="s">
        <v>458</v>
      </c>
      <c r="X289" s="31">
        <v>44019</v>
      </c>
      <c r="Y289" s="31">
        <v>44019</v>
      </c>
      <c r="AA289" s="31"/>
      <c r="AB289" t="s">
        <v>9</v>
      </c>
      <c r="AC289">
        <v>0</v>
      </c>
      <c r="AD289">
        <v>0</v>
      </c>
      <c r="AE289">
        <v>0</v>
      </c>
      <c r="AF289">
        <v>0</v>
      </c>
      <c r="AG289">
        <v>0</v>
      </c>
      <c r="AH289">
        <v>1</v>
      </c>
      <c r="AI289">
        <v>57147</v>
      </c>
      <c r="AJ289">
        <v>2010</v>
      </c>
      <c r="AK289">
        <v>0</v>
      </c>
      <c r="AL289">
        <v>19</v>
      </c>
      <c r="AO289" s="41"/>
      <c r="AP289" s="41"/>
      <c r="AQ289" t="str">
        <f t="shared" si="8"/>
        <v/>
      </c>
      <c r="AS289" t="str">
        <f t="shared" si="9"/>
        <v>wci_corp</v>
      </c>
    </row>
    <row r="290" spans="2:45">
      <c r="B290" t="s">
        <v>229</v>
      </c>
      <c r="C290" s="31">
        <v>44032</v>
      </c>
      <c r="D290" s="15">
        <v>885.63</v>
      </c>
      <c r="E290" s="15">
        <v>0</v>
      </c>
      <c r="F290" s="53" t="s">
        <v>134</v>
      </c>
      <c r="G290" t="s">
        <v>459</v>
      </c>
      <c r="H290" s="41" t="s">
        <v>136</v>
      </c>
      <c r="I290" t="s">
        <v>137</v>
      </c>
      <c r="J290" t="s">
        <v>138</v>
      </c>
      <c r="K290" t="s">
        <v>139</v>
      </c>
      <c r="L290" s="17" t="s">
        <v>280</v>
      </c>
      <c r="M290" s="17"/>
      <c r="N290" s="17" t="s">
        <v>281</v>
      </c>
      <c r="O290" s="36">
        <v>43999</v>
      </c>
      <c r="P290" s="17" t="s">
        <v>460</v>
      </c>
      <c r="Q290" s="17">
        <v>24795</v>
      </c>
      <c r="R290" t="s">
        <v>461</v>
      </c>
      <c r="U290" t="s">
        <v>462</v>
      </c>
      <c r="V290" t="s">
        <v>463</v>
      </c>
      <c r="W290">
        <v>2010</v>
      </c>
      <c r="X290" s="31">
        <v>44032</v>
      </c>
      <c r="Y290" s="31">
        <v>44033</v>
      </c>
      <c r="Z290">
        <v>817</v>
      </c>
      <c r="AA290" s="31">
        <v>44034</v>
      </c>
      <c r="AB290" t="s">
        <v>9</v>
      </c>
      <c r="AC290">
        <v>0</v>
      </c>
      <c r="AD290">
        <v>0</v>
      </c>
      <c r="AE290">
        <v>0</v>
      </c>
      <c r="AF290">
        <v>0</v>
      </c>
      <c r="AG290">
        <v>0</v>
      </c>
      <c r="AH290">
        <v>1</v>
      </c>
      <c r="AI290">
        <v>50086</v>
      </c>
      <c r="AJ290">
        <v>2010</v>
      </c>
      <c r="AK290">
        <v>0</v>
      </c>
      <c r="AL290">
        <v>19</v>
      </c>
      <c r="AO290" s="41"/>
      <c r="AP290" s="41"/>
      <c r="AQ290" t="str">
        <f t="shared" si="8"/>
        <v>VO05469027</v>
      </c>
      <c r="AS290" t="str">
        <f t="shared" si="9"/>
        <v>wci_corp</v>
      </c>
    </row>
    <row r="291" spans="2:45">
      <c r="B291" t="s">
        <v>218</v>
      </c>
      <c r="C291" s="31">
        <v>44043</v>
      </c>
      <c r="D291" s="15">
        <v>-501.03</v>
      </c>
      <c r="E291" s="15">
        <v>0</v>
      </c>
      <c r="F291" s="53" t="s">
        <v>134</v>
      </c>
      <c r="G291" t="s">
        <v>464</v>
      </c>
      <c r="H291" s="41" t="s">
        <v>136</v>
      </c>
      <c r="I291" t="s">
        <v>428</v>
      </c>
      <c r="J291" t="s">
        <v>221</v>
      </c>
      <c r="K291" t="s">
        <v>139</v>
      </c>
      <c r="L291" s="17"/>
      <c r="M291" s="17"/>
      <c r="N291" s="17" t="s">
        <v>429</v>
      </c>
      <c r="O291" s="36"/>
      <c r="P291" s="17"/>
      <c r="Q291" s="17"/>
      <c r="U291" t="s">
        <v>430</v>
      </c>
      <c r="V291" t="s">
        <v>465</v>
      </c>
      <c r="X291" s="31">
        <v>44013</v>
      </c>
      <c r="Y291" s="31">
        <v>44014</v>
      </c>
      <c r="AA291" s="31"/>
      <c r="AB291" t="s">
        <v>9</v>
      </c>
      <c r="AC291">
        <v>0</v>
      </c>
      <c r="AD291">
        <v>0</v>
      </c>
      <c r="AE291">
        <v>0</v>
      </c>
      <c r="AF291">
        <v>0</v>
      </c>
      <c r="AG291">
        <v>5</v>
      </c>
      <c r="AH291">
        <v>1</v>
      </c>
      <c r="AI291">
        <v>50020</v>
      </c>
      <c r="AJ291">
        <v>2010</v>
      </c>
      <c r="AK291">
        <v>0</v>
      </c>
      <c r="AL291">
        <v>19</v>
      </c>
      <c r="AO291" s="41"/>
      <c r="AP291" s="41"/>
      <c r="AQ291" t="str">
        <f t="shared" si="8"/>
        <v/>
      </c>
      <c r="AS291" t="str">
        <f t="shared" si="9"/>
        <v>wci_corp</v>
      </c>
    </row>
    <row r="292" spans="2:45">
      <c r="B292" t="s">
        <v>218</v>
      </c>
      <c r="C292" s="31">
        <v>44043</v>
      </c>
      <c r="D292" s="15">
        <v>501.03</v>
      </c>
      <c r="E292" s="15">
        <v>0</v>
      </c>
      <c r="F292" s="53" t="s">
        <v>134</v>
      </c>
      <c r="G292" t="s">
        <v>466</v>
      </c>
      <c r="H292" s="41" t="s">
        <v>136</v>
      </c>
      <c r="I292" t="s">
        <v>442</v>
      </c>
      <c r="J292" t="s">
        <v>221</v>
      </c>
      <c r="K292" t="s">
        <v>139</v>
      </c>
      <c r="L292" s="17"/>
      <c r="M292" s="17"/>
      <c r="N292" s="17" t="s">
        <v>429</v>
      </c>
      <c r="O292" s="36"/>
      <c r="P292" s="17"/>
      <c r="Q292" s="17"/>
      <c r="U292" t="s">
        <v>443</v>
      </c>
      <c r="V292" t="s">
        <v>467</v>
      </c>
      <c r="X292" s="31">
        <v>44014</v>
      </c>
      <c r="Y292" s="31">
        <v>44014</v>
      </c>
      <c r="AA292" s="31"/>
      <c r="AB292" t="s">
        <v>9</v>
      </c>
      <c r="AC292">
        <v>0</v>
      </c>
      <c r="AD292">
        <v>0</v>
      </c>
      <c r="AE292">
        <v>0</v>
      </c>
      <c r="AF292">
        <v>0</v>
      </c>
      <c r="AG292">
        <v>5</v>
      </c>
      <c r="AH292">
        <v>1</v>
      </c>
      <c r="AI292">
        <v>50020</v>
      </c>
      <c r="AJ292">
        <v>2010</v>
      </c>
      <c r="AK292">
        <v>0</v>
      </c>
      <c r="AL292">
        <v>19</v>
      </c>
      <c r="AO292" s="41"/>
      <c r="AP292" s="41"/>
      <c r="AQ292" t="str">
        <f t="shared" si="8"/>
        <v/>
      </c>
      <c r="AS292" t="str">
        <f t="shared" si="9"/>
        <v>wci_corp</v>
      </c>
    </row>
    <row r="293" spans="2:45">
      <c r="B293" t="s">
        <v>218</v>
      </c>
      <c r="C293" s="31">
        <v>44043</v>
      </c>
      <c r="D293" s="15">
        <v>-501.03</v>
      </c>
      <c r="E293" s="15">
        <v>0</v>
      </c>
      <c r="F293" s="53" t="s">
        <v>134</v>
      </c>
      <c r="G293" t="s">
        <v>468</v>
      </c>
      <c r="H293" s="41" t="s">
        <v>136</v>
      </c>
      <c r="I293" t="s">
        <v>445</v>
      </c>
      <c r="J293" t="s">
        <v>221</v>
      </c>
      <c r="K293" t="s">
        <v>139</v>
      </c>
      <c r="L293" s="17"/>
      <c r="M293" s="17"/>
      <c r="N293" s="17" t="s">
        <v>429</v>
      </c>
      <c r="O293" s="36"/>
      <c r="P293" s="17"/>
      <c r="Q293" s="17"/>
      <c r="U293" t="s">
        <v>446</v>
      </c>
      <c r="V293" t="s">
        <v>469</v>
      </c>
      <c r="X293" s="31">
        <v>44014</v>
      </c>
      <c r="Y293" s="31">
        <v>44014</v>
      </c>
      <c r="AA293" s="31"/>
      <c r="AB293" t="s">
        <v>9</v>
      </c>
      <c r="AC293">
        <v>0</v>
      </c>
      <c r="AD293">
        <v>0</v>
      </c>
      <c r="AE293">
        <v>0</v>
      </c>
      <c r="AF293">
        <v>0</v>
      </c>
      <c r="AG293">
        <v>5</v>
      </c>
      <c r="AH293">
        <v>1</v>
      </c>
      <c r="AI293">
        <v>50020</v>
      </c>
      <c r="AJ293">
        <v>2010</v>
      </c>
      <c r="AK293">
        <v>0</v>
      </c>
      <c r="AL293">
        <v>19</v>
      </c>
      <c r="AO293" s="41"/>
      <c r="AP293" s="41"/>
      <c r="AQ293" t="str">
        <f t="shared" si="8"/>
        <v/>
      </c>
      <c r="AS293" t="str">
        <f t="shared" si="9"/>
        <v>wci_corp</v>
      </c>
    </row>
    <row r="294" spans="2:45">
      <c r="B294" t="s">
        <v>337</v>
      </c>
      <c r="C294" s="31">
        <v>44043</v>
      </c>
      <c r="D294" s="15">
        <v>84.23</v>
      </c>
      <c r="E294" s="15">
        <v>0</v>
      </c>
      <c r="F294" s="53" t="s">
        <v>134</v>
      </c>
      <c r="G294" t="s">
        <v>470</v>
      </c>
      <c r="H294" s="41" t="s">
        <v>136</v>
      </c>
      <c r="I294" t="s">
        <v>275</v>
      </c>
      <c r="J294" t="s">
        <v>221</v>
      </c>
      <c r="K294" t="s">
        <v>139</v>
      </c>
      <c r="L294" s="17"/>
      <c r="M294" s="17"/>
      <c r="N294" s="17" t="s">
        <v>453</v>
      </c>
      <c r="O294" s="36"/>
      <c r="P294" s="17"/>
      <c r="Q294" s="17"/>
      <c r="U294" t="s">
        <v>454</v>
      </c>
      <c r="V294" t="s">
        <v>471</v>
      </c>
      <c r="X294" s="31">
        <v>44019</v>
      </c>
      <c r="Y294" s="31">
        <v>44019</v>
      </c>
      <c r="AA294" s="31"/>
      <c r="AB294" t="s">
        <v>9</v>
      </c>
      <c r="AC294">
        <v>0</v>
      </c>
      <c r="AD294">
        <v>0</v>
      </c>
      <c r="AE294">
        <v>0</v>
      </c>
      <c r="AF294">
        <v>0</v>
      </c>
      <c r="AG294">
        <v>5</v>
      </c>
      <c r="AH294">
        <v>1</v>
      </c>
      <c r="AI294">
        <v>52090</v>
      </c>
      <c r="AJ294">
        <v>2010</v>
      </c>
      <c r="AK294">
        <v>0</v>
      </c>
      <c r="AL294">
        <v>19</v>
      </c>
      <c r="AO294" s="41"/>
      <c r="AP294" s="41"/>
      <c r="AQ294" t="str">
        <f t="shared" si="8"/>
        <v/>
      </c>
      <c r="AS294" t="str">
        <f t="shared" si="9"/>
        <v>wci_corp</v>
      </c>
    </row>
    <row r="295" spans="2:45">
      <c r="B295" t="s">
        <v>438</v>
      </c>
      <c r="C295" s="31">
        <v>44043</v>
      </c>
      <c r="D295" s="15">
        <v>1190.23</v>
      </c>
      <c r="E295" s="15">
        <v>0</v>
      </c>
      <c r="F295" s="53" t="s">
        <v>134</v>
      </c>
      <c r="G295" t="s">
        <v>470</v>
      </c>
      <c r="H295" s="41" t="s">
        <v>136</v>
      </c>
      <c r="I295" t="s">
        <v>275</v>
      </c>
      <c r="J295" t="s">
        <v>221</v>
      </c>
      <c r="K295" t="s">
        <v>139</v>
      </c>
      <c r="L295" s="17"/>
      <c r="M295" s="17"/>
      <c r="N295" s="17" t="s">
        <v>455</v>
      </c>
      <c r="O295" s="36"/>
      <c r="P295" s="17"/>
      <c r="Q295" s="17"/>
      <c r="U295" t="s">
        <v>454</v>
      </c>
      <c r="V295" t="s">
        <v>471</v>
      </c>
      <c r="X295" s="31">
        <v>44019</v>
      </c>
      <c r="Y295" s="31">
        <v>44019</v>
      </c>
      <c r="AA295" s="31"/>
      <c r="AB295" t="s">
        <v>9</v>
      </c>
      <c r="AC295">
        <v>0</v>
      </c>
      <c r="AD295">
        <v>0</v>
      </c>
      <c r="AE295">
        <v>0</v>
      </c>
      <c r="AF295">
        <v>0</v>
      </c>
      <c r="AG295">
        <v>5</v>
      </c>
      <c r="AH295">
        <v>1</v>
      </c>
      <c r="AI295">
        <v>52200</v>
      </c>
      <c r="AJ295">
        <v>2010</v>
      </c>
      <c r="AK295">
        <v>0</v>
      </c>
      <c r="AL295">
        <v>19</v>
      </c>
      <c r="AO295" s="41"/>
      <c r="AP295" s="41"/>
      <c r="AQ295" t="str">
        <f t="shared" si="8"/>
        <v/>
      </c>
      <c r="AS295" t="str">
        <f t="shared" si="9"/>
        <v>wci_corp</v>
      </c>
    </row>
    <row r="296" spans="2:45">
      <c r="B296" t="s">
        <v>347</v>
      </c>
      <c r="C296" s="31">
        <v>44043</v>
      </c>
      <c r="D296" s="15">
        <v>-1100</v>
      </c>
      <c r="E296" s="15">
        <v>0</v>
      </c>
      <c r="F296" s="53" t="s">
        <v>134</v>
      </c>
      <c r="G296" t="s">
        <v>470</v>
      </c>
      <c r="H296" s="41" t="s">
        <v>136</v>
      </c>
      <c r="I296" t="s">
        <v>275</v>
      </c>
      <c r="J296" t="s">
        <v>221</v>
      </c>
      <c r="K296" t="s">
        <v>139</v>
      </c>
      <c r="L296" s="17"/>
      <c r="M296" s="17"/>
      <c r="N296" s="17" t="s">
        <v>376</v>
      </c>
      <c r="O296" s="36"/>
      <c r="P296" s="17"/>
      <c r="Q296" s="17"/>
      <c r="U296" t="s">
        <v>454</v>
      </c>
      <c r="V296" t="s">
        <v>471</v>
      </c>
      <c r="X296" s="31">
        <v>44019</v>
      </c>
      <c r="Y296" s="31">
        <v>44019</v>
      </c>
      <c r="AA296" s="31"/>
      <c r="AB296" t="s">
        <v>9</v>
      </c>
      <c r="AC296">
        <v>0</v>
      </c>
      <c r="AD296">
        <v>0</v>
      </c>
      <c r="AE296">
        <v>0</v>
      </c>
      <c r="AF296">
        <v>0</v>
      </c>
      <c r="AG296">
        <v>5</v>
      </c>
      <c r="AH296">
        <v>1</v>
      </c>
      <c r="AI296">
        <v>70086</v>
      </c>
      <c r="AJ296">
        <v>2010</v>
      </c>
      <c r="AK296">
        <v>0</v>
      </c>
      <c r="AL296">
        <v>19</v>
      </c>
      <c r="AO296" s="41"/>
      <c r="AP296" s="41"/>
      <c r="AQ296" t="str">
        <f t="shared" si="8"/>
        <v/>
      </c>
      <c r="AS296" t="str">
        <f t="shared" si="9"/>
        <v>wci_corp</v>
      </c>
    </row>
    <row r="297" spans="2:45">
      <c r="B297" t="s">
        <v>133</v>
      </c>
      <c r="C297" s="31">
        <v>44043</v>
      </c>
      <c r="D297" s="15">
        <v>-1084</v>
      </c>
      <c r="E297" s="15">
        <v>0</v>
      </c>
      <c r="F297" s="53" t="s">
        <v>134</v>
      </c>
      <c r="G297" t="s">
        <v>472</v>
      </c>
      <c r="H297" s="41" t="s">
        <v>136</v>
      </c>
      <c r="I297" t="s">
        <v>265</v>
      </c>
      <c r="J297" t="s">
        <v>221</v>
      </c>
      <c r="K297" t="s">
        <v>139</v>
      </c>
      <c r="L297" s="17"/>
      <c r="M297" s="17"/>
      <c r="N297" s="17" t="s">
        <v>457</v>
      </c>
      <c r="O297" s="36"/>
      <c r="P297" s="17"/>
      <c r="Q297" s="17"/>
      <c r="U297" t="s">
        <v>458</v>
      </c>
      <c r="V297" t="s">
        <v>473</v>
      </c>
      <c r="X297" s="31">
        <v>44019</v>
      </c>
      <c r="Y297" s="31">
        <v>44019</v>
      </c>
      <c r="AA297" s="31"/>
      <c r="AB297" t="s">
        <v>9</v>
      </c>
      <c r="AC297">
        <v>0</v>
      </c>
      <c r="AD297">
        <v>0</v>
      </c>
      <c r="AE297">
        <v>0</v>
      </c>
      <c r="AF297">
        <v>0</v>
      </c>
      <c r="AG297">
        <v>5</v>
      </c>
      <c r="AH297">
        <v>1</v>
      </c>
      <c r="AI297">
        <v>57147</v>
      </c>
      <c r="AJ297">
        <v>2010</v>
      </c>
      <c r="AK297">
        <v>0</v>
      </c>
      <c r="AL297">
        <v>19</v>
      </c>
      <c r="AO297" s="41"/>
      <c r="AP297" s="41"/>
      <c r="AQ297" t="str">
        <f t="shared" si="8"/>
        <v/>
      </c>
      <c r="AS297" t="str">
        <f t="shared" si="9"/>
        <v>wci_corp</v>
      </c>
    </row>
    <row r="298" spans="2:45">
      <c r="B298" t="s">
        <v>133</v>
      </c>
      <c r="C298" s="31">
        <v>44043</v>
      </c>
      <c r="D298" s="15">
        <v>-285.88</v>
      </c>
      <c r="E298" s="15">
        <v>0</v>
      </c>
      <c r="F298" s="53" t="s">
        <v>134</v>
      </c>
      <c r="G298" t="s">
        <v>472</v>
      </c>
      <c r="H298" s="41" t="s">
        <v>136</v>
      </c>
      <c r="I298" t="s">
        <v>265</v>
      </c>
      <c r="J298" t="s">
        <v>221</v>
      </c>
      <c r="K298" t="s">
        <v>139</v>
      </c>
      <c r="L298" s="17"/>
      <c r="M298" s="17"/>
      <c r="N298" s="17" t="s">
        <v>343</v>
      </c>
      <c r="O298" s="36"/>
      <c r="P298" s="17"/>
      <c r="Q298" s="17"/>
      <c r="U298" t="s">
        <v>458</v>
      </c>
      <c r="V298" t="s">
        <v>473</v>
      </c>
      <c r="X298" s="31">
        <v>44019</v>
      </c>
      <c r="Y298" s="31">
        <v>44019</v>
      </c>
      <c r="AA298" s="31"/>
      <c r="AB298" t="s">
        <v>9</v>
      </c>
      <c r="AC298">
        <v>0</v>
      </c>
      <c r="AD298">
        <v>0</v>
      </c>
      <c r="AE298">
        <v>0</v>
      </c>
      <c r="AF298">
        <v>0</v>
      </c>
      <c r="AG298">
        <v>5</v>
      </c>
      <c r="AH298">
        <v>1</v>
      </c>
      <c r="AI298">
        <v>57147</v>
      </c>
      <c r="AJ298">
        <v>2010</v>
      </c>
      <c r="AK298">
        <v>0</v>
      </c>
      <c r="AL298">
        <v>19</v>
      </c>
      <c r="AO298" s="41"/>
      <c r="AP298" s="41"/>
      <c r="AQ298" t="str">
        <f t="shared" si="8"/>
        <v/>
      </c>
      <c r="AS298" t="str">
        <f t="shared" si="9"/>
        <v>wci_corp</v>
      </c>
    </row>
    <row r="299" spans="2:45">
      <c r="B299" t="s">
        <v>229</v>
      </c>
      <c r="C299" s="31">
        <v>44043</v>
      </c>
      <c r="D299" s="15">
        <v>127.67</v>
      </c>
      <c r="E299" s="15">
        <v>0</v>
      </c>
      <c r="F299" s="53" t="s">
        <v>134</v>
      </c>
      <c r="G299" t="s">
        <v>474</v>
      </c>
      <c r="H299" s="41" t="s">
        <v>136</v>
      </c>
      <c r="I299" t="s">
        <v>475</v>
      </c>
      <c r="J299" t="s">
        <v>476</v>
      </c>
      <c r="K299" t="s">
        <v>139</v>
      </c>
      <c r="L299" s="17"/>
      <c r="M299" s="17"/>
      <c r="N299" s="17" t="s">
        <v>237</v>
      </c>
      <c r="O299" s="36"/>
      <c r="P299" s="17"/>
      <c r="Q299" s="17"/>
      <c r="U299" t="s">
        <v>477</v>
      </c>
      <c r="V299" t="s">
        <v>477</v>
      </c>
      <c r="X299" s="31">
        <v>44047</v>
      </c>
      <c r="Y299" s="31">
        <v>44048</v>
      </c>
      <c r="AA299" s="31"/>
      <c r="AB299" t="s">
        <v>9</v>
      </c>
      <c r="AC299">
        <v>0</v>
      </c>
      <c r="AD299">
        <v>0</v>
      </c>
      <c r="AE299">
        <v>0</v>
      </c>
      <c r="AF299">
        <v>0</v>
      </c>
      <c r="AG299">
        <v>0</v>
      </c>
      <c r="AH299">
        <v>1</v>
      </c>
      <c r="AI299">
        <v>50086</v>
      </c>
      <c r="AJ299">
        <v>2010</v>
      </c>
      <c r="AK299">
        <v>0</v>
      </c>
      <c r="AL299">
        <v>19</v>
      </c>
      <c r="AO299" s="41"/>
      <c r="AP299" s="41"/>
      <c r="AQ299" t="str">
        <f t="shared" si="8"/>
        <v/>
      </c>
      <c r="AS299" t="str">
        <f t="shared" si="9"/>
        <v>wci_corp</v>
      </c>
    </row>
    <row r="300" spans="2:45">
      <c r="B300" t="s">
        <v>229</v>
      </c>
      <c r="C300" s="31">
        <v>44043</v>
      </c>
      <c r="D300" s="15">
        <v>2177.9299999999998</v>
      </c>
      <c r="E300" s="15">
        <v>0</v>
      </c>
      <c r="F300" s="53" t="s">
        <v>134</v>
      </c>
      <c r="G300" t="s">
        <v>474</v>
      </c>
      <c r="H300" s="41" t="s">
        <v>136</v>
      </c>
      <c r="I300" t="s">
        <v>475</v>
      </c>
      <c r="J300" t="s">
        <v>476</v>
      </c>
      <c r="K300" t="s">
        <v>139</v>
      </c>
      <c r="L300" s="17"/>
      <c r="M300" s="17"/>
      <c r="N300" s="17" t="s">
        <v>331</v>
      </c>
      <c r="O300" s="36"/>
      <c r="P300" s="17"/>
      <c r="Q300" s="17"/>
      <c r="U300" t="s">
        <v>477</v>
      </c>
      <c r="V300" t="s">
        <v>477</v>
      </c>
      <c r="X300" s="31">
        <v>44047</v>
      </c>
      <c r="Y300" s="31">
        <v>44048</v>
      </c>
      <c r="AA300" s="31"/>
      <c r="AB300" t="s">
        <v>9</v>
      </c>
      <c r="AC300">
        <v>0</v>
      </c>
      <c r="AD300">
        <v>0</v>
      </c>
      <c r="AE300">
        <v>0</v>
      </c>
      <c r="AF300">
        <v>0</v>
      </c>
      <c r="AG300">
        <v>0</v>
      </c>
      <c r="AH300">
        <v>1</v>
      </c>
      <c r="AI300">
        <v>50086</v>
      </c>
      <c r="AJ300">
        <v>2010</v>
      </c>
      <c r="AK300">
        <v>0</v>
      </c>
      <c r="AL300">
        <v>19</v>
      </c>
      <c r="AO300" s="41"/>
      <c r="AP300" s="41"/>
      <c r="AQ300" t="str">
        <f t="shared" si="8"/>
        <v/>
      </c>
      <c r="AS300" t="str">
        <f t="shared" si="9"/>
        <v>wci_corp</v>
      </c>
    </row>
    <row r="301" spans="2:45">
      <c r="B301" t="s">
        <v>133</v>
      </c>
      <c r="C301" s="31">
        <v>44043</v>
      </c>
      <c r="D301" s="15">
        <v>1084</v>
      </c>
      <c r="E301" s="15">
        <v>0</v>
      </c>
      <c r="F301" s="53" t="s">
        <v>134</v>
      </c>
      <c r="G301" t="s">
        <v>474</v>
      </c>
      <c r="H301" s="41" t="s">
        <v>136</v>
      </c>
      <c r="I301" t="s">
        <v>475</v>
      </c>
      <c r="J301" t="s">
        <v>476</v>
      </c>
      <c r="K301" t="s">
        <v>139</v>
      </c>
      <c r="L301" s="17"/>
      <c r="M301" s="17"/>
      <c r="N301" s="17" t="s">
        <v>457</v>
      </c>
      <c r="O301" s="36"/>
      <c r="P301" s="17"/>
      <c r="Q301" s="17"/>
      <c r="U301" t="s">
        <v>477</v>
      </c>
      <c r="V301" t="s">
        <v>477</v>
      </c>
      <c r="X301" s="31">
        <v>44047</v>
      </c>
      <c r="Y301" s="31">
        <v>44048</v>
      </c>
      <c r="AA301" s="31"/>
      <c r="AB301" t="s">
        <v>9</v>
      </c>
      <c r="AC301">
        <v>0</v>
      </c>
      <c r="AD301">
        <v>0</v>
      </c>
      <c r="AE301">
        <v>0</v>
      </c>
      <c r="AF301">
        <v>0</v>
      </c>
      <c r="AG301">
        <v>0</v>
      </c>
      <c r="AH301">
        <v>1</v>
      </c>
      <c r="AI301">
        <v>57147</v>
      </c>
      <c r="AJ301">
        <v>2010</v>
      </c>
      <c r="AK301">
        <v>0</v>
      </c>
      <c r="AL301">
        <v>19</v>
      </c>
      <c r="AO301" s="41"/>
      <c r="AP301" s="41"/>
      <c r="AQ301" t="str">
        <f t="shared" si="8"/>
        <v/>
      </c>
      <c r="AS301" t="str">
        <f t="shared" si="9"/>
        <v>wci_corp</v>
      </c>
    </row>
    <row r="302" spans="2:45">
      <c r="B302" t="s">
        <v>133</v>
      </c>
      <c r="C302" s="31">
        <v>44043</v>
      </c>
      <c r="D302" s="15">
        <v>285.88</v>
      </c>
      <c r="E302" s="15">
        <v>0</v>
      </c>
      <c r="F302" s="53" t="s">
        <v>134</v>
      </c>
      <c r="G302" t="s">
        <v>474</v>
      </c>
      <c r="H302" s="41" t="s">
        <v>136</v>
      </c>
      <c r="I302" t="s">
        <v>475</v>
      </c>
      <c r="J302" t="s">
        <v>476</v>
      </c>
      <c r="K302" t="s">
        <v>139</v>
      </c>
      <c r="L302" s="17"/>
      <c r="M302" s="17"/>
      <c r="N302" s="17" t="s">
        <v>343</v>
      </c>
      <c r="O302" s="36"/>
      <c r="P302" s="17"/>
      <c r="Q302" s="17"/>
      <c r="U302" t="s">
        <v>477</v>
      </c>
      <c r="V302" t="s">
        <v>477</v>
      </c>
      <c r="X302" s="31">
        <v>44047</v>
      </c>
      <c r="Y302" s="31">
        <v>44048</v>
      </c>
      <c r="AA302" s="31"/>
      <c r="AB302" t="s">
        <v>9</v>
      </c>
      <c r="AC302">
        <v>0</v>
      </c>
      <c r="AD302">
        <v>0</v>
      </c>
      <c r="AE302">
        <v>0</v>
      </c>
      <c r="AF302">
        <v>0</v>
      </c>
      <c r="AG302">
        <v>0</v>
      </c>
      <c r="AH302">
        <v>1</v>
      </c>
      <c r="AI302">
        <v>57147</v>
      </c>
      <c r="AJ302">
        <v>2010</v>
      </c>
      <c r="AK302">
        <v>0</v>
      </c>
      <c r="AL302">
        <v>19</v>
      </c>
      <c r="AO302" s="41"/>
      <c r="AP302" s="41"/>
      <c r="AQ302" t="str">
        <f t="shared" si="8"/>
        <v/>
      </c>
      <c r="AS302" t="str">
        <f t="shared" si="9"/>
        <v>wci_corp</v>
      </c>
    </row>
    <row r="303" spans="2:45">
      <c r="B303" t="s">
        <v>229</v>
      </c>
      <c r="C303" s="31">
        <v>44043</v>
      </c>
      <c r="D303" s="15">
        <v>40</v>
      </c>
      <c r="E303" s="15">
        <v>0</v>
      </c>
      <c r="F303" s="53" t="s">
        <v>134</v>
      </c>
      <c r="G303" t="s">
        <v>478</v>
      </c>
      <c r="H303" s="41" t="s">
        <v>136</v>
      </c>
      <c r="I303" t="s">
        <v>479</v>
      </c>
      <c r="J303" t="s">
        <v>476</v>
      </c>
      <c r="K303" t="s">
        <v>139</v>
      </c>
      <c r="L303" s="17"/>
      <c r="M303" s="17"/>
      <c r="N303" s="17" t="s">
        <v>480</v>
      </c>
      <c r="O303" s="36"/>
      <c r="P303" s="17"/>
      <c r="Q303" s="17"/>
      <c r="U303" t="s">
        <v>481</v>
      </c>
      <c r="V303" t="s">
        <v>481</v>
      </c>
      <c r="X303" s="31">
        <v>44048</v>
      </c>
      <c r="Y303" s="31">
        <v>44048</v>
      </c>
      <c r="AA303" s="31"/>
      <c r="AB303" t="s">
        <v>9</v>
      </c>
      <c r="AC303">
        <v>0</v>
      </c>
      <c r="AD303">
        <v>0</v>
      </c>
      <c r="AE303">
        <v>0</v>
      </c>
      <c r="AF303">
        <v>0</v>
      </c>
      <c r="AG303">
        <v>0</v>
      </c>
      <c r="AH303">
        <v>1</v>
      </c>
      <c r="AI303">
        <v>50086</v>
      </c>
      <c r="AJ303">
        <v>2010</v>
      </c>
      <c r="AK303">
        <v>0</v>
      </c>
      <c r="AL303">
        <v>19</v>
      </c>
      <c r="AO303" s="41"/>
      <c r="AP303" s="41"/>
      <c r="AQ303" t="str">
        <f t="shared" si="8"/>
        <v/>
      </c>
      <c r="AS303" t="str">
        <f t="shared" si="9"/>
        <v>wci_corp</v>
      </c>
    </row>
    <row r="304" spans="2:45">
      <c r="B304" t="s">
        <v>218</v>
      </c>
      <c r="C304" s="31">
        <v>44043</v>
      </c>
      <c r="D304" s="15">
        <v>1062.31</v>
      </c>
      <c r="E304" s="15">
        <v>0</v>
      </c>
      <c r="F304" s="53" t="s">
        <v>134</v>
      </c>
      <c r="G304" t="s">
        <v>482</v>
      </c>
      <c r="H304" s="41" t="s">
        <v>136</v>
      </c>
      <c r="I304" t="s">
        <v>483</v>
      </c>
      <c r="J304" t="s">
        <v>214</v>
      </c>
      <c r="K304" t="s">
        <v>139</v>
      </c>
      <c r="L304" s="17"/>
      <c r="M304" s="17"/>
      <c r="N304" s="17" t="s">
        <v>429</v>
      </c>
      <c r="O304" s="36"/>
      <c r="P304" s="17"/>
      <c r="Q304" s="17"/>
      <c r="U304" t="s">
        <v>484</v>
      </c>
      <c r="V304" t="s">
        <v>484</v>
      </c>
      <c r="X304" s="31">
        <v>44049</v>
      </c>
      <c r="Y304" s="31">
        <v>44049</v>
      </c>
      <c r="AA304" s="31"/>
      <c r="AB304" t="s">
        <v>9</v>
      </c>
      <c r="AC304">
        <v>0</v>
      </c>
      <c r="AD304">
        <v>0</v>
      </c>
      <c r="AE304">
        <v>0</v>
      </c>
      <c r="AF304">
        <v>0</v>
      </c>
      <c r="AG304">
        <v>0</v>
      </c>
      <c r="AH304">
        <v>1</v>
      </c>
      <c r="AI304">
        <v>50020</v>
      </c>
      <c r="AJ304">
        <v>2010</v>
      </c>
      <c r="AK304">
        <v>0</v>
      </c>
      <c r="AL304">
        <v>19</v>
      </c>
      <c r="AO304" s="41"/>
      <c r="AP304" s="41"/>
      <c r="AQ304" t="str">
        <f t="shared" si="8"/>
        <v/>
      </c>
      <c r="AS304" t="str">
        <f t="shared" si="9"/>
        <v>wci_corp</v>
      </c>
    </row>
    <row r="305" spans="2:45">
      <c r="B305" t="s">
        <v>241</v>
      </c>
      <c r="C305" s="31">
        <v>44043</v>
      </c>
      <c r="D305" s="15">
        <v>925</v>
      </c>
      <c r="E305" s="15">
        <v>0</v>
      </c>
      <c r="F305" s="53" t="s">
        <v>134</v>
      </c>
      <c r="G305" t="s">
        <v>482</v>
      </c>
      <c r="H305" s="41" t="s">
        <v>136</v>
      </c>
      <c r="I305" t="s">
        <v>483</v>
      </c>
      <c r="J305" t="s">
        <v>214</v>
      </c>
      <c r="K305" t="s">
        <v>139</v>
      </c>
      <c r="L305" s="17"/>
      <c r="M305" s="17"/>
      <c r="N305" s="17" t="s">
        <v>485</v>
      </c>
      <c r="O305" s="36"/>
      <c r="P305" s="17"/>
      <c r="Q305" s="17"/>
      <c r="U305" t="s">
        <v>484</v>
      </c>
      <c r="V305" t="s">
        <v>484</v>
      </c>
      <c r="X305" s="31">
        <v>44049</v>
      </c>
      <c r="Y305" s="31">
        <v>44049</v>
      </c>
      <c r="AA305" s="31"/>
      <c r="AB305" t="s">
        <v>9</v>
      </c>
      <c r="AC305">
        <v>0</v>
      </c>
      <c r="AD305">
        <v>0</v>
      </c>
      <c r="AE305">
        <v>0</v>
      </c>
      <c r="AF305">
        <v>0</v>
      </c>
      <c r="AG305">
        <v>0</v>
      </c>
      <c r="AH305">
        <v>1</v>
      </c>
      <c r="AI305">
        <v>70165</v>
      </c>
      <c r="AJ305">
        <v>2010</v>
      </c>
      <c r="AK305">
        <v>0</v>
      </c>
      <c r="AL305">
        <v>19</v>
      </c>
      <c r="AO305" s="41"/>
      <c r="AP305" s="41"/>
      <c r="AQ305" t="str">
        <f t="shared" si="8"/>
        <v/>
      </c>
      <c r="AS305" t="str">
        <f t="shared" si="9"/>
        <v>wci_corp</v>
      </c>
    </row>
    <row r="306" spans="2:45">
      <c r="B306" t="s">
        <v>218</v>
      </c>
      <c r="C306" s="31">
        <v>44043</v>
      </c>
      <c r="D306" s="15">
        <v>313.73</v>
      </c>
      <c r="E306" s="15">
        <v>0</v>
      </c>
      <c r="F306" s="53" t="s">
        <v>134</v>
      </c>
      <c r="G306" t="s">
        <v>486</v>
      </c>
      <c r="H306" s="41" t="s">
        <v>136</v>
      </c>
      <c r="I306" t="s">
        <v>487</v>
      </c>
      <c r="J306" t="s">
        <v>214</v>
      </c>
      <c r="K306" t="s">
        <v>139</v>
      </c>
      <c r="L306" s="17"/>
      <c r="M306" s="17"/>
      <c r="N306" s="17" t="s">
        <v>488</v>
      </c>
      <c r="O306" s="36"/>
      <c r="P306" s="17"/>
      <c r="Q306" s="17"/>
      <c r="U306" t="s">
        <v>489</v>
      </c>
      <c r="V306" t="s">
        <v>489</v>
      </c>
      <c r="X306" s="31">
        <v>44049</v>
      </c>
      <c r="Y306" s="31">
        <v>44049</v>
      </c>
      <c r="AA306" s="31"/>
      <c r="AB306" t="s">
        <v>9</v>
      </c>
      <c r="AC306">
        <v>0</v>
      </c>
      <c r="AD306">
        <v>0</v>
      </c>
      <c r="AE306">
        <v>0</v>
      </c>
      <c r="AF306">
        <v>0</v>
      </c>
      <c r="AG306">
        <v>0</v>
      </c>
      <c r="AH306">
        <v>1</v>
      </c>
      <c r="AI306">
        <v>50020</v>
      </c>
      <c r="AJ306">
        <v>2010</v>
      </c>
      <c r="AK306">
        <v>0</v>
      </c>
      <c r="AL306">
        <v>19</v>
      </c>
      <c r="AO306" s="41"/>
      <c r="AP306" s="41"/>
      <c r="AQ306" t="str">
        <f t="shared" si="8"/>
        <v/>
      </c>
      <c r="AS306" t="str">
        <f t="shared" si="9"/>
        <v>wci_corp</v>
      </c>
    </row>
    <row r="307" spans="2:45">
      <c r="B307" t="s">
        <v>241</v>
      </c>
      <c r="C307" s="31">
        <v>44043</v>
      </c>
      <c r="D307" s="15">
        <v>925</v>
      </c>
      <c r="E307" s="15">
        <v>0</v>
      </c>
      <c r="F307" s="53" t="s">
        <v>134</v>
      </c>
      <c r="G307" t="s">
        <v>486</v>
      </c>
      <c r="H307" s="41" t="s">
        <v>136</v>
      </c>
      <c r="I307" t="s">
        <v>487</v>
      </c>
      <c r="J307" t="s">
        <v>214</v>
      </c>
      <c r="K307" t="s">
        <v>139</v>
      </c>
      <c r="L307" s="17"/>
      <c r="M307" s="17"/>
      <c r="N307" s="17" t="s">
        <v>490</v>
      </c>
      <c r="O307" s="36"/>
      <c r="P307" s="17"/>
      <c r="Q307" s="17"/>
      <c r="U307" t="s">
        <v>489</v>
      </c>
      <c r="V307" t="s">
        <v>489</v>
      </c>
      <c r="X307" s="31">
        <v>44049</v>
      </c>
      <c r="Y307" s="31">
        <v>44049</v>
      </c>
      <c r="AA307" s="31"/>
      <c r="AB307" t="s">
        <v>9</v>
      </c>
      <c r="AC307">
        <v>0</v>
      </c>
      <c r="AD307">
        <v>0</v>
      </c>
      <c r="AE307">
        <v>0</v>
      </c>
      <c r="AF307">
        <v>0</v>
      </c>
      <c r="AG307">
        <v>0</v>
      </c>
      <c r="AH307">
        <v>1</v>
      </c>
      <c r="AI307">
        <v>70165</v>
      </c>
      <c r="AJ307">
        <v>2010</v>
      </c>
      <c r="AK307">
        <v>0</v>
      </c>
      <c r="AL307">
        <v>19</v>
      </c>
      <c r="AO307" s="41"/>
      <c r="AP307" s="41"/>
      <c r="AQ307" t="str">
        <f t="shared" si="8"/>
        <v/>
      </c>
      <c r="AS307" t="str">
        <f t="shared" si="9"/>
        <v>wci_corp</v>
      </c>
    </row>
    <row r="308" spans="2:45">
      <c r="B308" t="s">
        <v>229</v>
      </c>
      <c r="C308" s="31">
        <v>44043</v>
      </c>
      <c r="D308" s="15">
        <v>16.37</v>
      </c>
      <c r="E308" s="15">
        <v>0</v>
      </c>
      <c r="F308" s="53" t="s">
        <v>134</v>
      </c>
      <c r="G308" t="s">
        <v>491</v>
      </c>
      <c r="H308" s="41" t="s">
        <v>136</v>
      </c>
      <c r="I308" t="s">
        <v>275</v>
      </c>
      <c r="J308" t="s">
        <v>221</v>
      </c>
      <c r="K308" t="s">
        <v>139</v>
      </c>
      <c r="L308" s="17"/>
      <c r="M308" s="17"/>
      <c r="N308" s="17" t="s">
        <v>492</v>
      </c>
      <c r="O308" s="36"/>
      <c r="P308" s="17"/>
      <c r="Q308" s="17"/>
      <c r="U308" t="s">
        <v>493</v>
      </c>
      <c r="V308" t="s">
        <v>493</v>
      </c>
      <c r="X308" s="31">
        <v>44049</v>
      </c>
      <c r="Y308" s="31">
        <v>44049</v>
      </c>
      <c r="AA308" s="31"/>
      <c r="AB308" t="s">
        <v>9</v>
      </c>
      <c r="AC308">
        <v>0</v>
      </c>
      <c r="AD308">
        <v>0</v>
      </c>
      <c r="AE308">
        <v>0</v>
      </c>
      <c r="AF308">
        <v>0</v>
      </c>
      <c r="AG308">
        <v>0</v>
      </c>
      <c r="AH308">
        <v>1</v>
      </c>
      <c r="AI308">
        <v>50086</v>
      </c>
      <c r="AJ308">
        <v>2010</v>
      </c>
      <c r="AK308">
        <v>0</v>
      </c>
      <c r="AL308">
        <v>19</v>
      </c>
      <c r="AO308" s="41"/>
      <c r="AP308" s="41"/>
      <c r="AQ308" t="str">
        <f t="shared" si="8"/>
        <v/>
      </c>
      <c r="AS308" t="str">
        <f t="shared" si="9"/>
        <v>wci_corp</v>
      </c>
    </row>
    <row r="309" spans="2:45">
      <c r="B309" t="s">
        <v>347</v>
      </c>
      <c r="C309" s="31">
        <v>44043</v>
      </c>
      <c r="D309" s="15">
        <v>1100.75</v>
      </c>
      <c r="E309" s="15">
        <v>0</v>
      </c>
      <c r="F309" s="53" t="s">
        <v>134</v>
      </c>
      <c r="G309" t="s">
        <v>491</v>
      </c>
      <c r="H309" s="41" t="s">
        <v>136</v>
      </c>
      <c r="I309" t="s">
        <v>275</v>
      </c>
      <c r="J309" t="s">
        <v>221</v>
      </c>
      <c r="K309" t="s">
        <v>139</v>
      </c>
      <c r="L309" s="17"/>
      <c r="M309" s="17"/>
      <c r="N309" s="17" t="s">
        <v>376</v>
      </c>
      <c r="O309" s="36"/>
      <c r="P309" s="17"/>
      <c r="Q309" s="17"/>
      <c r="U309" t="s">
        <v>493</v>
      </c>
      <c r="V309" t="s">
        <v>493</v>
      </c>
      <c r="X309" s="31">
        <v>44049</v>
      </c>
      <c r="Y309" s="31">
        <v>44049</v>
      </c>
      <c r="AA309" s="31"/>
      <c r="AB309" t="s">
        <v>9</v>
      </c>
      <c r="AC309">
        <v>0</v>
      </c>
      <c r="AD309">
        <v>0</v>
      </c>
      <c r="AE309">
        <v>0</v>
      </c>
      <c r="AF309">
        <v>0</v>
      </c>
      <c r="AG309">
        <v>0</v>
      </c>
      <c r="AH309">
        <v>1</v>
      </c>
      <c r="AI309">
        <v>70086</v>
      </c>
      <c r="AJ309">
        <v>2010</v>
      </c>
      <c r="AK309">
        <v>0</v>
      </c>
      <c r="AL309">
        <v>19</v>
      </c>
      <c r="AO309" s="41"/>
      <c r="AP309" s="41"/>
      <c r="AQ309" t="str">
        <f t="shared" si="8"/>
        <v/>
      </c>
      <c r="AS309" t="str">
        <f t="shared" si="9"/>
        <v>wci_corp</v>
      </c>
    </row>
    <row r="310" spans="2:45">
      <c r="B310" t="s">
        <v>133</v>
      </c>
      <c r="C310" s="31">
        <v>44068</v>
      </c>
      <c r="D310" s="15">
        <v>1500</v>
      </c>
      <c r="E310" s="15">
        <v>0</v>
      </c>
      <c r="F310" s="53" t="s">
        <v>134</v>
      </c>
      <c r="G310" t="s">
        <v>494</v>
      </c>
      <c r="H310" s="41" t="s">
        <v>136</v>
      </c>
      <c r="I310" t="s">
        <v>137</v>
      </c>
      <c r="J310" t="s">
        <v>138</v>
      </c>
      <c r="K310" t="s">
        <v>139</v>
      </c>
      <c r="L310" s="17" t="s">
        <v>140</v>
      </c>
      <c r="M310" s="17"/>
      <c r="N310" s="17" t="s">
        <v>141</v>
      </c>
      <c r="O310" s="36">
        <v>44061</v>
      </c>
      <c r="P310" s="17" t="s">
        <v>495</v>
      </c>
      <c r="Q310" s="17" t="s">
        <v>496</v>
      </c>
      <c r="R310" t="s">
        <v>497</v>
      </c>
      <c r="U310" t="s">
        <v>498</v>
      </c>
      <c r="V310" t="s">
        <v>499</v>
      </c>
      <c r="W310">
        <v>2010</v>
      </c>
      <c r="X310" s="31">
        <v>44068</v>
      </c>
      <c r="Y310" s="31">
        <v>44069</v>
      </c>
      <c r="Z310">
        <v>1500</v>
      </c>
      <c r="AA310" s="31">
        <v>44126</v>
      </c>
      <c r="AB310" t="s">
        <v>9</v>
      </c>
      <c r="AC310">
        <v>0</v>
      </c>
      <c r="AD310">
        <v>0</v>
      </c>
      <c r="AE310">
        <v>0</v>
      </c>
      <c r="AF310">
        <v>0</v>
      </c>
      <c r="AG310">
        <v>0</v>
      </c>
      <c r="AH310">
        <v>1</v>
      </c>
      <c r="AI310">
        <v>57147</v>
      </c>
      <c r="AJ310">
        <v>2010</v>
      </c>
      <c r="AK310">
        <v>0</v>
      </c>
      <c r="AL310">
        <v>19</v>
      </c>
      <c r="AO310" s="41"/>
      <c r="AP310" s="41"/>
      <c r="AQ310" t="str">
        <f t="shared" si="8"/>
        <v>VO05509442</v>
      </c>
      <c r="AS310" t="str">
        <f t="shared" si="9"/>
        <v>wci_corp</v>
      </c>
    </row>
    <row r="311" spans="2:45">
      <c r="B311" t="s">
        <v>133</v>
      </c>
      <c r="C311" s="31">
        <v>44068</v>
      </c>
      <c r="D311" s="15">
        <v>1680</v>
      </c>
      <c r="E311" s="15">
        <v>0</v>
      </c>
      <c r="F311" s="53" t="s">
        <v>134</v>
      </c>
      <c r="G311" t="s">
        <v>494</v>
      </c>
      <c r="H311" s="41" t="s">
        <v>136</v>
      </c>
      <c r="I311" t="s">
        <v>137</v>
      </c>
      <c r="J311" t="s">
        <v>138</v>
      </c>
      <c r="K311" t="s">
        <v>139</v>
      </c>
      <c r="L311" s="17" t="s">
        <v>140</v>
      </c>
      <c r="M311" s="17"/>
      <c r="N311" s="17" t="s">
        <v>141</v>
      </c>
      <c r="O311" s="36">
        <v>44061</v>
      </c>
      <c r="P311" s="17" t="s">
        <v>495</v>
      </c>
      <c r="Q311" s="17" t="s">
        <v>500</v>
      </c>
      <c r="R311" t="s">
        <v>501</v>
      </c>
      <c r="U311" t="s">
        <v>502</v>
      </c>
      <c r="V311" t="s">
        <v>499</v>
      </c>
      <c r="W311">
        <v>2010</v>
      </c>
      <c r="X311" s="31">
        <v>44068</v>
      </c>
      <c r="Y311" s="31">
        <v>44069</v>
      </c>
      <c r="Z311">
        <v>1680</v>
      </c>
      <c r="AA311" s="31">
        <v>44126</v>
      </c>
      <c r="AB311" t="s">
        <v>9</v>
      </c>
      <c r="AC311">
        <v>0</v>
      </c>
      <c r="AD311">
        <v>0</v>
      </c>
      <c r="AE311">
        <v>0</v>
      </c>
      <c r="AF311">
        <v>0</v>
      </c>
      <c r="AG311">
        <v>0</v>
      </c>
      <c r="AH311">
        <v>1</v>
      </c>
      <c r="AI311">
        <v>57147</v>
      </c>
      <c r="AJ311">
        <v>2010</v>
      </c>
      <c r="AK311">
        <v>0</v>
      </c>
      <c r="AL311">
        <v>19</v>
      </c>
      <c r="AO311" s="41"/>
      <c r="AP311" s="41"/>
      <c r="AQ311" t="str">
        <f t="shared" si="8"/>
        <v>VO05509443</v>
      </c>
      <c r="AS311" t="str">
        <f t="shared" si="9"/>
        <v>wci_corp</v>
      </c>
    </row>
    <row r="312" spans="2:45">
      <c r="B312" t="s">
        <v>229</v>
      </c>
      <c r="C312" s="31">
        <v>44074</v>
      </c>
      <c r="D312" s="15">
        <v>-16.37</v>
      </c>
      <c r="E312" s="15">
        <v>0</v>
      </c>
      <c r="F312" s="53" t="s">
        <v>134</v>
      </c>
      <c r="G312" t="s">
        <v>503</v>
      </c>
      <c r="H312" s="41" t="s">
        <v>136</v>
      </c>
      <c r="I312" t="s">
        <v>275</v>
      </c>
      <c r="J312" t="s">
        <v>221</v>
      </c>
      <c r="K312" t="s">
        <v>139</v>
      </c>
      <c r="L312" s="17"/>
      <c r="M312" s="17"/>
      <c r="N312" s="17" t="s">
        <v>492</v>
      </c>
      <c r="O312" s="36"/>
      <c r="P312" s="17"/>
      <c r="Q312" s="17"/>
      <c r="U312" t="s">
        <v>493</v>
      </c>
      <c r="V312" t="s">
        <v>504</v>
      </c>
      <c r="X312" s="31">
        <v>44049</v>
      </c>
      <c r="Y312" s="31">
        <v>44049</v>
      </c>
      <c r="AA312" s="31"/>
      <c r="AB312" t="s">
        <v>9</v>
      </c>
      <c r="AC312">
        <v>0</v>
      </c>
      <c r="AD312">
        <v>0</v>
      </c>
      <c r="AE312">
        <v>0</v>
      </c>
      <c r="AF312">
        <v>0</v>
      </c>
      <c r="AG312">
        <v>5</v>
      </c>
      <c r="AH312">
        <v>1</v>
      </c>
      <c r="AI312">
        <v>50086</v>
      </c>
      <c r="AJ312">
        <v>2010</v>
      </c>
      <c r="AK312">
        <v>0</v>
      </c>
      <c r="AL312">
        <v>19</v>
      </c>
      <c r="AO312" s="41"/>
      <c r="AP312" s="41"/>
      <c r="AQ312" t="str">
        <f t="shared" si="8"/>
        <v/>
      </c>
      <c r="AS312" t="str">
        <f t="shared" si="9"/>
        <v>wci_corp</v>
      </c>
    </row>
    <row r="313" spans="2:45">
      <c r="B313" t="s">
        <v>347</v>
      </c>
      <c r="C313" s="31">
        <v>44074</v>
      </c>
      <c r="D313" s="15">
        <v>-1100.75</v>
      </c>
      <c r="E313" s="15">
        <v>0</v>
      </c>
      <c r="F313" s="53" t="s">
        <v>134</v>
      </c>
      <c r="G313" t="s">
        <v>503</v>
      </c>
      <c r="H313" s="41" t="s">
        <v>136</v>
      </c>
      <c r="I313" t="s">
        <v>275</v>
      </c>
      <c r="J313" t="s">
        <v>221</v>
      </c>
      <c r="K313" t="s">
        <v>139</v>
      </c>
      <c r="L313" s="17"/>
      <c r="M313" s="17"/>
      <c r="N313" s="17" t="s">
        <v>376</v>
      </c>
      <c r="O313" s="36"/>
      <c r="P313" s="17"/>
      <c r="Q313" s="17"/>
      <c r="U313" t="s">
        <v>493</v>
      </c>
      <c r="V313" t="s">
        <v>504</v>
      </c>
      <c r="X313" s="31">
        <v>44049</v>
      </c>
      <c r="Y313" s="31">
        <v>44049</v>
      </c>
      <c r="AA313" s="31"/>
      <c r="AB313" t="s">
        <v>9</v>
      </c>
      <c r="AC313">
        <v>0</v>
      </c>
      <c r="AD313">
        <v>0</v>
      </c>
      <c r="AE313">
        <v>0</v>
      </c>
      <c r="AF313">
        <v>0</v>
      </c>
      <c r="AG313">
        <v>5</v>
      </c>
      <c r="AH313">
        <v>1</v>
      </c>
      <c r="AI313">
        <v>70086</v>
      </c>
      <c r="AJ313">
        <v>2010</v>
      </c>
      <c r="AK313">
        <v>0</v>
      </c>
      <c r="AL313">
        <v>19</v>
      </c>
      <c r="AO313" s="41"/>
      <c r="AP313" s="41"/>
      <c r="AQ313" t="str">
        <f t="shared" si="8"/>
        <v/>
      </c>
      <c r="AS313" t="str">
        <f t="shared" si="9"/>
        <v>wci_corp</v>
      </c>
    </row>
    <row r="314" spans="2:45">
      <c r="B314" t="s">
        <v>133</v>
      </c>
      <c r="C314" s="31">
        <v>44074</v>
      </c>
      <c r="D314" s="15">
        <v>1680</v>
      </c>
      <c r="E314" s="15">
        <v>0</v>
      </c>
      <c r="F314" s="53" t="s">
        <v>134</v>
      </c>
      <c r="G314" t="s">
        <v>505</v>
      </c>
      <c r="H314" s="41" t="s">
        <v>136</v>
      </c>
      <c r="I314" t="s">
        <v>137</v>
      </c>
      <c r="J314" t="s">
        <v>138</v>
      </c>
      <c r="K314" t="s">
        <v>139</v>
      </c>
      <c r="L314" s="17" t="s">
        <v>140</v>
      </c>
      <c r="M314" s="17"/>
      <c r="N314" s="17" t="s">
        <v>141</v>
      </c>
      <c r="O314" s="36">
        <v>43997</v>
      </c>
      <c r="P314" s="17" t="s">
        <v>506</v>
      </c>
      <c r="Q314" s="17" t="s">
        <v>507</v>
      </c>
      <c r="R314" t="s">
        <v>508</v>
      </c>
      <c r="U314" t="s">
        <v>509</v>
      </c>
      <c r="V314" t="s">
        <v>510</v>
      </c>
      <c r="W314">
        <v>2010</v>
      </c>
      <c r="X314" s="31">
        <v>44075</v>
      </c>
      <c r="Y314" s="31">
        <v>44075</v>
      </c>
      <c r="Z314">
        <v>1680</v>
      </c>
      <c r="AA314" s="31">
        <v>44062</v>
      </c>
      <c r="AB314" t="s">
        <v>9</v>
      </c>
      <c r="AC314">
        <v>0</v>
      </c>
      <c r="AD314">
        <v>0</v>
      </c>
      <c r="AE314">
        <v>0</v>
      </c>
      <c r="AF314">
        <v>0</v>
      </c>
      <c r="AG314">
        <v>0</v>
      </c>
      <c r="AH314">
        <v>1</v>
      </c>
      <c r="AI314">
        <v>57147</v>
      </c>
      <c r="AJ314">
        <v>2010</v>
      </c>
      <c r="AK314">
        <v>0</v>
      </c>
      <c r="AL314">
        <v>19</v>
      </c>
      <c r="AO314" s="41"/>
      <c r="AP314" s="41"/>
      <c r="AQ314" t="str">
        <f t="shared" si="8"/>
        <v>VO05515564</v>
      </c>
      <c r="AS314" t="str">
        <f t="shared" si="9"/>
        <v>wci_corp</v>
      </c>
    </row>
    <row r="315" spans="2:45">
      <c r="B315" t="s">
        <v>133</v>
      </c>
      <c r="C315" s="31">
        <v>44074</v>
      </c>
      <c r="D315" s="15">
        <v>1200</v>
      </c>
      <c r="E315" s="15">
        <v>0</v>
      </c>
      <c r="F315" s="53" t="s">
        <v>134</v>
      </c>
      <c r="G315" t="s">
        <v>505</v>
      </c>
      <c r="H315" s="41" t="s">
        <v>136</v>
      </c>
      <c r="I315" t="s">
        <v>137</v>
      </c>
      <c r="J315" t="s">
        <v>138</v>
      </c>
      <c r="K315" t="s">
        <v>139</v>
      </c>
      <c r="L315" s="17" t="s">
        <v>140</v>
      </c>
      <c r="M315" s="17"/>
      <c r="N315" s="17" t="s">
        <v>141</v>
      </c>
      <c r="O315" s="36">
        <v>43997</v>
      </c>
      <c r="P315" s="17" t="s">
        <v>511</v>
      </c>
      <c r="Q315" s="17" t="s">
        <v>512</v>
      </c>
      <c r="R315" t="s">
        <v>513</v>
      </c>
      <c r="U315" t="s">
        <v>514</v>
      </c>
      <c r="V315" t="s">
        <v>510</v>
      </c>
      <c r="W315">
        <v>2010</v>
      </c>
      <c r="X315" s="31">
        <v>44075</v>
      </c>
      <c r="Y315" s="31">
        <v>44075</v>
      </c>
      <c r="Z315">
        <v>1200</v>
      </c>
      <c r="AA315" s="31">
        <v>44062</v>
      </c>
      <c r="AB315" t="s">
        <v>9</v>
      </c>
      <c r="AC315">
        <v>0</v>
      </c>
      <c r="AD315">
        <v>0</v>
      </c>
      <c r="AE315">
        <v>0</v>
      </c>
      <c r="AF315">
        <v>0</v>
      </c>
      <c r="AG315">
        <v>0</v>
      </c>
      <c r="AH315">
        <v>1</v>
      </c>
      <c r="AI315">
        <v>57147</v>
      </c>
      <c r="AJ315">
        <v>2010</v>
      </c>
      <c r="AK315">
        <v>0</v>
      </c>
      <c r="AL315">
        <v>19</v>
      </c>
      <c r="AO315" s="41"/>
      <c r="AP315" s="41"/>
      <c r="AQ315" t="str">
        <f t="shared" si="8"/>
        <v>VO05515565</v>
      </c>
      <c r="AS315" t="str">
        <f t="shared" si="9"/>
        <v>wci_corp</v>
      </c>
    </row>
    <row r="316" spans="2:45">
      <c r="B316" t="s">
        <v>133</v>
      </c>
      <c r="C316" s="31">
        <v>44074</v>
      </c>
      <c r="D316" s="15">
        <v>1840</v>
      </c>
      <c r="E316" s="15">
        <v>0</v>
      </c>
      <c r="F316" s="53" t="s">
        <v>134</v>
      </c>
      <c r="G316" t="s">
        <v>505</v>
      </c>
      <c r="H316" s="41" t="s">
        <v>136</v>
      </c>
      <c r="I316" t="s">
        <v>137</v>
      </c>
      <c r="J316" t="s">
        <v>138</v>
      </c>
      <c r="K316" t="s">
        <v>139</v>
      </c>
      <c r="L316" s="17" t="s">
        <v>140</v>
      </c>
      <c r="M316" s="17"/>
      <c r="N316" s="17" t="s">
        <v>141</v>
      </c>
      <c r="O316" s="36">
        <v>44027</v>
      </c>
      <c r="P316" s="17" t="s">
        <v>515</v>
      </c>
      <c r="Q316" s="17" t="s">
        <v>516</v>
      </c>
      <c r="R316" t="s">
        <v>517</v>
      </c>
      <c r="U316" t="s">
        <v>518</v>
      </c>
      <c r="V316" t="s">
        <v>510</v>
      </c>
      <c r="W316">
        <v>2010</v>
      </c>
      <c r="X316" s="31">
        <v>44075</v>
      </c>
      <c r="Y316" s="31">
        <v>44075</v>
      </c>
      <c r="Z316">
        <v>1840</v>
      </c>
      <c r="AA316" s="31">
        <v>44092</v>
      </c>
      <c r="AB316" t="s">
        <v>9</v>
      </c>
      <c r="AC316">
        <v>0</v>
      </c>
      <c r="AD316">
        <v>0</v>
      </c>
      <c r="AE316">
        <v>0</v>
      </c>
      <c r="AF316">
        <v>0</v>
      </c>
      <c r="AG316">
        <v>0</v>
      </c>
      <c r="AH316">
        <v>1</v>
      </c>
      <c r="AI316">
        <v>57147</v>
      </c>
      <c r="AJ316">
        <v>2010</v>
      </c>
      <c r="AK316">
        <v>0</v>
      </c>
      <c r="AL316">
        <v>19</v>
      </c>
      <c r="AO316" s="41"/>
      <c r="AP316" s="41"/>
      <c r="AQ316" t="str">
        <f t="shared" si="8"/>
        <v>VO05515566</v>
      </c>
      <c r="AS316" t="str">
        <f t="shared" si="9"/>
        <v>wci_corp</v>
      </c>
    </row>
    <row r="317" spans="2:45">
      <c r="B317" t="s">
        <v>133</v>
      </c>
      <c r="C317" s="31">
        <v>44074</v>
      </c>
      <c r="D317" s="15">
        <v>1500</v>
      </c>
      <c r="E317" s="15">
        <v>0</v>
      </c>
      <c r="F317" s="53" t="s">
        <v>134</v>
      </c>
      <c r="G317" t="s">
        <v>505</v>
      </c>
      <c r="H317" s="41" t="s">
        <v>136</v>
      </c>
      <c r="I317" t="s">
        <v>137</v>
      </c>
      <c r="J317" t="s">
        <v>138</v>
      </c>
      <c r="K317" t="s">
        <v>139</v>
      </c>
      <c r="L317" s="17" t="s">
        <v>140</v>
      </c>
      <c r="M317" s="17"/>
      <c r="N317" s="17" t="s">
        <v>141</v>
      </c>
      <c r="O317" s="36">
        <v>44027</v>
      </c>
      <c r="P317" s="17" t="s">
        <v>519</v>
      </c>
      <c r="Q317" s="17" t="s">
        <v>520</v>
      </c>
      <c r="R317" t="s">
        <v>521</v>
      </c>
      <c r="U317" t="s">
        <v>522</v>
      </c>
      <c r="V317" t="s">
        <v>510</v>
      </c>
      <c r="W317">
        <v>2010</v>
      </c>
      <c r="X317" s="31">
        <v>44075</v>
      </c>
      <c r="Y317" s="31">
        <v>44075</v>
      </c>
      <c r="Z317">
        <v>1500</v>
      </c>
      <c r="AA317" s="31">
        <v>44092</v>
      </c>
      <c r="AB317" t="s">
        <v>9</v>
      </c>
      <c r="AC317">
        <v>0</v>
      </c>
      <c r="AD317">
        <v>0</v>
      </c>
      <c r="AE317">
        <v>0</v>
      </c>
      <c r="AF317">
        <v>0</v>
      </c>
      <c r="AG317">
        <v>0</v>
      </c>
      <c r="AH317">
        <v>1</v>
      </c>
      <c r="AI317">
        <v>57147</v>
      </c>
      <c r="AJ317">
        <v>2010</v>
      </c>
      <c r="AK317">
        <v>0</v>
      </c>
      <c r="AL317">
        <v>19</v>
      </c>
      <c r="AO317" s="41"/>
      <c r="AP317" s="41"/>
      <c r="AQ317" t="str">
        <f t="shared" si="8"/>
        <v>VO05515568</v>
      </c>
      <c r="AS317" t="str">
        <f t="shared" si="9"/>
        <v>wci_corp</v>
      </c>
    </row>
    <row r="318" spans="2:45">
      <c r="B318" t="s">
        <v>229</v>
      </c>
      <c r="C318" s="31">
        <v>44074</v>
      </c>
      <c r="D318" s="15">
        <v>16.37</v>
      </c>
      <c r="E318" s="15">
        <v>0</v>
      </c>
      <c r="F318" s="53" t="s">
        <v>134</v>
      </c>
      <c r="G318" t="s">
        <v>523</v>
      </c>
      <c r="H318" s="41" t="s">
        <v>136</v>
      </c>
      <c r="I318" t="s">
        <v>524</v>
      </c>
      <c r="J318" t="s">
        <v>221</v>
      </c>
      <c r="K318" t="s">
        <v>139</v>
      </c>
      <c r="L318" s="17"/>
      <c r="M318" s="17"/>
      <c r="N318" s="17" t="s">
        <v>525</v>
      </c>
      <c r="O318" s="36"/>
      <c r="P318" s="17"/>
      <c r="Q318" s="17"/>
      <c r="U318" t="s">
        <v>526</v>
      </c>
      <c r="V318" t="s">
        <v>526</v>
      </c>
      <c r="X318" s="31">
        <v>44076</v>
      </c>
      <c r="Y318" s="31">
        <v>44076</v>
      </c>
      <c r="AA318" s="31"/>
      <c r="AB318" t="s">
        <v>9</v>
      </c>
      <c r="AC318">
        <v>0</v>
      </c>
      <c r="AD318">
        <v>0</v>
      </c>
      <c r="AE318">
        <v>0</v>
      </c>
      <c r="AF318">
        <v>0</v>
      </c>
      <c r="AG318">
        <v>0</v>
      </c>
      <c r="AH318">
        <v>1</v>
      </c>
      <c r="AI318">
        <v>50086</v>
      </c>
      <c r="AJ318">
        <v>2010</v>
      </c>
      <c r="AK318">
        <v>0</v>
      </c>
      <c r="AL318">
        <v>19</v>
      </c>
      <c r="AO318" s="41"/>
      <c r="AP318" s="41"/>
      <c r="AQ318" t="str">
        <f t="shared" si="8"/>
        <v/>
      </c>
      <c r="AS318" t="str">
        <f t="shared" si="9"/>
        <v>wci_corp</v>
      </c>
    </row>
    <row r="319" spans="2:45">
      <c r="B319" t="s">
        <v>238</v>
      </c>
      <c r="C319" s="31">
        <v>44074</v>
      </c>
      <c r="D319" s="15">
        <v>56.15</v>
      </c>
      <c r="E319" s="15">
        <v>0</v>
      </c>
      <c r="F319" s="53" t="s">
        <v>134</v>
      </c>
      <c r="G319" t="s">
        <v>523</v>
      </c>
      <c r="H319" s="41" t="s">
        <v>136</v>
      </c>
      <c r="I319" t="s">
        <v>524</v>
      </c>
      <c r="J319" t="s">
        <v>221</v>
      </c>
      <c r="K319" t="s">
        <v>139</v>
      </c>
      <c r="L319" s="17"/>
      <c r="M319" s="17"/>
      <c r="N319" s="17" t="s">
        <v>527</v>
      </c>
      <c r="O319" s="36"/>
      <c r="P319" s="17"/>
      <c r="Q319" s="17"/>
      <c r="U319" t="s">
        <v>526</v>
      </c>
      <c r="V319" t="s">
        <v>526</v>
      </c>
      <c r="X319" s="31">
        <v>44076</v>
      </c>
      <c r="Y319" s="31">
        <v>44076</v>
      </c>
      <c r="AA319" s="31"/>
      <c r="AB319" t="s">
        <v>9</v>
      </c>
      <c r="AC319">
        <v>0</v>
      </c>
      <c r="AD319">
        <v>0</v>
      </c>
      <c r="AE319">
        <v>0</v>
      </c>
      <c r="AF319">
        <v>0</v>
      </c>
      <c r="AG319">
        <v>0</v>
      </c>
      <c r="AH319">
        <v>1</v>
      </c>
      <c r="AI319">
        <v>52086</v>
      </c>
      <c r="AJ319">
        <v>2010</v>
      </c>
      <c r="AK319">
        <v>0</v>
      </c>
      <c r="AL319">
        <v>19</v>
      </c>
      <c r="AO319" s="41"/>
      <c r="AP319" s="41"/>
      <c r="AQ319" t="str">
        <f t="shared" si="8"/>
        <v/>
      </c>
      <c r="AS319" t="str">
        <f t="shared" si="9"/>
        <v>wci_corp</v>
      </c>
    </row>
    <row r="320" spans="2:45">
      <c r="B320" t="s">
        <v>337</v>
      </c>
      <c r="C320" s="31">
        <v>44074</v>
      </c>
      <c r="D320" s="15">
        <v>51.98</v>
      </c>
      <c r="E320" s="15">
        <v>0</v>
      </c>
      <c r="F320" s="53" t="s">
        <v>134</v>
      </c>
      <c r="G320" t="s">
        <v>523</v>
      </c>
      <c r="H320" s="41" t="s">
        <v>136</v>
      </c>
      <c r="I320" t="s">
        <v>524</v>
      </c>
      <c r="J320" t="s">
        <v>221</v>
      </c>
      <c r="K320" t="s">
        <v>139</v>
      </c>
      <c r="L320" s="17"/>
      <c r="M320" s="17"/>
      <c r="N320" s="17" t="s">
        <v>272</v>
      </c>
      <c r="O320" s="36"/>
      <c r="P320" s="17"/>
      <c r="Q320" s="17"/>
      <c r="U320" t="s">
        <v>526</v>
      </c>
      <c r="V320" t="s">
        <v>526</v>
      </c>
      <c r="X320" s="31">
        <v>44076</v>
      </c>
      <c r="Y320" s="31">
        <v>44076</v>
      </c>
      <c r="AA320" s="31"/>
      <c r="AB320" t="s">
        <v>9</v>
      </c>
      <c r="AC320">
        <v>0</v>
      </c>
      <c r="AD320">
        <v>0</v>
      </c>
      <c r="AE320">
        <v>0</v>
      </c>
      <c r="AF320">
        <v>0</v>
      </c>
      <c r="AG320">
        <v>0</v>
      </c>
      <c r="AH320">
        <v>1</v>
      </c>
      <c r="AI320">
        <v>52090</v>
      </c>
      <c r="AJ320">
        <v>2010</v>
      </c>
      <c r="AK320">
        <v>0</v>
      </c>
      <c r="AL320">
        <v>19</v>
      </c>
      <c r="AO320" s="41"/>
      <c r="AP320" s="41"/>
      <c r="AQ320" t="str">
        <f t="shared" si="8"/>
        <v/>
      </c>
      <c r="AS320" t="str">
        <f t="shared" si="9"/>
        <v>wci_corp</v>
      </c>
    </row>
    <row r="321" spans="2:45">
      <c r="B321" t="s">
        <v>347</v>
      </c>
      <c r="C321" s="31">
        <v>44074</v>
      </c>
      <c r="D321" s="15">
        <v>1100.75</v>
      </c>
      <c r="E321" s="15">
        <v>0</v>
      </c>
      <c r="F321" s="53" t="s">
        <v>134</v>
      </c>
      <c r="G321" t="s">
        <v>523</v>
      </c>
      <c r="H321" s="41" t="s">
        <v>136</v>
      </c>
      <c r="I321" t="s">
        <v>524</v>
      </c>
      <c r="J321" t="s">
        <v>221</v>
      </c>
      <c r="K321" t="s">
        <v>139</v>
      </c>
      <c r="L321" s="17"/>
      <c r="M321" s="17"/>
      <c r="N321" s="17" t="s">
        <v>528</v>
      </c>
      <c r="O321" s="36"/>
      <c r="P321" s="17"/>
      <c r="Q321" s="17"/>
      <c r="U321" t="s">
        <v>526</v>
      </c>
      <c r="V321" t="s">
        <v>526</v>
      </c>
      <c r="X321" s="31">
        <v>44076</v>
      </c>
      <c r="Y321" s="31">
        <v>44076</v>
      </c>
      <c r="AA321" s="31"/>
      <c r="AB321" t="s">
        <v>9</v>
      </c>
      <c r="AC321">
        <v>0</v>
      </c>
      <c r="AD321">
        <v>0</v>
      </c>
      <c r="AE321">
        <v>0</v>
      </c>
      <c r="AF321">
        <v>0</v>
      </c>
      <c r="AG321">
        <v>0</v>
      </c>
      <c r="AH321">
        <v>1</v>
      </c>
      <c r="AI321">
        <v>70086</v>
      </c>
      <c r="AJ321">
        <v>2010</v>
      </c>
      <c r="AK321">
        <v>0</v>
      </c>
      <c r="AL321">
        <v>19</v>
      </c>
      <c r="AO321" s="41"/>
      <c r="AP321" s="41"/>
      <c r="AQ321" t="str">
        <f t="shared" si="8"/>
        <v/>
      </c>
      <c r="AS321" t="str">
        <f t="shared" si="9"/>
        <v>wci_corp</v>
      </c>
    </row>
    <row r="322" spans="2:45">
      <c r="B322" t="s">
        <v>241</v>
      </c>
      <c r="C322" s="31">
        <v>44074</v>
      </c>
      <c r="D322" s="15">
        <v>925</v>
      </c>
      <c r="E322" s="15">
        <v>0</v>
      </c>
      <c r="F322" s="53" t="s">
        <v>134</v>
      </c>
      <c r="G322" t="s">
        <v>529</v>
      </c>
      <c r="H322" s="41" t="s">
        <v>136</v>
      </c>
      <c r="I322" t="s">
        <v>530</v>
      </c>
      <c r="J322" t="s">
        <v>168</v>
      </c>
      <c r="K322" t="s">
        <v>139</v>
      </c>
      <c r="L322" s="17"/>
      <c r="M322" s="17"/>
      <c r="N322" s="17" t="s">
        <v>531</v>
      </c>
      <c r="O322" s="36"/>
      <c r="P322" s="17"/>
      <c r="Q322" s="17"/>
      <c r="U322" t="s">
        <v>532</v>
      </c>
      <c r="V322" t="s">
        <v>532</v>
      </c>
      <c r="X322" s="31">
        <v>44077</v>
      </c>
      <c r="Y322" s="31">
        <v>44077</v>
      </c>
      <c r="AA322" s="31"/>
      <c r="AB322" t="s">
        <v>9</v>
      </c>
      <c r="AC322">
        <v>0</v>
      </c>
      <c r="AD322">
        <v>0</v>
      </c>
      <c r="AE322">
        <v>0</v>
      </c>
      <c r="AF322">
        <v>0</v>
      </c>
      <c r="AG322">
        <v>0</v>
      </c>
      <c r="AH322">
        <v>1</v>
      </c>
      <c r="AI322">
        <v>70165</v>
      </c>
      <c r="AJ322">
        <v>2010</v>
      </c>
      <c r="AK322">
        <v>0</v>
      </c>
      <c r="AL322">
        <v>19</v>
      </c>
      <c r="AO322" s="41"/>
      <c r="AP322" s="41"/>
      <c r="AQ322" t="str">
        <f t="shared" si="8"/>
        <v/>
      </c>
      <c r="AS322" t="str">
        <f t="shared" si="9"/>
        <v>wci_corp</v>
      </c>
    </row>
    <row r="323" spans="2:45">
      <c r="B323" t="s">
        <v>218</v>
      </c>
      <c r="C323" s="31">
        <v>44074</v>
      </c>
      <c r="D323" s="15">
        <v>908.4</v>
      </c>
      <c r="E323" s="15">
        <v>0</v>
      </c>
      <c r="F323" s="53" t="s">
        <v>134</v>
      </c>
      <c r="G323" t="s">
        <v>533</v>
      </c>
      <c r="H323" s="41" t="s">
        <v>136</v>
      </c>
      <c r="I323" t="s">
        <v>534</v>
      </c>
      <c r="J323" t="s">
        <v>168</v>
      </c>
      <c r="K323" t="s">
        <v>139</v>
      </c>
      <c r="L323" s="17"/>
      <c r="M323" s="17"/>
      <c r="N323" s="17" t="s">
        <v>535</v>
      </c>
      <c r="O323" s="36"/>
      <c r="P323" s="17"/>
      <c r="Q323" s="17"/>
      <c r="U323" t="s">
        <v>536</v>
      </c>
      <c r="V323" t="s">
        <v>536</v>
      </c>
      <c r="X323" s="31">
        <v>44077</v>
      </c>
      <c r="Y323" s="31">
        <v>44077</v>
      </c>
      <c r="AA323" s="31"/>
      <c r="AB323" t="s">
        <v>9</v>
      </c>
      <c r="AC323">
        <v>0</v>
      </c>
      <c r="AD323">
        <v>0</v>
      </c>
      <c r="AE323">
        <v>0</v>
      </c>
      <c r="AF323">
        <v>0</v>
      </c>
      <c r="AG323">
        <v>0</v>
      </c>
      <c r="AH323">
        <v>1</v>
      </c>
      <c r="AI323">
        <v>50020</v>
      </c>
      <c r="AJ323">
        <v>2010</v>
      </c>
      <c r="AK323">
        <v>0</v>
      </c>
      <c r="AL323">
        <v>19</v>
      </c>
      <c r="AO323" s="41"/>
      <c r="AP323" s="41"/>
      <c r="AQ323" t="str">
        <f t="shared" si="8"/>
        <v/>
      </c>
      <c r="AS323" t="str">
        <f t="shared" si="9"/>
        <v>wci_corp</v>
      </c>
    </row>
    <row r="324" spans="2:45">
      <c r="B324" t="s">
        <v>218</v>
      </c>
      <c r="C324" s="31">
        <v>44074</v>
      </c>
      <c r="D324" s="15">
        <v>819.2</v>
      </c>
      <c r="E324" s="15">
        <v>0</v>
      </c>
      <c r="F324" s="53" t="s">
        <v>134</v>
      </c>
      <c r="G324" t="s">
        <v>533</v>
      </c>
      <c r="H324" s="41" t="s">
        <v>136</v>
      </c>
      <c r="I324" t="s">
        <v>534</v>
      </c>
      <c r="J324" t="s">
        <v>168</v>
      </c>
      <c r="K324" t="s">
        <v>139</v>
      </c>
      <c r="L324" s="17"/>
      <c r="M324" s="17"/>
      <c r="N324" s="17" t="s">
        <v>535</v>
      </c>
      <c r="O324" s="36"/>
      <c r="P324" s="17"/>
      <c r="Q324" s="17"/>
      <c r="U324" t="s">
        <v>536</v>
      </c>
      <c r="V324" t="s">
        <v>536</v>
      </c>
      <c r="X324" s="31">
        <v>44077</v>
      </c>
      <c r="Y324" s="31">
        <v>44077</v>
      </c>
      <c r="AA324" s="31"/>
      <c r="AB324" t="s">
        <v>9</v>
      </c>
      <c r="AC324">
        <v>0</v>
      </c>
      <c r="AD324">
        <v>0</v>
      </c>
      <c r="AE324">
        <v>0</v>
      </c>
      <c r="AF324">
        <v>0</v>
      </c>
      <c r="AG324">
        <v>0</v>
      </c>
      <c r="AH324">
        <v>1</v>
      </c>
      <c r="AI324">
        <v>50020</v>
      </c>
      <c r="AJ324">
        <v>2010</v>
      </c>
      <c r="AK324">
        <v>0</v>
      </c>
      <c r="AL324">
        <v>19</v>
      </c>
      <c r="AO324" s="41"/>
      <c r="AP324" s="41"/>
      <c r="AQ324" t="str">
        <f t="shared" si="8"/>
        <v/>
      </c>
      <c r="AS324" t="str">
        <f t="shared" si="9"/>
        <v>wci_corp</v>
      </c>
    </row>
    <row r="325" spans="2:45">
      <c r="B325" t="s">
        <v>218</v>
      </c>
      <c r="C325" s="31">
        <v>44074</v>
      </c>
      <c r="D325" s="15">
        <v>819.52</v>
      </c>
      <c r="E325" s="15">
        <v>0</v>
      </c>
      <c r="F325" s="53" t="s">
        <v>134</v>
      </c>
      <c r="G325" t="s">
        <v>533</v>
      </c>
      <c r="H325" s="41" t="s">
        <v>136</v>
      </c>
      <c r="I325" t="s">
        <v>534</v>
      </c>
      <c r="J325" t="s">
        <v>168</v>
      </c>
      <c r="K325" t="s">
        <v>139</v>
      </c>
      <c r="L325" s="17"/>
      <c r="M325" s="17"/>
      <c r="N325" s="17" t="s">
        <v>535</v>
      </c>
      <c r="O325" s="36"/>
      <c r="P325" s="17"/>
      <c r="Q325" s="17"/>
      <c r="U325" t="s">
        <v>536</v>
      </c>
      <c r="V325" t="s">
        <v>536</v>
      </c>
      <c r="X325" s="31">
        <v>44077</v>
      </c>
      <c r="Y325" s="31">
        <v>44077</v>
      </c>
      <c r="AA325" s="31"/>
      <c r="AB325" t="s">
        <v>9</v>
      </c>
      <c r="AC325">
        <v>0</v>
      </c>
      <c r="AD325">
        <v>0</v>
      </c>
      <c r="AE325">
        <v>0</v>
      </c>
      <c r="AF325">
        <v>0</v>
      </c>
      <c r="AG325">
        <v>0</v>
      </c>
      <c r="AH325">
        <v>1</v>
      </c>
      <c r="AI325">
        <v>50020</v>
      </c>
      <c r="AJ325">
        <v>2010</v>
      </c>
      <c r="AK325">
        <v>0</v>
      </c>
      <c r="AL325">
        <v>19</v>
      </c>
      <c r="AO325" s="41"/>
      <c r="AP325" s="41"/>
      <c r="AQ325" t="str">
        <f t="shared" si="8"/>
        <v/>
      </c>
      <c r="AS325" t="str">
        <f t="shared" si="9"/>
        <v>wci_corp</v>
      </c>
    </row>
    <row r="326" spans="2:45">
      <c r="B326" t="s">
        <v>241</v>
      </c>
      <c r="C326" s="31">
        <v>44074</v>
      </c>
      <c r="D326" s="15">
        <v>900</v>
      </c>
      <c r="E326" s="15">
        <v>0</v>
      </c>
      <c r="F326" s="53" t="s">
        <v>134</v>
      </c>
      <c r="G326" t="s">
        <v>533</v>
      </c>
      <c r="H326" s="41" t="s">
        <v>136</v>
      </c>
      <c r="I326" t="s">
        <v>534</v>
      </c>
      <c r="J326" t="s">
        <v>168</v>
      </c>
      <c r="K326" t="s">
        <v>139</v>
      </c>
      <c r="L326" s="17"/>
      <c r="M326" s="17"/>
      <c r="N326" s="17" t="s">
        <v>537</v>
      </c>
      <c r="O326" s="36"/>
      <c r="P326" s="17"/>
      <c r="Q326" s="17"/>
      <c r="U326" t="s">
        <v>536</v>
      </c>
      <c r="V326" t="s">
        <v>536</v>
      </c>
      <c r="X326" s="31">
        <v>44077</v>
      </c>
      <c r="Y326" s="31">
        <v>44077</v>
      </c>
      <c r="AA326" s="31"/>
      <c r="AB326" t="s">
        <v>9</v>
      </c>
      <c r="AC326">
        <v>0</v>
      </c>
      <c r="AD326">
        <v>0</v>
      </c>
      <c r="AE326">
        <v>0</v>
      </c>
      <c r="AF326">
        <v>0</v>
      </c>
      <c r="AG326">
        <v>0</v>
      </c>
      <c r="AH326">
        <v>1</v>
      </c>
      <c r="AI326">
        <v>70165</v>
      </c>
      <c r="AJ326">
        <v>2010</v>
      </c>
      <c r="AK326">
        <v>0</v>
      </c>
      <c r="AL326">
        <v>19</v>
      </c>
      <c r="AO326" s="41"/>
      <c r="AP326" s="41"/>
      <c r="AQ326" t="str">
        <f t="shared" si="8"/>
        <v/>
      </c>
      <c r="AS326" t="str">
        <f t="shared" si="9"/>
        <v>wci_corp</v>
      </c>
    </row>
    <row r="327" spans="2:45">
      <c r="B327" t="s">
        <v>218</v>
      </c>
      <c r="C327" s="31">
        <v>44074</v>
      </c>
      <c r="D327" s="15">
        <v>204.8</v>
      </c>
      <c r="E327" s="15">
        <v>0</v>
      </c>
      <c r="F327" s="53" t="s">
        <v>134</v>
      </c>
      <c r="G327" t="s">
        <v>538</v>
      </c>
      <c r="H327" s="41" t="s">
        <v>136</v>
      </c>
      <c r="I327" t="s">
        <v>539</v>
      </c>
      <c r="J327" t="s">
        <v>168</v>
      </c>
      <c r="K327" t="s">
        <v>139</v>
      </c>
      <c r="L327" s="17"/>
      <c r="M327" s="17"/>
      <c r="N327" s="17" t="s">
        <v>540</v>
      </c>
      <c r="O327" s="36"/>
      <c r="P327" s="17"/>
      <c r="Q327" s="17"/>
      <c r="U327" t="s">
        <v>541</v>
      </c>
      <c r="V327" t="s">
        <v>541</v>
      </c>
      <c r="X327" s="31">
        <v>44077</v>
      </c>
      <c r="Y327" s="31">
        <v>44077</v>
      </c>
      <c r="AA327" s="31"/>
      <c r="AB327" t="s">
        <v>9</v>
      </c>
      <c r="AC327">
        <v>0</v>
      </c>
      <c r="AD327">
        <v>0</v>
      </c>
      <c r="AE327">
        <v>0</v>
      </c>
      <c r="AF327">
        <v>0</v>
      </c>
      <c r="AG327">
        <v>0</v>
      </c>
      <c r="AH327">
        <v>1</v>
      </c>
      <c r="AI327">
        <v>50020</v>
      </c>
      <c r="AJ327">
        <v>2010</v>
      </c>
      <c r="AK327">
        <v>0</v>
      </c>
      <c r="AL327">
        <v>19</v>
      </c>
      <c r="AO327" s="41"/>
      <c r="AP327" s="41"/>
      <c r="AQ327" t="str">
        <f t="shared" si="8"/>
        <v/>
      </c>
      <c r="AS327" t="str">
        <f t="shared" si="9"/>
        <v>wci_corp</v>
      </c>
    </row>
    <row r="328" spans="2:45">
      <c r="B328" t="s">
        <v>241</v>
      </c>
      <c r="C328" s="31">
        <v>44074</v>
      </c>
      <c r="D328" s="15">
        <v>900</v>
      </c>
      <c r="E328" s="15">
        <v>0</v>
      </c>
      <c r="F328" s="53" t="s">
        <v>134</v>
      </c>
      <c r="G328" t="s">
        <v>538</v>
      </c>
      <c r="H328" s="41" t="s">
        <v>136</v>
      </c>
      <c r="I328" t="s">
        <v>539</v>
      </c>
      <c r="J328" t="s">
        <v>168</v>
      </c>
      <c r="K328" t="s">
        <v>139</v>
      </c>
      <c r="L328" s="17"/>
      <c r="M328" s="17"/>
      <c r="N328" s="17" t="s">
        <v>542</v>
      </c>
      <c r="O328" s="36"/>
      <c r="P328" s="17"/>
      <c r="Q328" s="17"/>
      <c r="U328" t="s">
        <v>541</v>
      </c>
      <c r="V328" t="s">
        <v>541</v>
      </c>
      <c r="X328" s="31">
        <v>44077</v>
      </c>
      <c r="Y328" s="31">
        <v>44077</v>
      </c>
      <c r="AA328" s="31"/>
      <c r="AB328" t="s">
        <v>9</v>
      </c>
      <c r="AC328">
        <v>0</v>
      </c>
      <c r="AD328">
        <v>0</v>
      </c>
      <c r="AE328">
        <v>0</v>
      </c>
      <c r="AF328">
        <v>0</v>
      </c>
      <c r="AG328">
        <v>0</v>
      </c>
      <c r="AH328">
        <v>1</v>
      </c>
      <c r="AI328">
        <v>70165</v>
      </c>
      <c r="AJ328">
        <v>2010</v>
      </c>
      <c r="AK328">
        <v>0</v>
      </c>
      <c r="AL328">
        <v>19</v>
      </c>
      <c r="AO328" s="41"/>
      <c r="AP328" s="41"/>
      <c r="AQ328" t="str">
        <f t="shared" si="8"/>
        <v/>
      </c>
      <c r="AS328" t="str">
        <f t="shared" si="9"/>
        <v>wci_corp</v>
      </c>
    </row>
    <row r="329" spans="2:45">
      <c r="B329" t="s">
        <v>218</v>
      </c>
      <c r="C329" s="31">
        <v>44074</v>
      </c>
      <c r="D329" s="15">
        <v>181.68</v>
      </c>
      <c r="E329" s="15">
        <v>0</v>
      </c>
      <c r="F329" s="53" t="s">
        <v>134</v>
      </c>
      <c r="G329" t="s">
        <v>543</v>
      </c>
      <c r="H329" s="41" t="s">
        <v>136</v>
      </c>
      <c r="I329" t="s">
        <v>544</v>
      </c>
      <c r="J329" t="s">
        <v>545</v>
      </c>
      <c r="K329" t="s">
        <v>139</v>
      </c>
      <c r="L329" s="17"/>
      <c r="M329" s="17"/>
      <c r="N329" s="17" t="s">
        <v>546</v>
      </c>
      <c r="O329" s="36"/>
      <c r="P329" s="17"/>
      <c r="Q329" s="17"/>
      <c r="U329" t="s">
        <v>547</v>
      </c>
      <c r="V329" t="s">
        <v>547</v>
      </c>
      <c r="X329" s="31">
        <v>44077</v>
      </c>
      <c r="Y329" s="31">
        <v>44077</v>
      </c>
      <c r="AA329" s="31"/>
      <c r="AB329" t="s">
        <v>9</v>
      </c>
      <c r="AC329">
        <v>0</v>
      </c>
      <c r="AD329">
        <v>0</v>
      </c>
      <c r="AE329">
        <v>0</v>
      </c>
      <c r="AF329">
        <v>0</v>
      </c>
      <c r="AG329">
        <v>0</v>
      </c>
      <c r="AH329">
        <v>1</v>
      </c>
      <c r="AI329">
        <v>50020</v>
      </c>
      <c r="AJ329">
        <v>2010</v>
      </c>
      <c r="AK329">
        <v>0</v>
      </c>
      <c r="AL329">
        <v>19</v>
      </c>
      <c r="AO329" s="41"/>
      <c r="AP329" s="41"/>
      <c r="AQ329" t="str">
        <f t="shared" si="8"/>
        <v/>
      </c>
      <c r="AS329" t="str">
        <f t="shared" si="9"/>
        <v>wci_corp</v>
      </c>
    </row>
    <row r="330" spans="2:45">
      <c r="B330" t="s">
        <v>218</v>
      </c>
      <c r="C330" s="31">
        <v>44104</v>
      </c>
      <c r="D330" s="15">
        <v>-181.68</v>
      </c>
      <c r="E330" s="15">
        <v>0</v>
      </c>
      <c r="F330" s="53" t="s">
        <v>134</v>
      </c>
      <c r="G330" t="s">
        <v>548</v>
      </c>
      <c r="H330" s="41" t="s">
        <v>136</v>
      </c>
      <c r="I330" t="s">
        <v>544</v>
      </c>
      <c r="J330" t="s">
        <v>545</v>
      </c>
      <c r="K330" t="s">
        <v>139</v>
      </c>
      <c r="L330" s="17"/>
      <c r="M330" s="17"/>
      <c r="N330" s="17" t="s">
        <v>546</v>
      </c>
      <c r="O330" s="36"/>
      <c r="P330" s="17"/>
      <c r="Q330" s="17"/>
      <c r="U330" t="s">
        <v>547</v>
      </c>
      <c r="V330" t="s">
        <v>549</v>
      </c>
      <c r="X330" s="31">
        <v>44077</v>
      </c>
      <c r="Y330" s="31">
        <v>44078</v>
      </c>
      <c r="AA330" s="31"/>
      <c r="AB330" t="s">
        <v>9</v>
      </c>
      <c r="AC330">
        <v>0</v>
      </c>
      <c r="AD330">
        <v>0</v>
      </c>
      <c r="AE330">
        <v>0</v>
      </c>
      <c r="AF330">
        <v>0</v>
      </c>
      <c r="AG330">
        <v>5</v>
      </c>
      <c r="AH330">
        <v>1</v>
      </c>
      <c r="AI330">
        <v>50020</v>
      </c>
      <c r="AJ330">
        <v>2010</v>
      </c>
      <c r="AK330">
        <v>0</v>
      </c>
      <c r="AL330">
        <v>19</v>
      </c>
      <c r="AO330" s="41"/>
      <c r="AP330" s="41"/>
      <c r="AQ330" t="str">
        <f t="shared" si="8"/>
        <v/>
      </c>
      <c r="AS330" t="str">
        <f t="shared" si="9"/>
        <v>wci_corp</v>
      </c>
    </row>
    <row r="331" spans="2:45">
      <c r="B331" t="s">
        <v>218</v>
      </c>
      <c r="C331" s="31">
        <v>44104</v>
      </c>
      <c r="D331" s="15">
        <v>181.68</v>
      </c>
      <c r="E331" s="15">
        <v>0</v>
      </c>
      <c r="F331" s="53" t="s">
        <v>134</v>
      </c>
      <c r="G331" t="s">
        <v>550</v>
      </c>
      <c r="H331" s="41" t="s">
        <v>136</v>
      </c>
      <c r="I331" t="s">
        <v>551</v>
      </c>
      <c r="J331" t="s">
        <v>168</v>
      </c>
      <c r="K331" t="s">
        <v>139</v>
      </c>
      <c r="L331" s="17"/>
      <c r="M331" s="17"/>
      <c r="N331" s="17" t="s">
        <v>546</v>
      </c>
      <c r="O331" s="36"/>
      <c r="P331" s="17"/>
      <c r="Q331" s="17"/>
      <c r="U331" t="s">
        <v>552</v>
      </c>
      <c r="V331" t="s">
        <v>552</v>
      </c>
      <c r="X331" s="31">
        <v>44109</v>
      </c>
      <c r="Y331" s="31">
        <v>44109</v>
      </c>
      <c r="AA331" s="31"/>
      <c r="AB331" t="s">
        <v>9</v>
      </c>
      <c r="AC331">
        <v>0</v>
      </c>
      <c r="AD331">
        <v>0</v>
      </c>
      <c r="AE331">
        <v>0</v>
      </c>
      <c r="AF331">
        <v>0</v>
      </c>
      <c r="AG331">
        <v>0</v>
      </c>
      <c r="AH331">
        <v>1</v>
      </c>
      <c r="AI331">
        <v>50020</v>
      </c>
      <c r="AJ331">
        <v>2010</v>
      </c>
      <c r="AK331">
        <v>0</v>
      </c>
      <c r="AL331">
        <v>19</v>
      </c>
      <c r="AO331" s="41"/>
      <c r="AP331" s="41"/>
      <c r="AQ331" t="str">
        <f t="shared" si="8"/>
        <v/>
      </c>
      <c r="AS331" t="str">
        <f t="shared" si="9"/>
        <v>wci_corp</v>
      </c>
    </row>
    <row r="332" spans="2:45">
      <c r="B332" t="s">
        <v>553</v>
      </c>
      <c r="C332" s="31">
        <v>44104</v>
      </c>
      <c r="D332" s="15">
        <v>693.76</v>
      </c>
      <c r="E332" s="15">
        <v>0</v>
      </c>
      <c r="F332" s="53" t="s">
        <v>134</v>
      </c>
      <c r="G332" t="s">
        <v>550</v>
      </c>
      <c r="H332" s="41" t="s">
        <v>136</v>
      </c>
      <c r="I332" t="s">
        <v>551</v>
      </c>
      <c r="J332" t="s">
        <v>168</v>
      </c>
      <c r="K332" t="s">
        <v>139</v>
      </c>
      <c r="L332" s="17"/>
      <c r="M332" s="17"/>
      <c r="N332" s="17" t="s">
        <v>546</v>
      </c>
      <c r="O332" s="36"/>
      <c r="P332" s="17"/>
      <c r="Q332" s="17"/>
      <c r="U332" t="s">
        <v>552</v>
      </c>
      <c r="V332" t="s">
        <v>552</v>
      </c>
      <c r="X332" s="31">
        <v>44109</v>
      </c>
      <c r="Y332" s="31">
        <v>44109</v>
      </c>
      <c r="AA332" s="31"/>
      <c r="AB332" t="s">
        <v>9</v>
      </c>
      <c r="AC332">
        <v>0</v>
      </c>
      <c r="AD332">
        <v>0</v>
      </c>
      <c r="AE332">
        <v>0</v>
      </c>
      <c r="AF332">
        <v>0</v>
      </c>
      <c r="AG332">
        <v>0</v>
      </c>
      <c r="AH332">
        <v>1</v>
      </c>
      <c r="AI332">
        <v>55020</v>
      </c>
      <c r="AJ332">
        <v>2010</v>
      </c>
      <c r="AK332">
        <v>0</v>
      </c>
      <c r="AL332">
        <v>19</v>
      </c>
      <c r="AO332" s="41"/>
      <c r="AP332" s="41"/>
      <c r="AQ332" t="str">
        <f t="shared" si="8"/>
        <v/>
      </c>
      <c r="AS332" t="str">
        <f t="shared" si="9"/>
        <v>wci_corp</v>
      </c>
    </row>
    <row r="333" spans="2:45">
      <c r="B333" t="s">
        <v>223</v>
      </c>
      <c r="C333" s="31">
        <v>44104</v>
      </c>
      <c r="D333" s="15">
        <v>384</v>
      </c>
      <c r="E333" s="15">
        <v>0</v>
      </c>
      <c r="F333" s="53" t="s">
        <v>134</v>
      </c>
      <c r="G333" t="s">
        <v>550</v>
      </c>
      <c r="H333" s="41" t="s">
        <v>136</v>
      </c>
      <c r="I333" t="s">
        <v>551</v>
      </c>
      <c r="J333" t="s">
        <v>168</v>
      </c>
      <c r="K333" t="s">
        <v>139</v>
      </c>
      <c r="L333" s="17"/>
      <c r="M333" s="17"/>
      <c r="N333" s="17" t="s">
        <v>546</v>
      </c>
      <c r="O333" s="36"/>
      <c r="P333" s="17"/>
      <c r="Q333" s="17"/>
      <c r="U333" t="s">
        <v>552</v>
      </c>
      <c r="V333" t="s">
        <v>552</v>
      </c>
      <c r="X333" s="31">
        <v>44109</v>
      </c>
      <c r="Y333" s="31">
        <v>44109</v>
      </c>
      <c r="AA333" s="31"/>
      <c r="AB333" t="s">
        <v>9</v>
      </c>
      <c r="AC333">
        <v>0</v>
      </c>
      <c r="AD333">
        <v>0</v>
      </c>
      <c r="AE333">
        <v>0</v>
      </c>
      <c r="AF333">
        <v>0</v>
      </c>
      <c r="AG333">
        <v>0</v>
      </c>
      <c r="AH333">
        <v>1</v>
      </c>
      <c r="AI333">
        <v>70020</v>
      </c>
      <c r="AJ333">
        <v>2010</v>
      </c>
      <c r="AK333">
        <v>0</v>
      </c>
      <c r="AL333">
        <v>19</v>
      </c>
      <c r="AO333" s="41"/>
      <c r="AP333" s="41"/>
      <c r="AQ333" t="str">
        <f t="shared" si="8"/>
        <v/>
      </c>
      <c r="AS333" t="str">
        <f t="shared" si="9"/>
        <v>wci_corp</v>
      </c>
    </row>
    <row r="334" spans="2:45">
      <c r="B334" t="s">
        <v>554</v>
      </c>
      <c r="C334" s="31">
        <v>44104</v>
      </c>
      <c r="D334" s="15">
        <v>600</v>
      </c>
      <c r="E334" s="15">
        <v>0</v>
      </c>
      <c r="F334" s="53" t="s">
        <v>134</v>
      </c>
      <c r="G334" t="s">
        <v>550</v>
      </c>
      <c r="H334" s="41" t="s">
        <v>136</v>
      </c>
      <c r="I334" t="s">
        <v>551</v>
      </c>
      <c r="J334" t="s">
        <v>168</v>
      </c>
      <c r="K334" t="s">
        <v>139</v>
      </c>
      <c r="L334" s="17"/>
      <c r="M334" s="17"/>
      <c r="N334" s="17" t="s">
        <v>555</v>
      </c>
      <c r="O334" s="36"/>
      <c r="P334" s="17"/>
      <c r="Q334" s="17"/>
      <c r="U334" t="s">
        <v>552</v>
      </c>
      <c r="V334" t="s">
        <v>552</v>
      </c>
      <c r="X334" s="31">
        <v>44109</v>
      </c>
      <c r="Y334" s="31">
        <v>44109</v>
      </c>
      <c r="AA334" s="31"/>
      <c r="AB334" t="s">
        <v>9</v>
      </c>
      <c r="AC334">
        <v>0</v>
      </c>
      <c r="AD334">
        <v>0</v>
      </c>
      <c r="AE334">
        <v>0</v>
      </c>
      <c r="AF334">
        <v>0</v>
      </c>
      <c r="AG334">
        <v>0</v>
      </c>
      <c r="AH334">
        <v>1</v>
      </c>
      <c r="AI334">
        <v>70105</v>
      </c>
      <c r="AJ334">
        <v>2010</v>
      </c>
      <c r="AK334">
        <v>0</v>
      </c>
      <c r="AL334">
        <v>19</v>
      </c>
      <c r="AO334" s="41"/>
      <c r="AP334" s="41"/>
      <c r="AQ334" t="str">
        <f t="shared" si="8"/>
        <v/>
      </c>
      <c r="AS334" t="str">
        <f t="shared" si="9"/>
        <v>wci_corp</v>
      </c>
    </row>
    <row r="335" spans="2:45">
      <c r="B335" t="s">
        <v>218</v>
      </c>
      <c r="C335" s="31">
        <v>44104</v>
      </c>
      <c r="D335" s="15">
        <v>749.92</v>
      </c>
      <c r="E335" s="15">
        <v>0</v>
      </c>
      <c r="F335" s="53" t="s">
        <v>134</v>
      </c>
      <c r="G335" t="s">
        <v>556</v>
      </c>
      <c r="H335" s="41" t="s">
        <v>136</v>
      </c>
      <c r="I335" t="s">
        <v>557</v>
      </c>
      <c r="J335" t="s">
        <v>168</v>
      </c>
      <c r="K335" t="s">
        <v>139</v>
      </c>
      <c r="L335" s="17"/>
      <c r="M335" s="17"/>
      <c r="N335" s="17" t="s">
        <v>558</v>
      </c>
      <c r="O335" s="36"/>
      <c r="P335" s="17"/>
      <c r="Q335" s="17"/>
      <c r="U335" t="s">
        <v>559</v>
      </c>
      <c r="V335" t="s">
        <v>559</v>
      </c>
      <c r="X335" s="31">
        <v>44109</v>
      </c>
      <c r="Y335" s="31">
        <v>44109</v>
      </c>
      <c r="AA335" s="31"/>
      <c r="AB335" t="s">
        <v>9</v>
      </c>
      <c r="AC335">
        <v>0</v>
      </c>
      <c r="AD335">
        <v>0</v>
      </c>
      <c r="AE335">
        <v>0</v>
      </c>
      <c r="AF335">
        <v>0</v>
      </c>
      <c r="AG335">
        <v>0</v>
      </c>
      <c r="AH335">
        <v>1</v>
      </c>
      <c r="AI335">
        <v>50020</v>
      </c>
      <c r="AJ335">
        <v>2010</v>
      </c>
      <c r="AK335">
        <v>0</v>
      </c>
      <c r="AL335">
        <v>19</v>
      </c>
      <c r="AO335" s="41"/>
      <c r="AP335" s="41"/>
      <c r="AQ335" t="str">
        <f t="shared" si="8"/>
        <v/>
      </c>
      <c r="AS335" t="str">
        <f t="shared" si="9"/>
        <v>wci_corp</v>
      </c>
    </row>
    <row r="336" spans="2:45">
      <c r="B336" t="s">
        <v>553</v>
      </c>
      <c r="C336" s="31">
        <v>44104</v>
      </c>
      <c r="D336" s="15">
        <v>600</v>
      </c>
      <c r="E336" s="15">
        <v>0</v>
      </c>
      <c r="F336" s="53" t="s">
        <v>134</v>
      </c>
      <c r="G336" t="s">
        <v>556</v>
      </c>
      <c r="H336" s="41" t="s">
        <v>136</v>
      </c>
      <c r="I336" t="s">
        <v>557</v>
      </c>
      <c r="J336" t="s">
        <v>168</v>
      </c>
      <c r="K336" t="s">
        <v>139</v>
      </c>
      <c r="L336" s="17"/>
      <c r="M336" s="17"/>
      <c r="N336" s="17" t="s">
        <v>558</v>
      </c>
      <c r="O336" s="36"/>
      <c r="P336" s="17"/>
      <c r="Q336" s="17"/>
      <c r="U336" t="s">
        <v>559</v>
      </c>
      <c r="V336" t="s">
        <v>559</v>
      </c>
      <c r="X336" s="31">
        <v>44109</v>
      </c>
      <c r="Y336" s="31">
        <v>44109</v>
      </c>
      <c r="AA336" s="31"/>
      <c r="AB336" t="s">
        <v>9</v>
      </c>
      <c r="AC336">
        <v>0</v>
      </c>
      <c r="AD336">
        <v>0</v>
      </c>
      <c r="AE336">
        <v>0</v>
      </c>
      <c r="AF336">
        <v>0</v>
      </c>
      <c r="AG336">
        <v>0</v>
      </c>
      <c r="AH336">
        <v>1</v>
      </c>
      <c r="AI336">
        <v>55020</v>
      </c>
      <c r="AJ336">
        <v>2010</v>
      </c>
      <c r="AK336">
        <v>0</v>
      </c>
      <c r="AL336">
        <v>19</v>
      </c>
      <c r="AO336" s="41"/>
      <c r="AP336" s="41"/>
      <c r="AQ336" t="str">
        <f t="shared" si="8"/>
        <v/>
      </c>
      <c r="AS336" t="str">
        <f t="shared" si="9"/>
        <v>wci_corp</v>
      </c>
    </row>
    <row r="337" spans="2:45">
      <c r="B337" t="s">
        <v>554</v>
      </c>
      <c r="C337" s="31">
        <v>44104</v>
      </c>
      <c r="D337" s="15">
        <v>625</v>
      </c>
      <c r="E337" s="15">
        <v>0</v>
      </c>
      <c r="F337" s="53" t="s">
        <v>134</v>
      </c>
      <c r="G337" t="s">
        <v>556</v>
      </c>
      <c r="H337" s="41" t="s">
        <v>136</v>
      </c>
      <c r="I337" t="s">
        <v>557</v>
      </c>
      <c r="J337" t="s">
        <v>168</v>
      </c>
      <c r="K337" t="s">
        <v>139</v>
      </c>
      <c r="L337" s="17"/>
      <c r="M337" s="17"/>
      <c r="N337" s="17" t="s">
        <v>560</v>
      </c>
      <c r="O337" s="36"/>
      <c r="P337" s="17"/>
      <c r="Q337" s="17"/>
      <c r="U337" t="s">
        <v>559</v>
      </c>
      <c r="V337" t="s">
        <v>559</v>
      </c>
      <c r="X337" s="31">
        <v>44109</v>
      </c>
      <c r="Y337" s="31">
        <v>44109</v>
      </c>
      <c r="AA337" s="31"/>
      <c r="AB337" t="s">
        <v>9</v>
      </c>
      <c r="AC337">
        <v>0</v>
      </c>
      <c r="AD337">
        <v>0</v>
      </c>
      <c r="AE337">
        <v>0</v>
      </c>
      <c r="AF337">
        <v>0</v>
      </c>
      <c r="AG337">
        <v>0</v>
      </c>
      <c r="AH337">
        <v>1</v>
      </c>
      <c r="AI337">
        <v>70105</v>
      </c>
      <c r="AJ337">
        <v>2010</v>
      </c>
      <c r="AK337">
        <v>0</v>
      </c>
      <c r="AL337">
        <v>19</v>
      </c>
      <c r="AO337" s="41"/>
      <c r="AP337" s="41"/>
      <c r="AQ337" t="str">
        <f t="shared" si="8"/>
        <v/>
      </c>
      <c r="AS337" t="str">
        <f t="shared" si="9"/>
        <v>wci_corp</v>
      </c>
    </row>
    <row r="338" spans="2:45">
      <c r="B338" t="s">
        <v>347</v>
      </c>
      <c r="C338" s="31">
        <v>44104</v>
      </c>
      <c r="D338" s="15">
        <v>25</v>
      </c>
      <c r="E338" s="15">
        <v>0</v>
      </c>
      <c r="F338" s="53" t="s">
        <v>134</v>
      </c>
      <c r="G338" t="s">
        <v>561</v>
      </c>
      <c r="H338" s="41" t="s">
        <v>136</v>
      </c>
      <c r="I338" t="s">
        <v>562</v>
      </c>
      <c r="J338" t="s">
        <v>545</v>
      </c>
      <c r="K338" t="s">
        <v>139</v>
      </c>
      <c r="L338" s="17"/>
      <c r="M338" s="17"/>
      <c r="N338" s="17" t="s">
        <v>563</v>
      </c>
      <c r="O338" s="36"/>
      <c r="P338" s="17"/>
      <c r="Q338" s="17"/>
      <c r="U338" t="s">
        <v>564</v>
      </c>
      <c r="V338" t="s">
        <v>564</v>
      </c>
      <c r="X338" s="31">
        <v>44110</v>
      </c>
      <c r="Y338" s="31">
        <v>44110</v>
      </c>
      <c r="AA338" s="31"/>
      <c r="AB338" t="s">
        <v>9</v>
      </c>
      <c r="AC338">
        <v>0</v>
      </c>
      <c r="AD338">
        <v>0</v>
      </c>
      <c r="AE338">
        <v>0</v>
      </c>
      <c r="AF338">
        <v>0</v>
      </c>
      <c r="AG338">
        <v>0</v>
      </c>
      <c r="AH338">
        <v>1</v>
      </c>
      <c r="AI338">
        <v>70086</v>
      </c>
      <c r="AJ338">
        <v>2010</v>
      </c>
      <c r="AK338">
        <v>0</v>
      </c>
      <c r="AL338">
        <v>19</v>
      </c>
      <c r="AO338" s="41"/>
      <c r="AP338" s="41"/>
      <c r="AQ338" t="str">
        <f t="shared" si="8"/>
        <v/>
      </c>
      <c r="AS338" t="str">
        <f t="shared" si="9"/>
        <v>wci_corp</v>
      </c>
    </row>
    <row r="339" spans="2:45">
      <c r="B339" t="s">
        <v>155</v>
      </c>
      <c r="C339" s="31">
        <v>44104</v>
      </c>
      <c r="D339" s="15">
        <v>409.75</v>
      </c>
      <c r="E339" s="15">
        <v>0</v>
      </c>
      <c r="F339" s="53" t="s">
        <v>134</v>
      </c>
      <c r="G339" t="s">
        <v>565</v>
      </c>
      <c r="H339" s="41" t="s">
        <v>136</v>
      </c>
      <c r="I339" t="s">
        <v>265</v>
      </c>
      <c r="J339" t="s">
        <v>168</v>
      </c>
      <c r="K339" t="s">
        <v>139</v>
      </c>
      <c r="L339" s="17"/>
      <c r="M339" s="17"/>
      <c r="N339" s="17" t="s">
        <v>348</v>
      </c>
      <c r="O339" s="36"/>
      <c r="P339" s="17"/>
      <c r="Q339" s="17"/>
      <c r="U339" t="s">
        <v>566</v>
      </c>
      <c r="V339" t="s">
        <v>566</v>
      </c>
      <c r="X339" s="31">
        <v>44110</v>
      </c>
      <c r="Y339" s="31">
        <v>44111</v>
      </c>
      <c r="AA339" s="31"/>
      <c r="AB339" t="s">
        <v>9</v>
      </c>
      <c r="AC339">
        <v>0</v>
      </c>
      <c r="AD339">
        <v>0</v>
      </c>
      <c r="AE339">
        <v>0</v>
      </c>
      <c r="AF339">
        <v>0</v>
      </c>
      <c r="AG339">
        <v>0</v>
      </c>
      <c r="AH339">
        <v>1</v>
      </c>
      <c r="AI339">
        <v>70210</v>
      </c>
      <c r="AJ339">
        <v>2010</v>
      </c>
      <c r="AK339">
        <v>0</v>
      </c>
      <c r="AL339">
        <v>19</v>
      </c>
      <c r="AO339" s="41"/>
      <c r="AP339" s="41"/>
      <c r="AQ339" t="str">
        <f t="shared" si="8"/>
        <v/>
      </c>
      <c r="AS339" t="str">
        <f t="shared" si="9"/>
        <v>wci_corp</v>
      </c>
    </row>
    <row r="340" spans="2:45">
      <c r="B340" t="s">
        <v>133</v>
      </c>
      <c r="C340" s="31">
        <v>44104</v>
      </c>
      <c r="D340" s="15">
        <v>3340</v>
      </c>
      <c r="E340" s="15">
        <v>0</v>
      </c>
      <c r="F340" s="53" t="s">
        <v>134</v>
      </c>
      <c r="G340" t="s">
        <v>567</v>
      </c>
      <c r="H340" s="41" t="s">
        <v>136</v>
      </c>
      <c r="I340" t="s">
        <v>568</v>
      </c>
      <c r="J340" t="s">
        <v>266</v>
      </c>
      <c r="K340" t="s">
        <v>267</v>
      </c>
      <c r="L340" s="17"/>
      <c r="M340" s="17"/>
      <c r="N340" s="17" t="s">
        <v>569</v>
      </c>
      <c r="O340" s="36"/>
      <c r="P340" s="17"/>
      <c r="Q340" s="17"/>
      <c r="U340" t="s">
        <v>567</v>
      </c>
      <c r="X340" s="31">
        <v>44112</v>
      </c>
      <c r="Y340" s="31">
        <v>44112</v>
      </c>
      <c r="AA340" s="31"/>
      <c r="AB340" t="s">
        <v>9</v>
      </c>
      <c r="AC340">
        <v>1</v>
      </c>
      <c r="AD340">
        <v>0</v>
      </c>
      <c r="AE340">
        <v>0</v>
      </c>
      <c r="AF340">
        <v>0</v>
      </c>
      <c r="AG340">
        <v>0</v>
      </c>
      <c r="AH340">
        <v>1</v>
      </c>
      <c r="AI340">
        <v>57147</v>
      </c>
      <c r="AJ340">
        <v>2010</v>
      </c>
      <c r="AK340">
        <v>0</v>
      </c>
      <c r="AL340">
        <v>19</v>
      </c>
      <c r="AO340" s="41"/>
      <c r="AP340" s="41"/>
      <c r="AQ340" t="str">
        <f t="shared" si="8"/>
        <v/>
      </c>
      <c r="AS340" t="str">
        <f t="shared" si="9"/>
        <v>wci_wa</v>
      </c>
    </row>
    <row r="341" spans="2:45">
      <c r="B341" t="s">
        <v>155</v>
      </c>
      <c r="C341" s="31">
        <v>44135</v>
      </c>
      <c r="D341" s="15">
        <v>-409.75</v>
      </c>
      <c r="E341" s="15">
        <v>0</v>
      </c>
      <c r="F341" s="53" t="s">
        <v>134</v>
      </c>
      <c r="G341" t="s">
        <v>570</v>
      </c>
      <c r="H341" s="41" t="s">
        <v>136</v>
      </c>
      <c r="I341" t="s">
        <v>265</v>
      </c>
      <c r="J341" t="s">
        <v>168</v>
      </c>
      <c r="K341" t="s">
        <v>139</v>
      </c>
      <c r="L341" s="17"/>
      <c r="M341" s="17"/>
      <c r="N341" s="17" t="s">
        <v>348</v>
      </c>
      <c r="O341" s="36"/>
      <c r="P341" s="17"/>
      <c r="Q341" s="17"/>
      <c r="U341" t="s">
        <v>566</v>
      </c>
      <c r="V341" t="s">
        <v>571</v>
      </c>
      <c r="X341" s="31">
        <v>44111</v>
      </c>
      <c r="Y341" s="31">
        <v>44111</v>
      </c>
      <c r="AA341" s="31"/>
      <c r="AB341" t="s">
        <v>9</v>
      </c>
      <c r="AC341">
        <v>0</v>
      </c>
      <c r="AD341">
        <v>0</v>
      </c>
      <c r="AE341">
        <v>0</v>
      </c>
      <c r="AF341">
        <v>0</v>
      </c>
      <c r="AG341">
        <v>5</v>
      </c>
      <c r="AH341">
        <v>1</v>
      </c>
      <c r="AI341">
        <v>70210</v>
      </c>
      <c r="AJ341">
        <v>2010</v>
      </c>
      <c r="AK341">
        <v>0</v>
      </c>
      <c r="AL341">
        <v>19</v>
      </c>
      <c r="AO341" s="41"/>
      <c r="AP341" s="41"/>
      <c r="AQ341" t="str">
        <f t="shared" ref="AQ341:AQ404" si="10">IF(LEFT(U341,2)="VO",U341,"")</f>
        <v/>
      </c>
      <c r="AS341" t="str">
        <f t="shared" ref="AS341:AS404" si="11">IF(RIGHT(K341,2)="IC",IF(OR(AB341="wci_canada",AB341="wci_can_corp"),"wci_can_Corp","wci_corp"),AB341)</f>
        <v>wci_corp</v>
      </c>
    </row>
    <row r="342" spans="2:45">
      <c r="B342" t="s">
        <v>133</v>
      </c>
      <c r="C342" s="31">
        <v>44135</v>
      </c>
      <c r="D342" s="15">
        <v>-3340</v>
      </c>
      <c r="E342" s="15">
        <v>0</v>
      </c>
      <c r="F342" s="53" t="s">
        <v>134</v>
      </c>
      <c r="G342" t="s">
        <v>572</v>
      </c>
      <c r="H342" s="41" t="s">
        <v>136</v>
      </c>
      <c r="I342" t="s">
        <v>568</v>
      </c>
      <c r="J342" t="s">
        <v>266</v>
      </c>
      <c r="K342" t="s">
        <v>314</v>
      </c>
      <c r="L342" s="17"/>
      <c r="M342" s="17"/>
      <c r="N342" s="17" t="s">
        <v>569</v>
      </c>
      <c r="O342" s="36"/>
      <c r="P342" s="17"/>
      <c r="Q342" s="17"/>
      <c r="U342" t="s">
        <v>567</v>
      </c>
      <c r="X342" s="31">
        <v>44112</v>
      </c>
      <c r="Y342" s="31">
        <v>44112</v>
      </c>
      <c r="AA342" s="31"/>
      <c r="AB342" t="s">
        <v>9</v>
      </c>
      <c r="AC342">
        <v>0</v>
      </c>
      <c r="AD342">
        <v>0</v>
      </c>
      <c r="AE342">
        <v>0</v>
      </c>
      <c r="AF342">
        <v>0</v>
      </c>
      <c r="AG342">
        <v>5</v>
      </c>
      <c r="AH342">
        <v>1</v>
      </c>
      <c r="AI342">
        <v>57147</v>
      </c>
      <c r="AJ342">
        <v>2010</v>
      </c>
      <c r="AK342">
        <v>0</v>
      </c>
      <c r="AL342">
        <v>19</v>
      </c>
      <c r="AO342" s="41"/>
      <c r="AP342" s="41"/>
      <c r="AQ342" t="str">
        <f t="shared" si="10"/>
        <v/>
      </c>
      <c r="AS342" t="str">
        <f t="shared" si="11"/>
        <v>wci_wa</v>
      </c>
    </row>
    <row r="343" spans="2:45">
      <c r="B343" t="s">
        <v>554</v>
      </c>
      <c r="C343" s="31">
        <v>44135</v>
      </c>
      <c r="D343" s="15">
        <v>-600</v>
      </c>
      <c r="E343" s="15">
        <v>0</v>
      </c>
      <c r="F343" s="53" t="s">
        <v>134</v>
      </c>
      <c r="G343" t="s">
        <v>573</v>
      </c>
      <c r="H343" s="41" t="s">
        <v>136</v>
      </c>
      <c r="I343" t="s">
        <v>574</v>
      </c>
      <c r="J343" t="s">
        <v>221</v>
      </c>
      <c r="K343" t="s">
        <v>139</v>
      </c>
      <c r="L343" s="17"/>
      <c r="M343" s="17"/>
      <c r="N343" s="17" t="s">
        <v>575</v>
      </c>
      <c r="O343" s="36"/>
      <c r="P343" s="17"/>
      <c r="Q343" s="17"/>
      <c r="U343" t="s">
        <v>576</v>
      </c>
      <c r="V343" t="s">
        <v>576</v>
      </c>
      <c r="X343" s="31">
        <v>44137</v>
      </c>
      <c r="Y343" s="31">
        <v>44137</v>
      </c>
      <c r="AA343" s="31"/>
      <c r="AB343" t="s">
        <v>9</v>
      </c>
      <c r="AC343">
        <v>0</v>
      </c>
      <c r="AD343">
        <v>0</v>
      </c>
      <c r="AE343">
        <v>0</v>
      </c>
      <c r="AF343">
        <v>0</v>
      </c>
      <c r="AG343">
        <v>0</v>
      </c>
      <c r="AH343">
        <v>1</v>
      </c>
      <c r="AI343">
        <v>70105</v>
      </c>
      <c r="AJ343">
        <v>2010</v>
      </c>
      <c r="AK343">
        <v>0</v>
      </c>
      <c r="AL343">
        <v>19</v>
      </c>
      <c r="AO343" s="41"/>
      <c r="AP343" s="41"/>
      <c r="AQ343" t="str">
        <f t="shared" si="10"/>
        <v/>
      </c>
      <c r="AS343" t="str">
        <f t="shared" si="11"/>
        <v>wci_corp</v>
      </c>
    </row>
    <row r="344" spans="2:45">
      <c r="B344" t="s">
        <v>554</v>
      </c>
      <c r="C344" s="31">
        <v>44135</v>
      </c>
      <c r="D344" s="15">
        <v>-625</v>
      </c>
      <c r="E344" s="15">
        <v>0</v>
      </c>
      <c r="F344" s="53" t="s">
        <v>134</v>
      </c>
      <c r="G344" t="s">
        <v>573</v>
      </c>
      <c r="H344" s="41" t="s">
        <v>136</v>
      </c>
      <c r="I344" t="s">
        <v>574</v>
      </c>
      <c r="J344" t="s">
        <v>221</v>
      </c>
      <c r="K344" t="s">
        <v>139</v>
      </c>
      <c r="L344" s="17"/>
      <c r="M344" s="17"/>
      <c r="N344" s="17" t="s">
        <v>575</v>
      </c>
      <c r="O344" s="36"/>
      <c r="P344" s="17"/>
      <c r="Q344" s="17"/>
      <c r="U344" t="s">
        <v>576</v>
      </c>
      <c r="V344" t="s">
        <v>576</v>
      </c>
      <c r="X344" s="31">
        <v>44137</v>
      </c>
      <c r="Y344" s="31">
        <v>44137</v>
      </c>
      <c r="AA344" s="31"/>
      <c r="AB344" t="s">
        <v>9</v>
      </c>
      <c r="AC344">
        <v>0</v>
      </c>
      <c r="AD344">
        <v>0</v>
      </c>
      <c r="AE344">
        <v>0</v>
      </c>
      <c r="AF344">
        <v>0</v>
      </c>
      <c r="AG344">
        <v>0</v>
      </c>
      <c r="AH344">
        <v>1</v>
      </c>
      <c r="AI344">
        <v>70105</v>
      </c>
      <c r="AJ344">
        <v>2010</v>
      </c>
      <c r="AK344">
        <v>0</v>
      </c>
      <c r="AL344">
        <v>19</v>
      </c>
      <c r="AO344" s="41"/>
      <c r="AP344" s="41"/>
      <c r="AQ344" t="str">
        <f t="shared" si="10"/>
        <v/>
      </c>
      <c r="AS344" t="str">
        <f t="shared" si="11"/>
        <v>wci_corp</v>
      </c>
    </row>
    <row r="345" spans="2:45">
      <c r="B345" t="s">
        <v>241</v>
      </c>
      <c r="C345" s="31">
        <v>44135</v>
      </c>
      <c r="D345" s="15">
        <v>600</v>
      </c>
      <c r="E345" s="15">
        <v>0</v>
      </c>
      <c r="F345" s="53" t="s">
        <v>134</v>
      </c>
      <c r="G345" t="s">
        <v>573</v>
      </c>
      <c r="H345" s="41" t="s">
        <v>136</v>
      </c>
      <c r="I345" t="s">
        <v>574</v>
      </c>
      <c r="J345" t="s">
        <v>221</v>
      </c>
      <c r="K345" t="s">
        <v>139</v>
      </c>
      <c r="L345" s="17"/>
      <c r="M345" s="17"/>
      <c r="N345" s="17" t="s">
        <v>575</v>
      </c>
      <c r="O345" s="36"/>
      <c r="P345" s="17"/>
      <c r="Q345" s="17"/>
      <c r="U345" t="s">
        <v>576</v>
      </c>
      <c r="V345" t="s">
        <v>576</v>
      </c>
      <c r="X345" s="31">
        <v>44137</v>
      </c>
      <c r="Y345" s="31">
        <v>44137</v>
      </c>
      <c r="AA345" s="31"/>
      <c r="AB345" t="s">
        <v>9</v>
      </c>
      <c r="AC345">
        <v>0</v>
      </c>
      <c r="AD345">
        <v>0</v>
      </c>
      <c r="AE345">
        <v>0</v>
      </c>
      <c r="AF345">
        <v>0</v>
      </c>
      <c r="AG345">
        <v>0</v>
      </c>
      <c r="AH345">
        <v>1</v>
      </c>
      <c r="AI345">
        <v>70165</v>
      </c>
      <c r="AJ345">
        <v>2010</v>
      </c>
      <c r="AK345">
        <v>0</v>
      </c>
      <c r="AL345">
        <v>19</v>
      </c>
      <c r="AO345" s="41"/>
      <c r="AP345" s="41"/>
      <c r="AQ345" t="str">
        <f t="shared" si="10"/>
        <v/>
      </c>
      <c r="AS345" t="str">
        <f t="shared" si="11"/>
        <v>wci_corp</v>
      </c>
    </row>
    <row r="346" spans="2:45">
      <c r="B346" t="s">
        <v>241</v>
      </c>
      <c r="C346" s="31">
        <v>44135</v>
      </c>
      <c r="D346" s="15">
        <v>625</v>
      </c>
      <c r="E346" s="15">
        <v>0</v>
      </c>
      <c r="F346" s="53" t="s">
        <v>134</v>
      </c>
      <c r="G346" t="s">
        <v>573</v>
      </c>
      <c r="H346" s="41" t="s">
        <v>136</v>
      </c>
      <c r="I346" t="s">
        <v>574</v>
      </c>
      <c r="J346" t="s">
        <v>221</v>
      </c>
      <c r="K346" t="s">
        <v>139</v>
      </c>
      <c r="L346" s="17"/>
      <c r="M346" s="17"/>
      <c r="N346" s="17" t="s">
        <v>575</v>
      </c>
      <c r="O346" s="36"/>
      <c r="P346" s="17"/>
      <c r="Q346" s="17"/>
      <c r="U346" t="s">
        <v>576</v>
      </c>
      <c r="V346" t="s">
        <v>576</v>
      </c>
      <c r="X346" s="31">
        <v>44137</v>
      </c>
      <c r="Y346" s="31">
        <v>44137</v>
      </c>
      <c r="AA346" s="31"/>
      <c r="AB346" t="s">
        <v>9</v>
      </c>
      <c r="AC346">
        <v>0</v>
      </c>
      <c r="AD346">
        <v>0</v>
      </c>
      <c r="AE346">
        <v>0</v>
      </c>
      <c r="AF346">
        <v>0</v>
      </c>
      <c r="AG346">
        <v>0</v>
      </c>
      <c r="AH346">
        <v>1</v>
      </c>
      <c r="AI346">
        <v>70165</v>
      </c>
      <c r="AJ346">
        <v>2010</v>
      </c>
      <c r="AK346">
        <v>0</v>
      </c>
      <c r="AL346">
        <v>19</v>
      </c>
      <c r="AO346" s="41"/>
      <c r="AP346" s="41"/>
      <c r="AQ346" t="str">
        <f t="shared" si="10"/>
        <v/>
      </c>
      <c r="AS346" t="str">
        <f t="shared" si="11"/>
        <v>wci_corp</v>
      </c>
    </row>
    <row r="347" spans="2:45">
      <c r="B347" t="s">
        <v>229</v>
      </c>
      <c r="C347" s="31">
        <v>44135</v>
      </c>
      <c r="D347" s="15">
        <v>17.760000000000002</v>
      </c>
      <c r="E347" s="15">
        <v>0</v>
      </c>
      <c r="F347" s="53" t="s">
        <v>134</v>
      </c>
      <c r="G347" t="s">
        <v>577</v>
      </c>
      <c r="H347" s="41" t="s">
        <v>136</v>
      </c>
      <c r="I347" t="s">
        <v>578</v>
      </c>
      <c r="J347" t="s">
        <v>221</v>
      </c>
      <c r="K347" t="s">
        <v>139</v>
      </c>
      <c r="L347" s="17"/>
      <c r="M347" s="17"/>
      <c r="N347" s="17" t="s">
        <v>579</v>
      </c>
      <c r="O347" s="36"/>
      <c r="P347" s="17"/>
      <c r="Q347" s="17"/>
      <c r="U347" t="s">
        <v>580</v>
      </c>
      <c r="V347" t="s">
        <v>580</v>
      </c>
      <c r="X347" s="31">
        <v>44138</v>
      </c>
      <c r="Y347" s="31">
        <v>44138</v>
      </c>
      <c r="AA347" s="31"/>
      <c r="AB347" t="s">
        <v>9</v>
      </c>
      <c r="AC347">
        <v>0</v>
      </c>
      <c r="AD347">
        <v>0</v>
      </c>
      <c r="AE347">
        <v>0</v>
      </c>
      <c r="AF347">
        <v>0</v>
      </c>
      <c r="AG347">
        <v>0</v>
      </c>
      <c r="AH347">
        <v>1</v>
      </c>
      <c r="AI347">
        <v>50086</v>
      </c>
      <c r="AJ347">
        <v>2010</v>
      </c>
      <c r="AK347">
        <v>0</v>
      </c>
      <c r="AL347">
        <v>19</v>
      </c>
      <c r="AO347" s="41"/>
      <c r="AP347" s="41"/>
      <c r="AQ347" t="str">
        <f t="shared" si="10"/>
        <v/>
      </c>
      <c r="AS347" t="str">
        <f t="shared" si="11"/>
        <v>wci_corp</v>
      </c>
    </row>
    <row r="348" spans="2:45">
      <c r="B348" t="s">
        <v>155</v>
      </c>
      <c r="C348" s="31">
        <v>44135</v>
      </c>
      <c r="D348" s="15">
        <v>409.75</v>
      </c>
      <c r="E348" s="15">
        <v>0</v>
      </c>
      <c r="F348" s="53" t="s">
        <v>134</v>
      </c>
      <c r="G348" t="s">
        <v>577</v>
      </c>
      <c r="H348" s="41" t="s">
        <v>136</v>
      </c>
      <c r="I348" t="s">
        <v>578</v>
      </c>
      <c r="J348" t="s">
        <v>221</v>
      </c>
      <c r="K348" t="s">
        <v>139</v>
      </c>
      <c r="L348" s="17"/>
      <c r="M348" s="17"/>
      <c r="N348" s="17" t="s">
        <v>348</v>
      </c>
      <c r="O348" s="36"/>
      <c r="P348" s="17"/>
      <c r="Q348" s="17"/>
      <c r="U348" t="s">
        <v>580</v>
      </c>
      <c r="V348" t="s">
        <v>580</v>
      </c>
      <c r="X348" s="31">
        <v>44138</v>
      </c>
      <c r="Y348" s="31">
        <v>44138</v>
      </c>
      <c r="AA348" s="31"/>
      <c r="AB348" t="s">
        <v>9</v>
      </c>
      <c r="AC348">
        <v>0</v>
      </c>
      <c r="AD348">
        <v>0</v>
      </c>
      <c r="AE348">
        <v>0</v>
      </c>
      <c r="AF348">
        <v>0</v>
      </c>
      <c r="AG348">
        <v>0</v>
      </c>
      <c r="AH348">
        <v>1</v>
      </c>
      <c r="AI348">
        <v>70210</v>
      </c>
      <c r="AJ348">
        <v>2010</v>
      </c>
      <c r="AK348">
        <v>0</v>
      </c>
      <c r="AL348">
        <v>19</v>
      </c>
      <c r="AO348" s="41"/>
      <c r="AP348" s="41"/>
      <c r="AQ348" t="str">
        <f t="shared" si="10"/>
        <v/>
      </c>
      <c r="AS348" t="str">
        <f t="shared" si="11"/>
        <v>wci_corp</v>
      </c>
    </row>
    <row r="349" spans="2:45">
      <c r="B349" t="s">
        <v>155</v>
      </c>
      <c r="C349" s="31">
        <v>44135</v>
      </c>
      <c r="D349" s="15">
        <v>53.24</v>
      </c>
      <c r="E349" s="15">
        <v>0</v>
      </c>
      <c r="F349" s="53" t="s">
        <v>134</v>
      </c>
      <c r="G349" t="s">
        <v>577</v>
      </c>
      <c r="H349" s="41" t="s">
        <v>136</v>
      </c>
      <c r="I349" t="s">
        <v>578</v>
      </c>
      <c r="J349" t="s">
        <v>221</v>
      </c>
      <c r="K349" t="s">
        <v>139</v>
      </c>
      <c r="L349" s="17"/>
      <c r="M349" s="17"/>
      <c r="N349" s="17" t="s">
        <v>581</v>
      </c>
      <c r="O349" s="36"/>
      <c r="P349" s="17"/>
      <c r="Q349" s="17"/>
      <c r="U349" t="s">
        <v>580</v>
      </c>
      <c r="V349" t="s">
        <v>580</v>
      </c>
      <c r="X349" s="31">
        <v>44138</v>
      </c>
      <c r="Y349" s="31">
        <v>44138</v>
      </c>
      <c r="AA349" s="31"/>
      <c r="AB349" t="s">
        <v>9</v>
      </c>
      <c r="AC349">
        <v>0</v>
      </c>
      <c r="AD349">
        <v>0</v>
      </c>
      <c r="AE349">
        <v>0</v>
      </c>
      <c r="AF349">
        <v>0</v>
      </c>
      <c r="AG349">
        <v>0</v>
      </c>
      <c r="AH349">
        <v>1</v>
      </c>
      <c r="AI349">
        <v>70210</v>
      </c>
      <c r="AJ349">
        <v>2010</v>
      </c>
      <c r="AK349">
        <v>0</v>
      </c>
      <c r="AL349">
        <v>19</v>
      </c>
      <c r="AO349" s="41"/>
      <c r="AP349" s="41"/>
      <c r="AQ349" t="str">
        <f t="shared" si="10"/>
        <v/>
      </c>
      <c r="AS349" t="str">
        <f t="shared" si="11"/>
        <v>wci_corp</v>
      </c>
    </row>
    <row r="350" spans="2:45">
      <c r="B350" t="s">
        <v>155</v>
      </c>
      <c r="C350" s="31">
        <v>44135</v>
      </c>
      <c r="D350" s="15">
        <v>30.31</v>
      </c>
      <c r="E350" s="15">
        <v>0</v>
      </c>
      <c r="F350" s="53" t="s">
        <v>134</v>
      </c>
      <c r="G350" t="s">
        <v>577</v>
      </c>
      <c r="H350" s="41" t="s">
        <v>136</v>
      </c>
      <c r="I350" t="s">
        <v>578</v>
      </c>
      <c r="J350" t="s">
        <v>221</v>
      </c>
      <c r="K350" t="s">
        <v>139</v>
      </c>
      <c r="L350" s="17"/>
      <c r="M350" s="17"/>
      <c r="N350" s="17" t="s">
        <v>581</v>
      </c>
      <c r="O350" s="36"/>
      <c r="P350" s="17"/>
      <c r="Q350" s="17"/>
      <c r="U350" t="s">
        <v>580</v>
      </c>
      <c r="V350" t="s">
        <v>580</v>
      </c>
      <c r="X350" s="31">
        <v>44138</v>
      </c>
      <c r="Y350" s="31">
        <v>44138</v>
      </c>
      <c r="AA350" s="31"/>
      <c r="AB350" t="s">
        <v>9</v>
      </c>
      <c r="AC350">
        <v>0</v>
      </c>
      <c r="AD350">
        <v>0</v>
      </c>
      <c r="AE350">
        <v>0</v>
      </c>
      <c r="AF350">
        <v>0</v>
      </c>
      <c r="AG350">
        <v>0</v>
      </c>
      <c r="AH350">
        <v>1</v>
      </c>
      <c r="AI350">
        <v>70210</v>
      </c>
      <c r="AJ350">
        <v>2010</v>
      </c>
      <c r="AK350">
        <v>0</v>
      </c>
      <c r="AL350">
        <v>19</v>
      </c>
      <c r="AO350" s="41"/>
      <c r="AP350" s="41"/>
      <c r="AQ350" t="str">
        <f t="shared" si="10"/>
        <v/>
      </c>
      <c r="AS350" t="str">
        <f t="shared" si="11"/>
        <v>wci_corp</v>
      </c>
    </row>
    <row r="351" spans="2:45">
      <c r="B351" t="s">
        <v>155</v>
      </c>
      <c r="C351" s="31">
        <v>44135</v>
      </c>
      <c r="D351" s="15">
        <v>238.86</v>
      </c>
      <c r="E351" s="15">
        <v>0</v>
      </c>
      <c r="F351" s="53" t="s">
        <v>134</v>
      </c>
      <c r="G351" t="s">
        <v>577</v>
      </c>
      <c r="H351" s="41" t="s">
        <v>136</v>
      </c>
      <c r="I351" t="s">
        <v>578</v>
      </c>
      <c r="J351" t="s">
        <v>221</v>
      </c>
      <c r="K351" t="s">
        <v>139</v>
      </c>
      <c r="L351" s="17"/>
      <c r="M351" s="17"/>
      <c r="N351" s="17" t="s">
        <v>581</v>
      </c>
      <c r="O351" s="36"/>
      <c r="P351" s="17"/>
      <c r="Q351" s="17"/>
      <c r="U351" t="s">
        <v>580</v>
      </c>
      <c r="V351" t="s">
        <v>580</v>
      </c>
      <c r="X351" s="31">
        <v>44138</v>
      </c>
      <c r="Y351" s="31">
        <v>44138</v>
      </c>
      <c r="AA351" s="31"/>
      <c r="AB351" t="s">
        <v>9</v>
      </c>
      <c r="AC351">
        <v>0</v>
      </c>
      <c r="AD351">
        <v>0</v>
      </c>
      <c r="AE351">
        <v>0</v>
      </c>
      <c r="AF351">
        <v>0</v>
      </c>
      <c r="AG351">
        <v>0</v>
      </c>
      <c r="AH351">
        <v>1</v>
      </c>
      <c r="AI351">
        <v>70210</v>
      </c>
      <c r="AJ351">
        <v>2010</v>
      </c>
      <c r="AK351">
        <v>0</v>
      </c>
      <c r="AL351">
        <v>19</v>
      </c>
      <c r="AO351" s="41"/>
      <c r="AP351" s="41"/>
      <c r="AQ351" t="str">
        <f t="shared" si="10"/>
        <v/>
      </c>
      <c r="AS351" t="str">
        <f t="shared" si="11"/>
        <v>wci_corp</v>
      </c>
    </row>
    <row r="352" spans="2:45">
      <c r="B352" t="s">
        <v>155</v>
      </c>
      <c r="C352" s="31">
        <v>44135</v>
      </c>
      <c r="D352" s="15">
        <v>72.03</v>
      </c>
      <c r="E352" s="15">
        <v>0</v>
      </c>
      <c r="F352" s="53" t="s">
        <v>134</v>
      </c>
      <c r="G352" t="s">
        <v>577</v>
      </c>
      <c r="H352" s="41" t="s">
        <v>136</v>
      </c>
      <c r="I352" t="s">
        <v>578</v>
      </c>
      <c r="J352" t="s">
        <v>221</v>
      </c>
      <c r="K352" t="s">
        <v>139</v>
      </c>
      <c r="L352" s="17"/>
      <c r="M352" s="17"/>
      <c r="N352" s="17" t="s">
        <v>581</v>
      </c>
      <c r="O352" s="36"/>
      <c r="P352" s="17"/>
      <c r="Q352" s="17"/>
      <c r="U352" t="s">
        <v>580</v>
      </c>
      <c r="V352" t="s">
        <v>580</v>
      </c>
      <c r="X352" s="31">
        <v>44138</v>
      </c>
      <c r="Y352" s="31">
        <v>44138</v>
      </c>
      <c r="AA352" s="31"/>
      <c r="AB352" t="s">
        <v>9</v>
      </c>
      <c r="AC352">
        <v>0</v>
      </c>
      <c r="AD352">
        <v>0</v>
      </c>
      <c r="AE352">
        <v>0</v>
      </c>
      <c r="AF352">
        <v>0</v>
      </c>
      <c r="AG352">
        <v>0</v>
      </c>
      <c r="AH352">
        <v>1</v>
      </c>
      <c r="AI352">
        <v>70210</v>
      </c>
      <c r="AJ352">
        <v>2010</v>
      </c>
      <c r="AK352">
        <v>0</v>
      </c>
      <c r="AL352">
        <v>19</v>
      </c>
      <c r="AO352" s="41"/>
      <c r="AP352" s="41"/>
      <c r="AQ352" t="str">
        <f t="shared" si="10"/>
        <v/>
      </c>
      <c r="AS352" t="str">
        <f t="shared" si="11"/>
        <v>wci_corp</v>
      </c>
    </row>
    <row r="353" spans="2:45">
      <c r="B353" t="s">
        <v>218</v>
      </c>
      <c r="C353" s="31">
        <v>44135</v>
      </c>
      <c r="D353" s="15">
        <v>321.76</v>
      </c>
      <c r="E353" s="15">
        <v>0</v>
      </c>
      <c r="F353" s="53" t="s">
        <v>134</v>
      </c>
      <c r="G353" t="s">
        <v>582</v>
      </c>
      <c r="H353" s="41" t="s">
        <v>136</v>
      </c>
      <c r="I353" t="s">
        <v>583</v>
      </c>
      <c r="J353" t="s">
        <v>214</v>
      </c>
      <c r="K353" t="s">
        <v>139</v>
      </c>
      <c r="L353" s="17"/>
      <c r="M353" s="17"/>
      <c r="N353" s="17" t="s">
        <v>584</v>
      </c>
      <c r="O353" s="36"/>
      <c r="P353" s="17"/>
      <c r="Q353" s="17"/>
      <c r="U353" t="s">
        <v>585</v>
      </c>
      <c r="V353" t="s">
        <v>585</v>
      </c>
      <c r="X353" s="31">
        <v>44139</v>
      </c>
      <c r="Y353" s="31">
        <v>44140</v>
      </c>
      <c r="AA353" s="31"/>
      <c r="AB353" t="s">
        <v>9</v>
      </c>
      <c r="AC353">
        <v>0</v>
      </c>
      <c r="AD353">
        <v>0</v>
      </c>
      <c r="AE353">
        <v>0</v>
      </c>
      <c r="AF353">
        <v>0</v>
      </c>
      <c r="AG353">
        <v>0</v>
      </c>
      <c r="AH353">
        <v>1</v>
      </c>
      <c r="AI353">
        <v>50020</v>
      </c>
      <c r="AJ353">
        <v>2010</v>
      </c>
      <c r="AK353">
        <v>0</v>
      </c>
      <c r="AL353">
        <v>19</v>
      </c>
      <c r="AO353" s="41"/>
      <c r="AP353" s="41"/>
      <c r="AQ353" t="str">
        <f t="shared" si="10"/>
        <v/>
      </c>
      <c r="AS353" t="str">
        <f t="shared" si="11"/>
        <v>wci_corp</v>
      </c>
    </row>
    <row r="354" spans="2:45">
      <c r="B354" t="s">
        <v>218</v>
      </c>
      <c r="C354" s="31">
        <v>44135</v>
      </c>
      <c r="D354" s="15">
        <v>204.88</v>
      </c>
      <c r="E354" s="15">
        <v>0</v>
      </c>
      <c r="F354" s="53" t="s">
        <v>134</v>
      </c>
      <c r="G354" t="s">
        <v>582</v>
      </c>
      <c r="H354" s="41" t="s">
        <v>136</v>
      </c>
      <c r="I354" t="s">
        <v>583</v>
      </c>
      <c r="J354" t="s">
        <v>214</v>
      </c>
      <c r="K354" t="s">
        <v>139</v>
      </c>
      <c r="L354" s="17"/>
      <c r="M354" s="17"/>
      <c r="N354" s="17" t="s">
        <v>584</v>
      </c>
      <c r="O354" s="36"/>
      <c r="P354" s="17"/>
      <c r="Q354" s="17"/>
      <c r="U354" t="s">
        <v>585</v>
      </c>
      <c r="V354" t="s">
        <v>585</v>
      </c>
      <c r="X354" s="31">
        <v>44139</v>
      </c>
      <c r="Y354" s="31">
        <v>44140</v>
      </c>
      <c r="AA354" s="31"/>
      <c r="AB354" t="s">
        <v>9</v>
      </c>
      <c r="AC354">
        <v>0</v>
      </c>
      <c r="AD354">
        <v>0</v>
      </c>
      <c r="AE354">
        <v>0</v>
      </c>
      <c r="AF354">
        <v>0</v>
      </c>
      <c r="AG354">
        <v>0</v>
      </c>
      <c r="AH354">
        <v>1</v>
      </c>
      <c r="AI354">
        <v>50020</v>
      </c>
      <c r="AJ354">
        <v>2010</v>
      </c>
      <c r="AK354">
        <v>0</v>
      </c>
      <c r="AL354">
        <v>19</v>
      </c>
      <c r="AO354" s="41"/>
      <c r="AP354" s="41"/>
      <c r="AQ354" t="str">
        <f t="shared" si="10"/>
        <v/>
      </c>
      <c r="AS354" t="str">
        <f t="shared" si="11"/>
        <v>wci_corp</v>
      </c>
    </row>
    <row r="355" spans="2:45">
      <c r="B355" t="s">
        <v>586</v>
      </c>
      <c r="C355" s="31">
        <v>44135</v>
      </c>
      <c r="D355" s="15">
        <v>426.56</v>
      </c>
      <c r="E355" s="15">
        <v>0</v>
      </c>
      <c r="F355" s="53" t="s">
        <v>134</v>
      </c>
      <c r="G355" t="s">
        <v>582</v>
      </c>
      <c r="H355" s="41" t="s">
        <v>136</v>
      </c>
      <c r="I355" t="s">
        <v>583</v>
      </c>
      <c r="J355" t="s">
        <v>214</v>
      </c>
      <c r="K355" t="s">
        <v>139</v>
      </c>
      <c r="L355" s="17"/>
      <c r="M355" s="17"/>
      <c r="N355" s="17" t="s">
        <v>584</v>
      </c>
      <c r="O355" s="36"/>
      <c r="P355" s="17"/>
      <c r="Q355" s="17"/>
      <c r="U355" t="s">
        <v>585</v>
      </c>
      <c r="V355" t="s">
        <v>585</v>
      </c>
      <c r="X355" s="31">
        <v>44139</v>
      </c>
      <c r="Y355" s="31">
        <v>44140</v>
      </c>
      <c r="AA355" s="31"/>
      <c r="AB355" t="s">
        <v>9</v>
      </c>
      <c r="AC355">
        <v>0</v>
      </c>
      <c r="AD355">
        <v>0</v>
      </c>
      <c r="AE355">
        <v>0</v>
      </c>
      <c r="AF355">
        <v>0</v>
      </c>
      <c r="AG355">
        <v>0</v>
      </c>
      <c r="AH355">
        <v>1</v>
      </c>
      <c r="AI355">
        <v>52020</v>
      </c>
      <c r="AJ355">
        <v>2010</v>
      </c>
      <c r="AK355">
        <v>0</v>
      </c>
      <c r="AL355">
        <v>19</v>
      </c>
      <c r="AO355" s="41"/>
      <c r="AP355" s="41"/>
      <c r="AQ355" t="str">
        <f t="shared" si="10"/>
        <v/>
      </c>
      <c r="AS355" t="str">
        <f t="shared" si="11"/>
        <v>wci_corp</v>
      </c>
    </row>
    <row r="356" spans="2:45">
      <c r="B356" t="s">
        <v>241</v>
      </c>
      <c r="C356" s="31">
        <v>44135</v>
      </c>
      <c r="D356" s="15">
        <v>625</v>
      </c>
      <c r="E356" s="15">
        <v>0</v>
      </c>
      <c r="F356" s="53" t="s">
        <v>134</v>
      </c>
      <c r="G356" t="s">
        <v>582</v>
      </c>
      <c r="H356" s="41" t="s">
        <v>136</v>
      </c>
      <c r="I356" t="s">
        <v>583</v>
      </c>
      <c r="J356" t="s">
        <v>214</v>
      </c>
      <c r="K356" t="s">
        <v>139</v>
      </c>
      <c r="L356" s="17"/>
      <c r="M356" s="17"/>
      <c r="N356" s="17" t="s">
        <v>587</v>
      </c>
      <c r="O356" s="36"/>
      <c r="P356" s="17"/>
      <c r="Q356" s="17"/>
      <c r="U356" t="s">
        <v>585</v>
      </c>
      <c r="V356" t="s">
        <v>585</v>
      </c>
      <c r="X356" s="31">
        <v>44139</v>
      </c>
      <c r="Y356" s="31">
        <v>44140</v>
      </c>
      <c r="AA356" s="31"/>
      <c r="AB356" t="s">
        <v>9</v>
      </c>
      <c r="AC356">
        <v>0</v>
      </c>
      <c r="AD356">
        <v>0</v>
      </c>
      <c r="AE356">
        <v>0</v>
      </c>
      <c r="AF356">
        <v>0</v>
      </c>
      <c r="AG356">
        <v>0</v>
      </c>
      <c r="AH356">
        <v>1</v>
      </c>
      <c r="AI356">
        <v>70165</v>
      </c>
      <c r="AJ356">
        <v>2010</v>
      </c>
      <c r="AK356">
        <v>0</v>
      </c>
      <c r="AL356">
        <v>19</v>
      </c>
      <c r="AO356" s="41"/>
      <c r="AP356" s="41"/>
      <c r="AQ356" t="str">
        <f t="shared" si="10"/>
        <v/>
      </c>
      <c r="AS356" t="str">
        <f t="shared" si="11"/>
        <v>wci_corp</v>
      </c>
    </row>
    <row r="357" spans="2:45">
      <c r="B357" t="s">
        <v>218</v>
      </c>
      <c r="C357" s="31">
        <v>44135</v>
      </c>
      <c r="D357" s="15">
        <v>1533.44</v>
      </c>
      <c r="E357" s="15">
        <v>0</v>
      </c>
      <c r="F357" s="53" t="s">
        <v>134</v>
      </c>
      <c r="G357" t="s">
        <v>588</v>
      </c>
      <c r="H357" s="41" t="s">
        <v>136</v>
      </c>
      <c r="I357" t="s">
        <v>589</v>
      </c>
      <c r="J357" t="s">
        <v>214</v>
      </c>
      <c r="K357" t="s">
        <v>139</v>
      </c>
      <c r="L357" s="17"/>
      <c r="M357" s="17"/>
      <c r="N357" s="17" t="s">
        <v>590</v>
      </c>
      <c r="O357" s="36"/>
      <c r="P357" s="17"/>
      <c r="Q357" s="17"/>
      <c r="U357" t="s">
        <v>591</v>
      </c>
      <c r="V357" t="s">
        <v>591</v>
      </c>
      <c r="X357" s="31">
        <v>44139</v>
      </c>
      <c r="Y357" s="31">
        <v>44140</v>
      </c>
      <c r="AA357" s="31"/>
      <c r="AB357" t="s">
        <v>9</v>
      </c>
      <c r="AC357">
        <v>0</v>
      </c>
      <c r="AD357">
        <v>0</v>
      </c>
      <c r="AE357">
        <v>0</v>
      </c>
      <c r="AF357">
        <v>0</v>
      </c>
      <c r="AG357">
        <v>0</v>
      </c>
      <c r="AH357">
        <v>1</v>
      </c>
      <c r="AI357">
        <v>50020</v>
      </c>
      <c r="AJ357">
        <v>2010</v>
      </c>
      <c r="AK357">
        <v>0</v>
      </c>
      <c r="AL357">
        <v>19</v>
      </c>
      <c r="AO357" s="41"/>
      <c r="AP357" s="41"/>
      <c r="AQ357" t="str">
        <f t="shared" si="10"/>
        <v/>
      </c>
      <c r="AS357" t="str">
        <f t="shared" si="11"/>
        <v>wci_corp</v>
      </c>
    </row>
    <row r="358" spans="2:45">
      <c r="B358" t="s">
        <v>586</v>
      </c>
      <c r="C358" s="31">
        <v>44135</v>
      </c>
      <c r="D358" s="15">
        <v>384.96</v>
      </c>
      <c r="E358" s="15">
        <v>0</v>
      </c>
      <c r="F358" s="53" t="s">
        <v>134</v>
      </c>
      <c r="G358" t="s">
        <v>588</v>
      </c>
      <c r="H358" s="41" t="s">
        <v>136</v>
      </c>
      <c r="I358" t="s">
        <v>589</v>
      </c>
      <c r="J358" t="s">
        <v>214</v>
      </c>
      <c r="K358" t="s">
        <v>139</v>
      </c>
      <c r="L358" s="17"/>
      <c r="M358" s="17"/>
      <c r="N358" s="17" t="s">
        <v>590</v>
      </c>
      <c r="O358" s="36"/>
      <c r="P358" s="17"/>
      <c r="Q358" s="17"/>
      <c r="U358" t="s">
        <v>591</v>
      </c>
      <c r="V358" t="s">
        <v>591</v>
      </c>
      <c r="X358" s="31">
        <v>44139</v>
      </c>
      <c r="Y358" s="31">
        <v>44140</v>
      </c>
      <c r="AA358" s="31"/>
      <c r="AB358" t="s">
        <v>9</v>
      </c>
      <c r="AC358">
        <v>0</v>
      </c>
      <c r="AD358">
        <v>0</v>
      </c>
      <c r="AE358">
        <v>0</v>
      </c>
      <c r="AF358">
        <v>0</v>
      </c>
      <c r="AG358">
        <v>0</v>
      </c>
      <c r="AH358">
        <v>1</v>
      </c>
      <c r="AI358">
        <v>52020</v>
      </c>
      <c r="AJ358">
        <v>2010</v>
      </c>
      <c r="AK358">
        <v>0</v>
      </c>
      <c r="AL358">
        <v>19</v>
      </c>
      <c r="AO358" s="41"/>
      <c r="AP358" s="41"/>
      <c r="AQ358" t="str">
        <f t="shared" si="10"/>
        <v/>
      </c>
      <c r="AS358" t="str">
        <f t="shared" si="11"/>
        <v>wci_corp</v>
      </c>
    </row>
    <row r="359" spans="2:45">
      <c r="B359" t="s">
        <v>241</v>
      </c>
      <c r="C359" s="31">
        <v>44135</v>
      </c>
      <c r="D359" s="15">
        <v>600</v>
      </c>
      <c r="E359" s="15">
        <v>0</v>
      </c>
      <c r="F359" s="53" t="s">
        <v>134</v>
      </c>
      <c r="G359" t="s">
        <v>588</v>
      </c>
      <c r="H359" s="41" t="s">
        <v>136</v>
      </c>
      <c r="I359" t="s">
        <v>589</v>
      </c>
      <c r="J359" t="s">
        <v>214</v>
      </c>
      <c r="K359" t="s">
        <v>139</v>
      </c>
      <c r="L359" s="17"/>
      <c r="M359" s="17"/>
      <c r="N359" s="17" t="s">
        <v>592</v>
      </c>
      <c r="O359" s="36"/>
      <c r="P359" s="17"/>
      <c r="Q359" s="17"/>
      <c r="U359" t="s">
        <v>591</v>
      </c>
      <c r="V359" t="s">
        <v>591</v>
      </c>
      <c r="X359" s="31">
        <v>44139</v>
      </c>
      <c r="Y359" s="31">
        <v>44140</v>
      </c>
      <c r="AA359" s="31"/>
      <c r="AB359" t="s">
        <v>9</v>
      </c>
      <c r="AC359">
        <v>0</v>
      </c>
      <c r="AD359">
        <v>0</v>
      </c>
      <c r="AE359">
        <v>0</v>
      </c>
      <c r="AF359">
        <v>0</v>
      </c>
      <c r="AG359">
        <v>0</v>
      </c>
      <c r="AH359">
        <v>1</v>
      </c>
      <c r="AI359">
        <v>70165</v>
      </c>
      <c r="AJ359">
        <v>2010</v>
      </c>
      <c r="AK359">
        <v>0</v>
      </c>
      <c r="AL359">
        <v>19</v>
      </c>
      <c r="AO359" s="41"/>
      <c r="AP359" s="41"/>
      <c r="AQ359" t="str">
        <f t="shared" si="10"/>
        <v/>
      </c>
      <c r="AS359" t="str">
        <f t="shared" si="11"/>
        <v>wci_corp</v>
      </c>
    </row>
    <row r="360" spans="2:45">
      <c r="B360" t="s">
        <v>133</v>
      </c>
      <c r="C360" s="31">
        <v>44135</v>
      </c>
      <c r="D360" s="15">
        <v>1500</v>
      </c>
      <c r="E360" s="15">
        <v>0</v>
      </c>
      <c r="F360" s="53" t="s">
        <v>134</v>
      </c>
      <c r="G360" t="s">
        <v>593</v>
      </c>
      <c r="H360" s="41" t="s">
        <v>136</v>
      </c>
      <c r="I360" t="s">
        <v>275</v>
      </c>
      <c r="J360" t="s">
        <v>545</v>
      </c>
      <c r="K360" t="s">
        <v>139</v>
      </c>
      <c r="L360" s="17"/>
      <c r="M360" s="17"/>
      <c r="N360" s="17" t="s">
        <v>594</v>
      </c>
      <c r="O360" s="36"/>
      <c r="P360" s="17"/>
      <c r="Q360" s="17"/>
      <c r="U360" t="s">
        <v>595</v>
      </c>
      <c r="V360" t="s">
        <v>595</v>
      </c>
      <c r="X360" s="31">
        <v>44140</v>
      </c>
      <c r="Y360" s="31">
        <v>44141</v>
      </c>
      <c r="AA360" s="31"/>
      <c r="AB360" t="s">
        <v>9</v>
      </c>
      <c r="AC360">
        <v>0</v>
      </c>
      <c r="AD360">
        <v>0</v>
      </c>
      <c r="AE360">
        <v>0</v>
      </c>
      <c r="AF360">
        <v>0</v>
      </c>
      <c r="AG360">
        <v>0</v>
      </c>
      <c r="AH360">
        <v>1</v>
      </c>
      <c r="AI360">
        <v>57147</v>
      </c>
      <c r="AJ360">
        <v>2010</v>
      </c>
      <c r="AK360">
        <v>0</v>
      </c>
      <c r="AL360">
        <v>19</v>
      </c>
      <c r="AO360" s="41"/>
      <c r="AP360" s="41"/>
      <c r="AQ360" t="str">
        <f t="shared" si="10"/>
        <v/>
      </c>
      <c r="AS360" t="str">
        <f t="shared" si="11"/>
        <v>wci_corp</v>
      </c>
    </row>
    <row r="361" spans="2:45">
      <c r="B361" t="s">
        <v>133</v>
      </c>
      <c r="C361" s="31">
        <v>44135</v>
      </c>
      <c r="D361" s="15">
        <v>1500</v>
      </c>
      <c r="E361" s="15">
        <v>0</v>
      </c>
      <c r="F361" s="53" t="s">
        <v>134</v>
      </c>
      <c r="G361" t="s">
        <v>593</v>
      </c>
      <c r="H361" s="41" t="s">
        <v>136</v>
      </c>
      <c r="I361" t="s">
        <v>275</v>
      </c>
      <c r="J361" t="s">
        <v>545</v>
      </c>
      <c r="K361" t="s">
        <v>139</v>
      </c>
      <c r="L361" s="17"/>
      <c r="M361" s="17"/>
      <c r="N361" s="17" t="s">
        <v>594</v>
      </c>
      <c r="O361" s="36"/>
      <c r="P361" s="17"/>
      <c r="Q361" s="17"/>
      <c r="U361" t="s">
        <v>595</v>
      </c>
      <c r="V361" t="s">
        <v>595</v>
      </c>
      <c r="X361" s="31">
        <v>44140</v>
      </c>
      <c r="Y361" s="31">
        <v>44141</v>
      </c>
      <c r="AA361" s="31"/>
      <c r="AB361" t="s">
        <v>9</v>
      </c>
      <c r="AC361">
        <v>0</v>
      </c>
      <c r="AD361">
        <v>0</v>
      </c>
      <c r="AE361">
        <v>0</v>
      </c>
      <c r="AF361">
        <v>0</v>
      </c>
      <c r="AG361">
        <v>0</v>
      </c>
      <c r="AH361">
        <v>1</v>
      </c>
      <c r="AI361">
        <v>57147</v>
      </c>
      <c r="AJ361">
        <v>2010</v>
      </c>
      <c r="AK361">
        <v>0</v>
      </c>
      <c r="AL361">
        <v>19</v>
      </c>
      <c r="AO361" s="41"/>
      <c r="AP361" s="41"/>
      <c r="AQ361" t="str">
        <f t="shared" si="10"/>
        <v/>
      </c>
      <c r="AS361" t="str">
        <f t="shared" si="11"/>
        <v>wci_corp</v>
      </c>
    </row>
    <row r="362" spans="2:45">
      <c r="B362" t="s">
        <v>133</v>
      </c>
      <c r="C362" s="31">
        <v>44135</v>
      </c>
      <c r="D362" s="15">
        <v>1840</v>
      </c>
      <c r="E362" s="15">
        <v>0</v>
      </c>
      <c r="F362" s="53" t="s">
        <v>134</v>
      </c>
      <c r="G362" t="s">
        <v>593</v>
      </c>
      <c r="H362" s="41" t="s">
        <v>136</v>
      </c>
      <c r="I362" t="s">
        <v>275</v>
      </c>
      <c r="J362" t="s">
        <v>545</v>
      </c>
      <c r="K362" t="s">
        <v>139</v>
      </c>
      <c r="L362" s="17"/>
      <c r="M362" s="17"/>
      <c r="N362" s="17" t="s">
        <v>596</v>
      </c>
      <c r="O362" s="36"/>
      <c r="P362" s="17"/>
      <c r="Q362" s="17"/>
      <c r="U362" t="s">
        <v>595</v>
      </c>
      <c r="V362" t="s">
        <v>595</v>
      </c>
      <c r="X362" s="31">
        <v>44140</v>
      </c>
      <c r="Y362" s="31">
        <v>44141</v>
      </c>
      <c r="AA362" s="31"/>
      <c r="AB362" t="s">
        <v>9</v>
      </c>
      <c r="AC362">
        <v>0</v>
      </c>
      <c r="AD362">
        <v>0</v>
      </c>
      <c r="AE362">
        <v>0</v>
      </c>
      <c r="AF362">
        <v>0</v>
      </c>
      <c r="AG362">
        <v>0</v>
      </c>
      <c r="AH362">
        <v>1</v>
      </c>
      <c r="AI362">
        <v>57147</v>
      </c>
      <c r="AJ362">
        <v>2010</v>
      </c>
      <c r="AK362">
        <v>0</v>
      </c>
      <c r="AL362">
        <v>19</v>
      </c>
      <c r="AO362" s="41"/>
      <c r="AP362" s="41"/>
      <c r="AQ362" t="str">
        <f t="shared" si="10"/>
        <v/>
      </c>
      <c r="AS362" t="str">
        <f t="shared" si="11"/>
        <v>wci_corp</v>
      </c>
    </row>
    <row r="363" spans="2:45">
      <c r="B363" t="s">
        <v>133</v>
      </c>
      <c r="C363" s="31">
        <v>44135</v>
      </c>
      <c r="D363" s="15">
        <v>1840</v>
      </c>
      <c r="E363" s="15">
        <v>0</v>
      </c>
      <c r="F363" s="53" t="s">
        <v>134</v>
      </c>
      <c r="G363" t="s">
        <v>593</v>
      </c>
      <c r="H363" s="41" t="s">
        <v>136</v>
      </c>
      <c r="I363" t="s">
        <v>275</v>
      </c>
      <c r="J363" t="s">
        <v>545</v>
      </c>
      <c r="K363" t="s">
        <v>139</v>
      </c>
      <c r="L363" s="17"/>
      <c r="M363" s="17"/>
      <c r="N363" s="17" t="s">
        <v>596</v>
      </c>
      <c r="O363" s="36"/>
      <c r="P363" s="17"/>
      <c r="Q363" s="17"/>
      <c r="U363" t="s">
        <v>595</v>
      </c>
      <c r="V363" t="s">
        <v>595</v>
      </c>
      <c r="X363" s="31">
        <v>44140</v>
      </c>
      <c r="Y363" s="31">
        <v>44141</v>
      </c>
      <c r="AA363" s="31"/>
      <c r="AB363" t="s">
        <v>9</v>
      </c>
      <c r="AC363">
        <v>0</v>
      </c>
      <c r="AD363">
        <v>0</v>
      </c>
      <c r="AE363">
        <v>0</v>
      </c>
      <c r="AF363">
        <v>0</v>
      </c>
      <c r="AG363">
        <v>0</v>
      </c>
      <c r="AH363">
        <v>1</v>
      </c>
      <c r="AI363">
        <v>57147</v>
      </c>
      <c r="AJ363">
        <v>2010</v>
      </c>
      <c r="AK363">
        <v>0</v>
      </c>
      <c r="AL363">
        <v>19</v>
      </c>
      <c r="AO363" s="41"/>
      <c r="AP363" s="41"/>
      <c r="AQ363" t="str">
        <f t="shared" si="10"/>
        <v/>
      </c>
      <c r="AS363" t="str">
        <f t="shared" si="11"/>
        <v>wci_corp</v>
      </c>
    </row>
    <row r="364" spans="2:45">
      <c r="B364" t="s">
        <v>133</v>
      </c>
      <c r="C364" s="31">
        <v>44165</v>
      </c>
      <c r="D364" s="15">
        <v>-1500</v>
      </c>
      <c r="E364" s="15">
        <v>0</v>
      </c>
      <c r="F364" s="53" t="s">
        <v>134</v>
      </c>
      <c r="G364" t="s">
        <v>597</v>
      </c>
      <c r="H364" s="41" t="s">
        <v>136</v>
      </c>
      <c r="I364" t="s">
        <v>275</v>
      </c>
      <c r="J364" t="s">
        <v>545</v>
      </c>
      <c r="K364" t="s">
        <v>139</v>
      </c>
      <c r="L364" s="17"/>
      <c r="M364" s="17"/>
      <c r="N364" s="17" t="s">
        <v>594</v>
      </c>
      <c r="O364" s="36"/>
      <c r="P364" s="17"/>
      <c r="Q364" s="17"/>
      <c r="U364" t="s">
        <v>595</v>
      </c>
      <c r="V364" t="s">
        <v>598</v>
      </c>
      <c r="X364" s="31">
        <v>44140</v>
      </c>
      <c r="Y364" s="31">
        <v>44141</v>
      </c>
      <c r="AA364" s="31"/>
      <c r="AB364" t="s">
        <v>9</v>
      </c>
      <c r="AC364">
        <v>0</v>
      </c>
      <c r="AD364">
        <v>0</v>
      </c>
      <c r="AE364">
        <v>0</v>
      </c>
      <c r="AF364">
        <v>0</v>
      </c>
      <c r="AG364">
        <v>5</v>
      </c>
      <c r="AH364">
        <v>1</v>
      </c>
      <c r="AI364">
        <v>57147</v>
      </c>
      <c r="AJ364">
        <v>2010</v>
      </c>
      <c r="AK364">
        <v>0</v>
      </c>
      <c r="AL364">
        <v>19</v>
      </c>
      <c r="AO364" s="41"/>
      <c r="AP364" s="41"/>
      <c r="AQ364" t="str">
        <f t="shared" si="10"/>
        <v/>
      </c>
      <c r="AS364" t="str">
        <f t="shared" si="11"/>
        <v>wci_corp</v>
      </c>
    </row>
    <row r="365" spans="2:45">
      <c r="B365" t="s">
        <v>133</v>
      </c>
      <c r="C365" s="31">
        <v>44165</v>
      </c>
      <c r="D365" s="15">
        <v>-1500</v>
      </c>
      <c r="E365" s="15">
        <v>0</v>
      </c>
      <c r="F365" s="53" t="s">
        <v>134</v>
      </c>
      <c r="G365" t="s">
        <v>597</v>
      </c>
      <c r="H365" s="41" t="s">
        <v>136</v>
      </c>
      <c r="I365" t="s">
        <v>275</v>
      </c>
      <c r="J365" t="s">
        <v>545</v>
      </c>
      <c r="K365" t="s">
        <v>139</v>
      </c>
      <c r="L365" s="17"/>
      <c r="M365" s="17"/>
      <c r="N365" s="17" t="s">
        <v>594</v>
      </c>
      <c r="O365" s="36"/>
      <c r="P365" s="17"/>
      <c r="Q365" s="17"/>
      <c r="U365" t="s">
        <v>595</v>
      </c>
      <c r="V365" t="s">
        <v>598</v>
      </c>
      <c r="X365" s="31">
        <v>44140</v>
      </c>
      <c r="Y365" s="31">
        <v>44141</v>
      </c>
      <c r="AA365" s="31"/>
      <c r="AB365" t="s">
        <v>9</v>
      </c>
      <c r="AC365">
        <v>0</v>
      </c>
      <c r="AD365">
        <v>0</v>
      </c>
      <c r="AE365">
        <v>0</v>
      </c>
      <c r="AF365">
        <v>0</v>
      </c>
      <c r="AG365">
        <v>5</v>
      </c>
      <c r="AH365">
        <v>1</v>
      </c>
      <c r="AI365">
        <v>57147</v>
      </c>
      <c r="AJ365">
        <v>2010</v>
      </c>
      <c r="AK365">
        <v>0</v>
      </c>
      <c r="AL365">
        <v>19</v>
      </c>
      <c r="AO365" s="41"/>
      <c r="AP365" s="41"/>
      <c r="AQ365" t="str">
        <f t="shared" si="10"/>
        <v/>
      </c>
      <c r="AS365" t="str">
        <f t="shared" si="11"/>
        <v>wci_corp</v>
      </c>
    </row>
    <row r="366" spans="2:45">
      <c r="B366" t="s">
        <v>133</v>
      </c>
      <c r="C366" s="31">
        <v>44165</v>
      </c>
      <c r="D366" s="15">
        <v>-1840</v>
      </c>
      <c r="E366" s="15">
        <v>0</v>
      </c>
      <c r="F366" s="53" t="s">
        <v>134</v>
      </c>
      <c r="G366" t="s">
        <v>597</v>
      </c>
      <c r="H366" s="41" t="s">
        <v>136</v>
      </c>
      <c r="I366" t="s">
        <v>275</v>
      </c>
      <c r="J366" t="s">
        <v>545</v>
      </c>
      <c r="K366" t="s">
        <v>139</v>
      </c>
      <c r="L366" s="17"/>
      <c r="M366" s="17"/>
      <c r="N366" s="17" t="s">
        <v>596</v>
      </c>
      <c r="O366" s="36"/>
      <c r="P366" s="17"/>
      <c r="Q366" s="17"/>
      <c r="U366" t="s">
        <v>595</v>
      </c>
      <c r="V366" t="s">
        <v>598</v>
      </c>
      <c r="X366" s="31">
        <v>44140</v>
      </c>
      <c r="Y366" s="31">
        <v>44141</v>
      </c>
      <c r="AA366" s="31"/>
      <c r="AB366" t="s">
        <v>9</v>
      </c>
      <c r="AC366">
        <v>0</v>
      </c>
      <c r="AD366">
        <v>0</v>
      </c>
      <c r="AE366">
        <v>0</v>
      </c>
      <c r="AF366">
        <v>0</v>
      </c>
      <c r="AG366">
        <v>5</v>
      </c>
      <c r="AH366">
        <v>1</v>
      </c>
      <c r="AI366">
        <v>57147</v>
      </c>
      <c r="AJ366">
        <v>2010</v>
      </c>
      <c r="AK366">
        <v>0</v>
      </c>
      <c r="AL366">
        <v>19</v>
      </c>
      <c r="AO366" s="41"/>
      <c r="AP366" s="41"/>
      <c r="AQ366" t="str">
        <f t="shared" si="10"/>
        <v/>
      </c>
      <c r="AS366" t="str">
        <f t="shared" si="11"/>
        <v>wci_corp</v>
      </c>
    </row>
    <row r="367" spans="2:45">
      <c r="B367" t="s">
        <v>133</v>
      </c>
      <c r="C367" s="31">
        <v>44165</v>
      </c>
      <c r="D367" s="15">
        <v>-1840</v>
      </c>
      <c r="E367" s="15">
        <v>0</v>
      </c>
      <c r="F367" s="53" t="s">
        <v>134</v>
      </c>
      <c r="G367" t="s">
        <v>597</v>
      </c>
      <c r="H367" s="41" t="s">
        <v>136</v>
      </c>
      <c r="I367" t="s">
        <v>275</v>
      </c>
      <c r="J367" t="s">
        <v>545</v>
      </c>
      <c r="K367" t="s">
        <v>139</v>
      </c>
      <c r="L367" s="17"/>
      <c r="M367" s="17"/>
      <c r="N367" s="17" t="s">
        <v>596</v>
      </c>
      <c r="O367" s="36"/>
      <c r="P367" s="17"/>
      <c r="Q367" s="17"/>
      <c r="U367" t="s">
        <v>595</v>
      </c>
      <c r="V367" t="s">
        <v>598</v>
      </c>
      <c r="X367" s="31">
        <v>44140</v>
      </c>
      <c r="Y367" s="31">
        <v>44141</v>
      </c>
      <c r="AA367" s="31"/>
      <c r="AB367" t="s">
        <v>9</v>
      </c>
      <c r="AC367">
        <v>0</v>
      </c>
      <c r="AD367">
        <v>0</v>
      </c>
      <c r="AE367">
        <v>0</v>
      </c>
      <c r="AF367">
        <v>0</v>
      </c>
      <c r="AG367">
        <v>5</v>
      </c>
      <c r="AH367">
        <v>1</v>
      </c>
      <c r="AI367">
        <v>57147</v>
      </c>
      <c r="AJ367">
        <v>2010</v>
      </c>
      <c r="AK367">
        <v>0</v>
      </c>
      <c r="AL367">
        <v>19</v>
      </c>
      <c r="AO367" s="41"/>
      <c r="AP367" s="41"/>
      <c r="AQ367" t="str">
        <f t="shared" si="10"/>
        <v/>
      </c>
      <c r="AS367" t="str">
        <f t="shared" si="11"/>
        <v>wci_corp</v>
      </c>
    </row>
    <row r="368" spans="2:45">
      <c r="B368" t="s">
        <v>133</v>
      </c>
      <c r="C368" s="31">
        <v>44165</v>
      </c>
      <c r="D368" s="15">
        <v>1760</v>
      </c>
      <c r="E368" s="15">
        <v>0</v>
      </c>
      <c r="F368" s="53" t="s">
        <v>134</v>
      </c>
      <c r="G368" t="s">
        <v>599</v>
      </c>
      <c r="H368" s="41" t="s">
        <v>136</v>
      </c>
      <c r="I368" t="s">
        <v>137</v>
      </c>
      <c r="J368" t="s">
        <v>138</v>
      </c>
      <c r="K368" t="s">
        <v>139</v>
      </c>
      <c r="L368" s="17" t="s">
        <v>140</v>
      </c>
      <c r="M368" s="17"/>
      <c r="N368" s="17" t="s">
        <v>141</v>
      </c>
      <c r="O368" s="36">
        <v>44083</v>
      </c>
      <c r="P368" s="17" t="s">
        <v>600</v>
      </c>
      <c r="Q368" s="17" t="s">
        <v>601</v>
      </c>
      <c r="R368" t="s">
        <v>602</v>
      </c>
      <c r="U368" t="s">
        <v>603</v>
      </c>
      <c r="V368" t="s">
        <v>604</v>
      </c>
      <c r="W368">
        <v>2010</v>
      </c>
      <c r="X368" s="31">
        <v>44166</v>
      </c>
      <c r="Y368" s="31">
        <v>44166</v>
      </c>
      <c r="Z368">
        <v>1760</v>
      </c>
      <c r="AA368" s="31">
        <v>44148</v>
      </c>
      <c r="AB368" t="s">
        <v>9</v>
      </c>
      <c r="AC368">
        <v>0</v>
      </c>
      <c r="AD368">
        <v>0</v>
      </c>
      <c r="AE368">
        <v>0</v>
      </c>
      <c r="AF368">
        <v>0</v>
      </c>
      <c r="AG368">
        <v>0</v>
      </c>
      <c r="AH368">
        <v>1</v>
      </c>
      <c r="AI368">
        <v>57147</v>
      </c>
      <c r="AJ368">
        <v>2010</v>
      </c>
      <c r="AK368">
        <v>0</v>
      </c>
      <c r="AL368">
        <v>19</v>
      </c>
      <c r="AO368" s="41"/>
      <c r="AP368" s="41"/>
      <c r="AQ368" t="str">
        <f t="shared" si="10"/>
        <v>VO05609881</v>
      </c>
      <c r="AS368" t="str">
        <f t="shared" si="11"/>
        <v>wci_corp</v>
      </c>
    </row>
    <row r="369" spans="2:45">
      <c r="B369" t="s">
        <v>133</v>
      </c>
      <c r="C369" s="31">
        <v>44165</v>
      </c>
      <c r="D369" s="15">
        <v>1200</v>
      </c>
      <c r="E369" s="15">
        <v>0</v>
      </c>
      <c r="F369" s="53" t="s">
        <v>134</v>
      </c>
      <c r="G369" t="s">
        <v>599</v>
      </c>
      <c r="H369" s="41" t="s">
        <v>136</v>
      </c>
      <c r="I369" t="s">
        <v>137</v>
      </c>
      <c r="J369" t="s">
        <v>138</v>
      </c>
      <c r="K369" t="s">
        <v>139</v>
      </c>
      <c r="L369" s="17" t="s">
        <v>140</v>
      </c>
      <c r="M369" s="17"/>
      <c r="N369" s="17" t="s">
        <v>141</v>
      </c>
      <c r="O369" s="36">
        <v>44083</v>
      </c>
      <c r="P369" s="17" t="s">
        <v>605</v>
      </c>
      <c r="Q369" s="17" t="s">
        <v>606</v>
      </c>
      <c r="R369" t="s">
        <v>607</v>
      </c>
      <c r="U369" t="s">
        <v>608</v>
      </c>
      <c r="V369" t="s">
        <v>604</v>
      </c>
      <c r="W369">
        <v>2010</v>
      </c>
      <c r="X369" s="31">
        <v>44166</v>
      </c>
      <c r="Y369" s="31">
        <v>44166</v>
      </c>
      <c r="Z369">
        <v>1200</v>
      </c>
      <c r="AA369" s="31">
        <v>44148</v>
      </c>
      <c r="AB369" t="s">
        <v>9</v>
      </c>
      <c r="AC369">
        <v>0</v>
      </c>
      <c r="AD369">
        <v>0</v>
      </c>
      <c r="AE369">
        <v>0</v>
      </c>
      <c r="AF369">
        <v>0</v>
      </c>
      <c r="AG369">
        <v>0</v>
      </c>
      <c r="AH369">
        <v>1</v>
      </c>
      <c r="AI369">
        <v>57147</v>
      </c>
      <c r="AJ369">
        <v>2010</v>
      </c>
      <c r="AK369">
        <v>0</v>
      </c>
      <c r="AL369">
        <v>19</v>
      </c>
      <c r="AO369" s="41"/>
      <c r="AP369" s="41"/>
      <c r="AQ369" t="str">
        <f t="shared" si="10"/>
        <v>VO05609883</v>
      </c>
      <c r="AS369" t="str">
        <f t="shared" si="11"/>
        <v>wci_corp</v>
      </c>
    </row>
    <row r="370" spans="2:45">
      <c r="B370" t="s">
        <v>133</v>
      </c>
      <c r="C370" s="31">
        <v>44165</v>
      </c>
      <c r="D370" s="15">
        <v>1680</v>
      </c>
      <c r="E370" s="15">
        <v>0</v>
      </c>
      <c r="F370" s="53" t="s">
        <v>134</v>
      </c>
      <c r="G370" t="s">
        <v>599</v>
      </c>
      <c r="H370" s="41" t="s">
        <v>136</v>
      </c>
      <c r="I370" t="s">
        <v>137</v>
      </c>
      <c r="J370" t="s">
        <v>138</v>
      </c>
      <c r="K370" t="s">
        <v>139</v>
      </c>
      <c r="L370" s="17" t="s">
        <v>140</v>
      </c>
      <c r="M370" s="17"/>
      <c r="N370" s="17" t="s">
        <v>141</v>
      </c>
      <c r="O370" s="36">
        <v>44153</v>
      </c>
      <c r="P370" s="17" t="s">
        <v>600</v>
      </c>
      <c r="Q370" s="17" t="s">
        <v>609</v>
      </c>
      <c r="R370" t="s">
        <v>602</v>
      </c>
      <c r="U370" t="s">
        <v>610</v>
      </c>
      <c r="V370" t="s">
        <v>604</v>
      </c>
      <c r="W370">
        <v>2010</v>
      </c>
      <c r="X370" s="31">
        <v>44166</v>
      </c>
      <c r="Y370" s="31">
        <v>44166</v>
      </c>
      <c r="Z370">
        <v>1680</v>
      </c>
      <c r="AA370" s="31">
        <v>44218</v>
      </c>
      <c r="AB370" t="s">
        <v>9</v>
      </c>
      <c r="AC370">
        <v>0</v>
      </c>
      <c r="AD370">
        <v>0</v>
      </c>
      <c r="AE370">
        <v>0</v>
      </c>
      <c r="AF370">
        <v>0</v>
      </c>
      <c r="AG370">
        <v>0</v>
      </c>
      <c r="AH370">
        <v>1</v>
      </c>
      <c r="AI370">
        <v>57147</v>
      </c>
      <c r="AJ370">
        <v>2010</v>
      </c>
      <c r="AK370">
        <v>0</v>
      </c>
      <c r="AL370">
        <v>19</v>
      </c>
      <c r="AO370" s="41"/>
      <c r="AP370" s="41"/>
      <c r="AQ370" t="str">
        <f t="shared" si="10"/>
        <v>VO05609889</v>
      </c>
      <c r="AS370" t="str">
        <f t="shared" si="11"/>
        <v>wci_corp</v>
      </c>
    </row>
    <row r="371" spans="2:45">
      <c r="B371" t="s">
        <v>133</v>
      </c>
      <c r="C371" s="31">
        <v>44165</v>
      </c>
      <c r="D371" s="15">
        <v>1200</v>
      </c>
      <c r="E371" s="15">
        <v>0</v>
      </c>
      <c r="F371" s="53" t="s">
        <v>134</v>
      </c>
      <c r="G371" t="s">
        <v>599</v>
      </c>
      <c r="H371" s="41" t="s">
        <v>136</v>
      </c>
      <c r="I371" t="s">
        <v>137</v>
      </c>
      <c r="J371" t="s">
        <v>138</v>
      </c>
      <c r="K371" t="s">
        <v>139</v>
      </c>
      <c r="L371" s="17" t="s">
        <v>140</v>
      </c>
      <c r="M371" s="17"/>
      <c r="N371" s="17" t="s">
        <v>141</v>
      </c>
      <c r="O371" s="36">
        <v>44153</v>
      </c>
      <c r="P371" s="17" t="s">
        <v>605</v>
      </c>
      <c r="Q371" s="17" t="s">
        <v>611</v>
      </c>
      <c r="R371" t="s">
        <v>607</v>
      </c>
      <c r="U371" t="s">
        <v>612</v>
      </c>
      <c r="V371" t="s">
        <v>604</v>
      </c>
      <c r="W371">
        <v>2010</v>
      </c>
      <c r="X371" s="31">
        <v>44166</v>
      </c>
      <c r="Y371" s="31">
        <v>44166</v>
      </c>
      <c r="Z371">
        <v>1200</v>
      </c>
      <c r="AA371" s="31">
        <v>44218</v>
      </c>
      <c r="AB371" t="s">
        <v>9</v>
      </c>
      <c r="AC371">
        <v>0</v>
      </c>
      <c r="AD371">
        <v>0</v>
      </c>
      <c r="AE371">
        <v>0</v>
      </c>
      <c r="AF371">
        <v>0</v>
      </c>
      <c r="AG371">
        <v>0</v>
      </c>
      <c r="AH371">
        <v>1</v>
      </c>
      <c r="AI371">
        <v>57147</v>
      </c>
      <c r="AJ371">
        <v>2010</v>
      </c>
      <c r="AK371">
        <v>0</v>
      </c>
      <c r="AL371">
        <v>19</v>
      </c>
      <c r="AO371" s="41"/>
      <c r="AP371" s="41"/>
      <c r="AQ371" t="str">
        <f t="shared" si="10"/>
        <v>VO05609891</v>
      </c>
      <c r="AS371" t="str">
        <f t="shared" si="11"/>
        <v>wci_corp</v>
      </c>
    </row>
    <row r="372" spans="2:45">
      <c r="B372" t="s">
        <v>229</v>
      </c>
      <c r="C372" s="31">
        <v>44165</v>
      </c>
      <c r="D372" s="15">
        <v>914.66</v>
      </c>
      <c r="E372" s="15">
        <v>0</v>
      </c>
      <c r="F372" s="53" t="s">
        <v>134</v>
      </c>
      <c r="G372" t="s">
        <v>613</v>
      </c>
      <c r="H372" s="41" t="s">
        <v>136</v>
      </c>
      <c r="I372" t="s">
        <v>614</v>
      </c>
      <c r="J372" t="s">
        <v>221</v>
      </c>
      <c r="K372" t="s">
        <v>139</v>
      </c>
      <c r="L372" s="17"/>
      <c r="M372" s="17"/>
      <c r="N372" s="17" t="s">
        <v>331</v>
      </c>
      <c r="O372" s="36"/>
      <c r="P372" s="17"/>
      <c r="Q372" s="17"/>
      <c r="U372" t="s">
        <v>615</v>
      </c>
      <c r="V372" t="s">
        <v>615</v>
      </c>
      <c r="X372" s="31">
        <v>44167</v>
      </c>
      <c r="Y372" s="31">
        <v>44167</v>
      </c>
      <c r="AA372" s="31"/>
      <c r="AB372" t="s">
        <v>9</v>
      </c>
      <c r="AC372">
        <v>0</v>
      </c>
      <c r="AD372">
        <v>0</v>
      </c>
      <c r="AE372">
        <v>0</v>
      </c>
      <c r="AF372">
        <v>0</v>
      </c>
      <c r="AG372">
        <v>0</v>
      </c>
      <c r="AH372">
        <v>1</v>
      </c>
      <c r="AI372">
        <v>50086</v>
      </c>
      <c r="AJ372">
        <v>2010</v>
      </c>
      <c r="AK372">
        <v>0</v>
      </c>
      <c r="AL372">
        <v>19</v>
      </c>
      <c r="AO372" s="41"/>
      <c r="AP372" s="41"/>
      <c r="AQ372" t="str">
        <f t="shared" si="10"/>
        <v/>
      </c>
      <c r="AS372" t="str">
        <f t="shared" si="11"/>
        <v>wci_corp</v>
      </c>
    </row>
    <row r="373" spans="2:45">
      <c r="B373" t="s">
        <v>229</v>
      </c>
      <c r="C373" s="31">
        <v>44165</v>
      </c>
      <c r="D373" s="15">
        <v>76.319999999999993</v>
      </c>
      <c r="E373" s="15">
        <v>0</v>
      </c>
      <c r="F373" s="53" t="s">
        <v>134</v>
      </c>
      <c r="G373" t="s">
        <v>613</v>
      </c>
      <c r="H373" s="41" t="s">
        <v>136</v>
      </c>
      <c r="I373" t="s">
        <v>614</v>
      </c>
      <c r="J373" t="s">
        <v>221</v>
      </c>
      <c r="K373" t="s">
        <v>139</v>
      </c>
      <c r="L373" s="17"/>
      <c r="M373" s="17"/>
      <c r="N373" s="17" t="s">
        <v>331</v>
      </c>
      <c r="O373" s="36"/>
      <c r="P373" s="17"/>
      <c r="Q373" s="17"/>
      <c r="U373" t="s">
        <v>615</v>
      </c>
      <c r="V373" t="s">
        <v>615</v>
      </c>
      <c r="X373" s="31">
        <v>44167</v>
      </c>
      <c r="Y373" s="31">
        <v>44167</v>
      </c>
      <c r="AA373" s="31"/>
      <c r="AB373" t="s">
        <v>9</v>
      </c>
      <c r="AC373">
        <v>0</v>
      </c>
      <c r="AD373">
        <v>0</v>
      </c>
      <c r="AE373">
        <v>0</v>
      </c>
      <c r="AF373">
        <v>0</v>
      </c>
      <c r="AG373">
        <v>0</v>
      </c>
      <c r="AH373">
        <v>1</v>
      </c>
      <c r="AI373">
        <v>50086</v>
      </c>
      <c r="AJ373">
        <v>2010</v>
      </c>
      <c r="AK373">
        <v>0</v>
      </c>
      <c r="AL373">
        <v>19</v>
      </c>
      <c r="AO373" s="41"/>
      <c r="AP373" s="41"/>
      <c r="AQ373" t="str">
        <f t="shared" si="10"/>
        <v/>
      </c>
      <c r="AS373" t="str">
        <f t="shared" si="11"/>
        <v>wci_corp</v>
      </c>
    </row>
    <row r="374" spans="2:45">
      <c r="B374" t="s">
        <v>229</v>
      </c>
      <c r="C374" s="31">
        <v>44165</v>
      </c>
      <c r="D374" s="15">
        <v>179.85</v>
      </c>
      <c r="E374" s="15">
        <v>0</v>
      </c>
      <c r="F374" s="53" t="s">
        <v>134</v>
      </c>
      <c r="G374" t="s">
        <v>613</v>
      </c>
      <c r="H374" s="41" t="s">
        <v>136</v>
      </c>
      <c r="I374" t="s">
        <v>614</v>
      </c>
      <c r="J374" t="s">
        <v>221</v>
      </c>
      <c r="K374" t="s">
        <v>139</v>
      </c>
      <c r="L374" s="17"/>
      <c r="M374" s="17"/>
      <c r="N374" s="17" t="s">
        <v>616</v>
      </c>
      <c r="O374" s="36"/>
      <c r="P374" s="17"/>
      <c r="Q374" s="17"/>
      <c r="U374" t="s">
        <v>615</v>
      </c>
      <c r="V374" t="s">
        <v>615</v>
      </c>
      <c r="X374" s="31">
        <v>44167</v>
      </c>
      <c r="Y374" s="31">
        <v>44167</v>
      </c>
      <c r="AA374" s="31"/>
      <c r="AB374" t="s">
        <v>9</v>
      </c>
      <c r="AC374">
        <v>0</v>
      </c>
      <c r="AD374">
        <v>0</v>
      </c>
      <c r="AE374">
        <v>0</v>
      </c>
      <c r="AF374">
        <v>0</v>
      </c>
      <c r="AG374">
        <v>0</v>
      </c>
      <c r="AH374">
        <v>1</v>
      </c>
      <c r="AI374">
        <v>50086</v>
      </c>
      <c r="AJ374">
        <v>2010</v>
      </c>
      <c r="AK374">
        <v>0</v>
      </c>
      <c r="AL374">
        <v>19</v>
      </c>
      <c r="AO374" s="41"/>
      <c r="AP374" s="41"/>
      <c r="AQ374" t="str">
        <f t="shared" si="10"/>
        <v/>
      </c>
      <c r="AS374" t="str">
        <f t="shared" si="11"/>
        <v>wci_corp</v>
      </c>
    </row>
    <row r="375" spans="2:45">
      <c r="B375" t="s">
        <v>238</v>
      </c>
      <c r="C375" s="31">
        <v>44165</v>
      </c>
      <c r="D375" s="15">
        <v>268.38</v>
      </c>
      <c r="E375" s="15">
        <v>0</v>
      </c>
      <c r="F375" s="53" t="s">
        <v>134</v>
      </c>
      <c r="G375" t="s">
        <v>613</v>
      </c>
      <c r="H375" s="41" t="s">
        <v>136</v>
      </c>
      <c r="I375" t="s">
        <v>614</v>
      </c>
      <c r="J375" t="s">
        <v>221</v>
      </c>
      <c r="K375" t="s">
        <v>139</v>
      </c>
      <c r="L375" s="17"/>
      <c r="M375" s="17"/>
      <c r="N375" s="17" t="s">
        <v>336</v>
      </c>
      <c r="O375" s="36"/>
      <c r="P375" s="17"/>
      <c r="Q375" s="17"/>
      <c r="U375" t="s">
        <v>615</v>
      </c>
      <c r="V375" t="s">
        <v>615</v>
      </c>
      <c r="X375" s="31">
        <v>44167</v>
      </c>
      <c r="Y375" s="31">
        <v>44167</v>
      </c>
      <c r="AA375" s="31"/>
      <c r="AB375" t="s">
        <v>9</v>
      </c>
      <c r="AC375">
        <v>0</v>
      </c>
      <c r="AD375">
        <v>0</v>
      </c>
      <c r="AE375">
        <v>0</v>
      </c>
      <c r="AF375">
        <v>0</v>
      </c>
      <c r="AG375">
        <v>0</v>
      </c>
      <c r="AH375">
        <v>1</v>
      </c>
      <c r="AI375">
        <v>52086</v>
      </c>
      <c r="AJ375">
        <v>2010</v>
      </c>
      <c r="AK375">
        <v>0</v>
      </c>
      <c r="AL375">
        <v>19</v>
      </c>
      <c r="AO375" s="41"/>
      <c r="AP375" s="41"/>
      <c r="AQ375" t="str">
        <f t="shared" si="10"/>
        <v/>
      </c>
      <c r="AS375" t="str">
        <f t="shared" si="11"/>
        <v>wci_corp</v>
      </c>
    </row>
    <row r="376" spans="2:45">
      <c r="B376" t="s">
        <v>218</v>
      </c>
      <c r="C376" s="31">
        <v>44165</v>
      </c>
      <c r="D376" s="15">
        <v>425.76</v>
      </c>
      <c r="E376" s="15">
        <v>0</v>
      </c>
      <c r="F376" s="53" t="s">
        <v>134</v>
      </c>
      <c r="G376" t="s">
        <v>617</v>
      </c>
      <c r="H376" s="41" t="s">
        <v>136</v>
      </c>
      <c r="I376" t="s">
        <v>618</v>
      </c>
      <c r="J376" t="s">
        <v>214</v>
      </c>
      <c r="K376" t="s">
        <v>139</v>
      </c>
      <c r="L376" s="17"/>
      <c r="M376" s="17"/>
      <c r="N376" s="17" t="s">
        <v>619</v>
      </c>
      <c r="O376" s="36"/>
      <c r="P376" s="17"/>
      <c r="Q376" s="17"/>
      <c r="U376" t="s">
        <v>620</v>
      </c>
      <c r="V376" t="s">
        <v>620</v>
      </c>
      <c r="X376" s="31">
        <v>44169</v>
      </c>
      <c r="Y376" s="31">
        <v>44169</v>
      </c>
      <c r="AA376" s="31"/>
      <c r="AB376" t="s">
        <v>9</v>
      </c>
      <c r="AC376">
        <v>0</v>
      </c>
      <c r="AD376">
        <v>0</v>
      </c>
      <c r="AE376">
        <v>0</v>
      </c>
      <c r="AF376">
        <v>0</v>
      </c>
      <c r="AG376">
        <v>0</v>
      </c>
      <c r="AH376">
        <v>1</v>
      </c>
      <c r="AI376">
        <v>50020</v>
      </c>
      <c r="AJ376">
        <v>2010</v>
      </c>
      <c r="AK376">
        <v>0</v>
      </c>
      <c r="AL376">
        <v>19</v>
      </c>
      <c r="AO376" s="41"/>
      <c r="AP376" s="41"/>
      <c r="AQ376" t="str">
        <f t="shared" si="10"/>
        <v/>
      </c>
      <c r="AS376" t="str">
        <f t="shared" si="11"/>
        <v>wci_corp</v>
      </c>
    </row>
    <row r="377" spans="2:45">
      <c r="B377" t="s">
        <v>218</v>
      </c>
      <c r="C377" s="31">
        <v>44165</v>
      </c>
      <c r="D377" s="15">
        <v>409.76</v>
      </c>
      <c r="E377" s="15">
        <v>0</v>
      </c>
      <c r="F377" s="53" t="s">
        <v>134</v>
      </c>
      <c r="G377" t="s">
        <v>617</v>
      </c>
      <c r="H377" s="41" t="s">
        <v>136</v>
      </c>
      <c r="I377" t="s">
        <v>618</v>
      </c>
      <c r="J377" t="s">
        <v>214</v>
      </c>
      <c r="K377" t="s">
        <v>139</v>
      </c>
      <c r="L377" s="17"/>
      <c r="M377" s="17"/>
      <c r="N377" s="17" t="s">
        <v>619</v>
      </c>
      <c r="O377" s="36"/>
      <c r="P377" s="17"/>
      <c r="Q377" s="17"/>
      <c r="U377" t="s">
        <v>620</v>
      </c>
      <c r="V377" t="s">
        <v>620</v>
      </c>
      <c r="X377" s="31">
        <v>44169</v>
      </c>
      <c r="Y377" s="31">
        <v>44169</v>
      </c>
      <c r="AA377" s="31"/>
      <c r="AB377" t="s">
        <v>9</v>
      </c>
      <c r="AC377">
        <v>0</v>
      </c>
      <c r="AD377">
        <v>0</v>
      </c>
      <c r="AE377">
        <v>0</v>
      </c>
      <c r="AF377">
        <v>0</v>
      </c>
      <c r="AG377">
        <v>0</v>
      </c>
      <c r="AH377">
        <v>1</v>
      </c>
      <c r="AI377">
        <v>50020</v>
      </c>
      <c r="AJ377">
        <v>2010</v>
      </c>
      <c r="AK377">
        <v>0</v>
      </c>
      <c r="AL377">
        <v>19</v>
      </c>
      <c r="AO377" s="41"/>
      <c r="AP377" s="41"/>
      <c r="AQ377" t="str">
        <f t="shared" si="10"/>
        <v/>
      </c>
      <c r="AS377" t="str">
        <f t="shared" si="11"/>
        <v>wci_corp</v>
      </c>
    </row>
    <row r="378" spans="2:45">
      <c r="B378" t="s">
        <v>241</v>
      </c>
      <c r="C378" s="31">
        <v>44165</v>
      </c>
      <c r="D378" s="15">
        <v>550</v>
      </c>
      <c r="E378" s="15">
        <v>0</v>
      </c>
      <c r="F378" s="53" t="s">
        <v>134</v>
      </c>
      <c r="G378" t="s">
        <v>617</v>
      </c>
      <c r="H378" s="41" t="s">
        <v>136</v>
      </c>
      <c r="I378" t="s">
        <v>618</v>
      </c>
      <c r="J378" t="s">
        <v>214</v>
      </c>
      <c r="K378" t="s">
        <v>139</v>
      </c>
      <c r="L378" s="17"/>
      <c r="M378" s="17"/>
      <c r="N378" s="17" t="s">
        <v>621</v>
      </c>
      <c r="O378" s="36"/>
      <c r="P378" s="17"/>
      <c r="Q378" s="17"/>
      <c r="U378" t="s">
        <v>620</v>
      </c>
      <c r="V378" t="s">
        <v>620</v>
      </c>
      <c r="X378" s="31">
        <v>44169</v>
      </c>
      <c r="Y378" s="31">
        <v>44169</v>
      </c>
      <c r="AA378" s="31"/>
      <c r="AB378" t="s">
        <v>9</v>
      </c>
      <c r="AC378">
        <v>0</v>
      </c>
      <c r="AD378">
        <v>0</v>
      </c>
      <c r="AE378">
        <v>0</v>
      </c>
      <c r="AF378">
        <v>0</v>
      </c>
      <c r="AG378">
        <v>0</v>
      </c>
      <c r="AH378">
        <v>1</v>
      </c>
      <c r="AI378">
        <v>70165</v>
      </c>
      <c r="AJ378">
        <v>2010</v>
      </c>
      <c r="AK378">
        <v>0</v>
      </c>
      <c r="AL378">
        <v>19</v>
      </c>
      <c r="AO378" s="41"/>
      <c r="AP378" s="41"/>
      <c r="AQ378" t="str">
        <f t="shared" si="10"/>
        <v/>
      </c>
      <c r="AS378" t="str">
        <f t="shared" si="11"/>
        <v>wci_corp</v>
      </c>
    </row>
    <row r="379" spans="2:45">
      <c r="B379" t="s">
        <v>218</v>
      </c>
      <c r="C379" s="31">
        <v>44165</v>
      </c>
      <c r="D379" s="15">
        <v>1024.4000000000001</v>
      </c>
      <c r="E379" s="15">
        <v>0</v>
      </c>
      <c r="F379" s="53" t="s">
        <v>134</v>
      </c>
      <c r="G379" t="s">
        <v>622</v>
      </c>
      <c r="H379" s="41" t="s">
        <v>136</v>
      </c>
      <c r="I379" t="s">
        <v>623</v>
      </c>
      <c r="J379" t="s">
        <v>214</v>
      </c>
      <c r="K379" t="s">
        <v>139</v>
      </c>
      <c r="L379" s="17"/>
      <c r="M379" s="17"/>
      <c r="N379" s="17" t="s">
        <v>624</v>
      </c>
      <c r="O379" s="36"/>
      <c r="P379" s="17"/>
      <c r="Q379" s="17"/>
      <c r="U379" t="s">
        <v>625</v>
      </c>
      <c r="V379" t="s">
        <v>625</v>
      </c>
      <c r="X379" s="31">
        <v>44169</v>
      </c>
      <c r="Y379" s="31">
        <v>44169</v>
      </c>
      <c r="AA379" s="31"/>
      <c r="AB379" t="s">
        <v>9</v>
      </c>
      <c r="AC379">
        <v>0</v>
      </c>
      <c r="AD379">
        <v>0</v>
      </c>
      <c r="AE379">
        <v>0</v>
      </c>
      <c r="AF379">
        <v>0</v>
      </c>
      <c r="AG379">
        <v>0</v>
      </c>
      <c r="AH379">
        <v>1</v>
      </c>
      <c r="AI379">
        <v>50020</v>
      </c>
      <c r="AJ379">
        <v>2010</v>
      </c>
      <c r="AK379">
        <v>0</v>
      </c>
      <c r="AL379">
        <v>19</v>
      </c>
      <c r="AO379" s="41"/>
      <c r="AP379" s="41"/>
      <c r="AQ379" t="str">
        <f t="shared" si="10"/>
        <v/>
      </c>
      <c r="AS379" t="str">
        <f t="shared" si="11"/>
        <v>wci_corp</v>
      </c>
    </row>
    <row r="380" spans="2:45">
      <c r="B380" t="s">
        <v>218</v>
      </c>
      <c r="C380" s="31">
        <v>44165</v>
      </c>
      <c r="D380" s="15">
        <v>160.88</v>
      </c>
      <c r="E380" s="15">
        <v>0</v>
      </c>
      <c r="F380" s="53" t="s">
        <v>134</v>
      </c>
      <c r="G380" t="s">
        <v>622</v>
      </c>
      <c r="H380" s="41" t="s">
        <v>136</v>
      </c>
      <c r="I380" t="s">
        <v>623</v>
      </c>
      <c r="J380" t="s">
        <v>214</v>
      </c>
      <c r="K380" t="s">
        <v>139</v>
      </c>
      <c r="L380" s="17"/>
      <c r="M380" s="17"/>
      <c r="N380" s="17" t="s">
        <v>624</v>
      </c>
      <c r="O380" s="36"/>
      <c r="P380" s="17"/>
      <c r="Q380" s="17"/>
      <c r="U380" t="s">
        <v>625</v>
      </c>
      <c r="V380" t="s">
        <v>625</v>
      </c>
      <c r="X380" s="31">
        <v>44169</v>
      </c>
      <c r="Y380" s="31">
        <v>44169</v>
      </c>
      <c r="AA380" s="31"/>
      <c r="AB380" t="s">
        <v>9</v>
      </c>
      <c r="AC380">
        <v>0</v>
      </c>
      <c r="AD380">
        <v>0</v>
      </c>
      <c r="AE380">
        <v>0</v>
      </c>
      <c r="AF380">
        <v>0</v>
      </c>
      <c r="AG380">
        <v>0</v>
      </c>
      <c r="AH380">
        <v>1</v>
      </c>
      <c r="AI380">
        <v>50020</v>
      </c>
      <c r="AJ380">
        <v>2010</v>
      </c>
      <c r="AK380">
        <v>0</v>
      </c>
      <c r="AL380">
        <v>19</v>
      </c>
      <c r="AO380" s="41"/>
      <c r="AP380" s="41"/>
      <c r="AQ380" t="str">
        <f t="shared" si="10"/>
        <v/>
      </c>
      <c r="AS380" t="str">
        <f t="shared" si="11"/>
        <v>wci_corp</v>
      </c>
    </row>
    <row r="381" spans="2:45">
      <c r="B381" t="s">
        <v>218</v>
      </c>
      <c r="C381" s="31">
        <v>44165</v>
      </c>
      <c r="D381" s="15">
        <v>2729.12</v>
      </c>
      <c r="E381" s="15">
        <v>0</v>
      </c>
      <c r="F381" s="53" t="s">
        <v>134</v>
      </c>
      <c r="G381" t="s">
        <v>622</v>
      </c>
      <c r="H381" s="41" t="s">
        <v>136</v>
      </c>
      <c r="I381" t="s">
        <v>623</v>
      </c>
      <c r="J381" t="s">
        <v>214</v>
      </c>
      <c r="K381" t="s">
        <v>139</v>
      </c>
      <c r="L381" s="17"/>
      <c r="M381" s="17"/>
      <c r="N381" s="17" t="s">
        <v>624</v>
      </c>
      <c r="O381" s="36"/>
      <c r="P381" s="17"/>
      <c r="Q381" s="17"/>
      <c r="U381" t="s">
        <v>625</v>
      </c>
      <c r="V381" t="s">
        <v>625</v>
      </c>
      <c r="X381" s="31">
        <v>44169</v>
      </c>
      <c r="Y381" s="31">
        <v>44169</v>
      </c>
      <c r="AA381" s="31"/>
      <c r="AB381" t="s">
        <v>9</v>
      </c>
      <c r="AC381">
        <v>0</v>
      </c>
      <c r="AD381">
        <v>0</v>
      </c>
      <c r="AE381">
        <v>0</v>
      </c>
      <c r="AF381">
        <v>0</v>
      </c>
      <c r="AG381">
        <v>0</v>
      </c>
      <c r="AH381">
        <v>1</v>
      </c>
      <c r="AI381">
        <v>50020</v>
      </c>
      <c r="AJ381">
        <v>2010</v>
      </c>
      <c r="AK381">
        <v>0</v>
      </c>
      <c r="AL381">
        <v>19</v>
      </c>
      <c r="AO381" s="41"/>
      <c r="AP381" s="41"/>
      <c r="AQ381" t="str">
        <f t="shared" si="10"/>
        <v/>
      </c>
      <c r="AS381" t="str">
        <f t="shared" si="11"/>
        <v>wci_corp</v>
      </c>
    </row>
    <row r="382" spans="2:45">
      <c r="B382" t="s">
        <v>218</v>
      </c>
      <c r="C382" s="31">
        <v>44165</v>
      </c>
      <c r="D382" s="15">
        <v>204.88</v>
      </c>
      <c r="E382" s="15">
        <v>0</v>
      </c>
      <c r="F382" s="53" t="s">
        <v>134</v>
      </c>
      <c r="G382" t="s">
        <v>622</v>
      </c>
      <c r="H382" s="41" t="s">
        <v>136</v>
      </c>
      <c r="I382" t="s">
        <v>623</v>
      </c>
      <c r="J382" t="s">
        <v>214</v>
      </c>
      <c r="K382" t="s">
        <v>139</v>
      </c>
      <c r="L382" s="17"/>
      <c r="M382" s="17"/>
      <c r="N382" s="17" t="s">
        <v>624</v>
      </c>
      <c r="O382" s="36"/>
      <c r="P382" s="17"/>
      <c r="Q382" s="17"/>
      <c r="U382" t="s">
        <v>625</v>
      </c>
      <c r="V382" t="s">
        <v>625</v>
      </c>
      <c r="X382" s="31">
        <v>44169</v>
      </c>
      <c r="Y382" s="31">
        <v>44169</v>
      </c>
      <c r="AA382" s="31"/>
      <c r="AB382" t="s">
        <v>9</v>
      </c>
      <c r="AC382">
        <v>0</v>
      </c>
      <c r="AD382">
        <v>0</v>
      </c>
      <c r="AE382">
        <v>0</v>
      </c>
      <c r="AF382">
        <v>0</v>
      </c>
      <c r="AG382">
        <v>0</v>
      </c>
      <c r="AH382">
        <v>1</v>
      </c>
      <c r="AI382">
        <v>50020</v>
      </c>
      <c r="AJ382">
        <v>2010</v>
      </c>
      <c r="AK382">
        <v>0</v>
      </c>
      <c r="AL382">
        <v>19</v>
      </c>
      <c r="AO382" s="41"/>
      <c r="AP382" s="41"/>
      <c r="AQ382" t="str">
        <f t="shared" si="10"/>
        <v/>
      </c>
      <c r="AS382" t="str">
        <f t="shared" si="11"/>
        <v>wci_corp</v>
      </c>
    </row>
    <row r="383" spans="2:45">
      <c r="B383" t="s">
        <v>218</v>
      </c>
      <c r="C383" s="31">
        <v>44165</v>
      </c>
      <c r="D383" s="15">
        <v>4482.6400000000003</v>
      </c>
      <c r="E383" s="15">
        <v>0</v>
      </c>
      <c r="F383" s="53" t="s">
        <v>134</v>
      </c>
      <c r="G383" t="s">
        <v>626</v>
      </c>
      <c r="H383" s="41" t="s">
        <v>136</v>
      </c>
      <c r="I383" t="s">
        <v>627</v>
      </c>
      <c r="J383" t="s">
        <v>214</v>
      </c>
      <c r="K383" t="s">
        <v>139</v>
      </c>
      <c r="L383" s="17"/>
      <c r="M383" s="17"/>
      <c r="N383" s="17" t="s">
        <v>628</v>
      </c>
      <c r="O383" s="36"/>
      <c r="P383" s="17"/>
      <c r="Q383" s="17"/>
      <c r="U383" t="s">
        <v>629</v>
      </c>
      <c r="V383" t="s">
        <v>629</v>
      </c>
      <c r="X383" s="31">
        <v>44169</v>
      </c>
      <c r="Y383" s="31">
        <v>44169</v>
      </c>
      <c r="AA383" s="31"/>
      <c r="AB383" t="s">
        <v>9</v>
      </c>
      <c r="AC383">
        <v>0</v>
      </c>
      <c r="AD383">
        <v>0</v>
      </c>
      <c r="AE383">
        <v>0</v>
      </c>
      <c r="AF383">
        <v>0</v>
      </c>
      <c r="AG383">
        <v>0</v>
      </c>
      <c r="AH383">
        <v>1</v>
      </c>
      <c r="AI383">
        <v>50020</v>
      </c>
      <c r="AJ383">
        <v>2010</v>
      </c>
      <c r="AK383">
        <v>0</v>
      </c>
      <c r="AL383">
        <v>19</v>
      </c>
      <c r="AO383" s="41"/>
      <c r="AP383" s="41"/>
      <c r="AQ383" t="str">
        <f t="shared" si="10"/>
        <v/>
      </c>
      <c r="AS383" t="str">
        <f t="shared" si="11"/>
        <v>wci_corp</v>
      </c>
    </row>
    <row r="384" spans="2:45">
      <c r="B384" t="s">
        <v>218</v>
      </c>
      <c r="C384" s="31">
        <v>44165</v>
      </c>
      <c r="D384" s="15">
        <v>3378.48</v>
      </c>
      <c r="E384" s="15">
        <v>0</v>
      </c>
      <c r="F384" s="53" t="s">
        <v>134</v>
      </c>
      <c r="G384" t="s">
        <v>626</v>
      </c>
      <c r="H384" s="41" t="s">
        <v>136</v>
      </c>
      <c r="I384" t="s">
        <v>627</v>
      </c>
      <c r="J384" t="s">
        <v>214</v>
      </c>
      <c r="K384" t="s">
        <v>139</v>
      </c>
      <c r="L384" s="17"/>
      <c r="M384" s="17"/>
      <c r="N384" s="17" t="s">
        <v>628</v>
      </c>
      <c r="O384" s="36"/>
      <c r="P384" s="17"/>
      <c r="Q384" s="17"/>
      <c r="U384" t="s">
        <v>629</v>
      </c>
      <c r="V384" t="s">
        <v>629</v>
      </c>
      <c r="X384" s="31">
        <v>44169</v>
      </c>
      <c r="Y384" s="31">
        <v>44169</v>
      </c>
      <c r="AA384" s="31"/>
      <c r="AB384" t="s">
        <v>9</v>
      </c>
      <c r="AC384">
        <v>0</v>
      </c>
      <c r="AD384">
        <v>0</v>
      </c>
      <c r="AE384">
        <v>0</v>
      </c>
      <c r="AF384">
        <v>0</v>
      </c>
      <c r="AG384">
        <v>0</v>
      </c>
      <c r="AH384">
        <v>1</v>
      </c>
      <c r="AI384">
        <v>50020</v>
      </c>
      <c r="AJ384">
        <v>2010</v>
      </c>
      <c r="AK384">
        <v>0</v>
      </c>
      <c r="AL384">
        <v>19</v>
      </c>
      <c r="AO384" s="41"/>
      <c r="AP384" s="41"/>
      <c r="AQ384" t="str">
        <f t="shared" si="10"/>
        <v/>
      </c>
      <c r="AS384" t="str">
        <f t="shared" si="11"/>
        <v>wci_corp</v>
      </c>
    </row>
    <row r="385" spans="2:45">
      <c r="B385" t="s">
        <v>218</v>
      </c>
      <c r="C385" s="31">
        <v>44165</v>
      </c>
      <c r="D385" s="15">
        <v>1024.4000000000001</v>
      </c>
      <c r="E385" s="15">
        <v>0</v>
      </c>
      <c r="F385" s="53" t="s">
        <v>134</v>
      </c>
      <c r="G385" t="s">
        <v>626</v>
      </c>
      <c r="H385" s="41" t="s">
        <v>136</v>
      </c>
      <c r="I385" t="s">
        <v>627</v>
      </c>
      <c r="J385" t="s">
        <v>214</v>
      </c>
      <c r="K385" t="s">
        <v>139</v>
      </c>
      <c r="L385" s="17"/>
      <c r="M385" s="17"/>
      <c r="N385" s="17" t="s">
        <v>628</v>
      </c>
      <c r="O385" s="36"/>
      <c r="P385" s="17"/>
      <c r="Q385" s="17"/>
      <c r="U385" t="s">
        <v>629</v>
      </c>
      <c r="V385" t="s">
        <v>629</v>
      </c>
      <c r="X385" s="31">
        <v>44169</v>
      </c>
      <c r="Y385" s="31">
        <v>44169</v>
      </c>
      <c r="AA385" s="31"/>
      <c r="AB385" t="s">
        <v>9</v>
      </c>
      <c r="AC385">
        <v>0</v>
      </c>
      <c r="AD385">
        <v>0</v>
      </c>
      <c r="AE385">
        <v>0</v>
      </c>
      <c r="AF385">
        <v>0</v>
      </c>
      <c r="AG385">
        <v>0</v>
      </c>
      <c r="AH385">
        <v>1</v>
      </c>
      <c r="AI385">
        <v>50020</v>
      </c>
      <c r="AJ385">
        <v>2010</v>
      </c>
      <c r="AK385">
        <v>0</v>
      </c>
      <c r="AL385">
        <v>19</v>
      </c>
      <c r="AO385" s="41"/>
      <c r="AP385" s="41"/>
      <c r="AQ385" t="str">
        <f t="shared" si="10"/>
        <v/>
      </c>
      <c r="AS385" t="str">
        <f t="shared" si="11"/>
        <v>wci_corp</v>
      </c>
    </row>
    <row r="386" spans="2:45">
      <c r="B386" t="s">
        <v>586</v>
      </c>
      <c r="C386" s="31">
        <v>44165</v>
      </c>
      <c r="D386" s="15">
        <v>1706.24</v>
      </c>
      <c r="E386" s="15">
        <v>0</v>
      </c>
      <c r="F386" s="53" t="s">
        <v>134</v>
      </c>
      <c r="G386" t="s">
        <v>626</v>
      </c>
      <c r="H386" s="41" t="s">
        <v>136</v>
      </c>
      <c r="I386" t="s">
        <v>627</v>
      </c>
      <c r="J386" t="s">
        <v>214</v>
      </c>
      <c r="K386" t="s">
        <v>139</v>
      </c>
      <c r="L386" s="17"/>
      <c r="M386" s="17"/>
      <c r="N386" s="17" t="s">
        <v>628</v>
      </c>
      <c r="O386" s="36"/>
      <c r="P386" s="17"/>
      <c r="Q386" s="17"/>
      <c r="U386" t="s">
        <v>629</v>
      </c>
      <c r="V386" t="s">
        <v>629</v>
      </c>
      <c r="X386" s="31">
        <v>44169</v>
      </c>
      <c r="Y386" s="31">
        <v>44169</v>
      </c>
      <c r="AA386" s="31"/>
      <c r="AB386" t="s">
        <v>9</v>
      </c>
      <c r="AC386">
        <v>0</v>
      </c>
      <c r="AD386">
        <v>0</v>
      </c>
      <c r="AE386">
        <v>0</v>
      </c>
      <c r="AF386">
        <v>0</v>
      </c>
      <c r="AG386">
        <v>0</v>
      </c>
      <c r="AH386">
        <v>1</v>
      </c>
      <c r="AI386">
        <v>52020</v>
      </c>
      <c r="AJ386">
        <v>2010</v>
      </c>
      <c r="AK386">
        <v>0</v>
      </c>
      <c r="AL386">
        <v>19</v>
      </c>
      <c r="AO386" s="41"/>
      <c r="AP386" s="41"/>
      <c r="AQ386" t="str">
        <f t="shared" si="10"/>
        <v/>
      </c>
      <c r="AS386" t="str">
        <f t="shared" si="11"/>
        <v>wci_corp</v>
      </c>
    </row>
    <row r="387" spans="2:45">
      <c r="B387" t="s">
        <v>241</v>
      </c>
      <c r="C387" s="31">
        <v>44165</v>
      </c>
      <c r="D387" s="15">
        <v>725</v>
      </c>
      <c r="E387" s="15">
        <v>0</v>
      </c>
      <c r="F387" s="53" t="s">
        <v>134</v>
      </c>
      <c r="G387" t="s">
        <v>626</v>
      </c>
      <c r="H387" s="41" t="s">
        <v>136</v>
      </c>
      <c r="I387" t="s">
        <v>627</v>
      </c>
      <c r="J387" t="s">
        <v>214</v>
      </c>
      <c r="K387" t="s">
        <v>139</v>
      </c>
      <c r="L387" s="17"/>
      <c r="M387" s="17"/>
      <c r="N387" s="17" t="s">
        <v>630</v>
      </c>
      <c r="O387" s="36"/>
      <c r="P387" s="17"/>
      <c r="Q387" s="17"/>
      <c r="U387" t="s">
        <v>629</v>
      </c>
      <c r="V387" t="s">
        <v>629</v>
      </c>
      <c r="X387" s="31">
        <v>44169</v>
      </c>
      <c r="Y387" s="31">
        <v>44169</v>
      </c>
      <c r="AA387" s="31"/>
      <c r="AB387" t="s">
        <v>9</v>
      </c>
      <c r="AC387">
        <v>0</v>
      </c>
      <c r="AD387">
        <v>0</v>
      </c>
      <c r="AE387">
        <v>0</v>
      </c>
      <c r="AF387">
        <v>0</v>
      </c>
      <c r="AG387">
        <v>0</v>
      </c>
      <c r="AH387">
        <v>1</v>
      </c>
      <c r="AI387">
        <v>70165</v>
      </c>
      <c r="AJ387">
        <v>2010</v>
      </c>
      <c r="AK387">
        <v>0</v>
      </c>
      <c r="AL387">
        <v>19</v>
      </c>
      <c r="AO387" s="41"/>
      <c r="AP387" s="41"/>
      <c r="AQ387" t="str">
        <f t="shared" si="10"/>
        <v/>
      </c>
      <c r="AS387" t="str">
        <f t="shared" si="11"/>
        <v>wci_corp</v>
      </c>
    </row>
    <row r="388" spans="2:45">
      <c r="B388" t="s">
        <v>631</v>
      </c>
      <c r="C388" s="31">
        <v>44165</v>
      </c>
      <c r="D388" s="15">
        <v>868</v>
      </c>
      <c r="E388" s="15">
        <v>0</v>
      </c>
      <c r="F388" s="53" t="s">
        <v>134</v>
      </c>
      <c r="G388" t="s">
        <v>632</v>
      </c>
      <c r="H388" s="41" t="s">
        <v>136</v>
      </c>
      <c r="I388" t="s">
        <v>633</v>
      </c>
      <c r="J388" t="s">
        <v>214</v>
      </c>
      <c r="K388" t="s">
        <v>139</v>
      </c>
      <c r="L388" s="17"/>
      <c r="M388" s="17"/>
      <c r="N388" s="17" t="s">
        <v>634</v>
      </c>
      <c r="O388" s="36"/>
      <c r="P388" s="17"/>
      <c r="Q388" s="17"/>
      <c r="U388" t="s">
        <v>635</v>
      </c>
      <c r="V388" t="s">
        <v>635</v>
      </c>
      <c r="X388" s="31">
        <v>44169</v>
      </c>
      <c r="Y388" s="31">
        <v>44171</v>
      </c>
      <c r="AA388" s="31"/>
      <c r="AB388" t="s">
        <v>9</v>
      </c>
      <c r="AC388">
        <v>0</v>
      </c>
      <c r="AD388">
        <v>0</v>
      </c>
      <c r="AE388">
        <v>0</v>
      </c>
      <c r="AF388">
        <v>0</v>
      </c>
      <c r="AG388">
        <v>0</v>
      </c>
      <c r="AH388">
        <v>1</v>
      </c>
      <c r="AI388">
        <v>50050</v>
      </c>
      <c r="AJ388">
        <v>2010</v>
      </c>
      <c r="AK388">
        <v>0</v>
      </c>
      <c r="AL388">
        <v>19</v>
      </c>
      <c r="AO388" s="41"/>
      <c r="AP388" s="41"/>
      <c r="AQ388" t="str">
        <f t="shared" si="10"/>
        <v/>
      </c>
      <c r="AS388" t="str">
        <f t="shared" si="11"/>
        <v>wci_corp</v>
      </c>
    </row>
    <row r="389" spans="2:45">
      <c r="B389" t="s">
        <v>631</v>
      </c>
      <c r="C389" s="31">
        <v>44165</v>
      </c>
      <c r="D389" s="15">
        <v>545.6</v>
      </c>
      <c r="E389" s="15">
        <v>0</v>
      </c>
      <c r="F389" s="53" t="s">
        <v>134</v>
      </c>
      <c r="G389" t="s">
        <v>632</v>
      </c>
      <c r="H389" s="41" t="s">
        <v>136</v>
      </c>
      <c r="I389" t="s">
        <v>633</v>
      </c>
      <c r="J389" t="s">
        <v>214</v>
      </c>
      <c r="K389" t="s">
        <v>139</v>
      </c>
      <c r="L389" s="17"/>
      <c r="M389" s="17"/>
      <c r="N389" s="17" t="s">
        <v>634</v>
      </c>
      <c r="O389" s="36"/>
      <c r="P389" s="17"/>
      <c r="Q389" s="17"/>
      <c r="U389" t="s">
        <v>635</v>
      </c>
      <c r="V389" t="s">
        <v>635</v>
      </c>
      <c r="X389" s="31">
        <v>44169</v>
      </c>
      <c r="Y389" s="31">
        <v>44171</v>
      </c>
      <c r="AA389" s="31"/>
      <c r="AB389" t="s">
        <v>9</v>
      </c>
      <c r="AC389">
        <v>0</v>
      </c>
      <c r="AD389">
        <v>0</v>
      </c>
      <c r="AE389">
        <v>0</v>
      </c>
      <c r="AF389">
        <v>0</v>
      </c>
      <c r="AG389">
        <v>0</v>
      </c>
      <c r="AH389">
        <v>1</v>
      </c>
      <c r="AI389">
        <v>50050</v>
      </c>
      <c r="AJ389">
        <v>2010</v>
      </c>
      <c r="AK389">
        <v>0</v>
      </c>
      <c r="AL389">
        <v>19</v>
      </c>
      <c r="AO389" s="41"/>
      <c r="AP389" s="41"/>
      <c r="AQ389" t="str">
        <f t="shared" si="10"/>
        <v/>
      </c>
      <c r="AS389" t="str">
        <f t="shared" si="11"/>
        <v>wci_corp</v>
      </c>
    </row>
    <row r="390" spans="2:45">
      <c r="B390" t="s">
        <v>631</v>
      </c>
      <c r="C390" s="31">
        <v>44165</v>
      </c>
      <c r="D390" s="15">
        <v>4513.6000000000004</v>
      </c>
      <c r="E390" s="15">
        <v>0</v>
      </c>
      <c r="F390" s="53" t="s">
        <v>134</v>
      </c>
      <c r="G390" t="s">
        <v>632</v>
      </c>
      <c r="H390" s="41" t="s">
        <v>136</v>
      </c>
      <c r="I390" t="s">
        <v>633</v>
      </c>
      <c r="J390" t="s">
        <v>214</v>
      </c>
      <c r="K390" t="s">
        <v>139</v>
      </c>
      <c r="L390" s="17"/>
      <c r="M390" s="17"/>
      <c r="N390" s="17" t="s">
        <v>634</v>
      </c>
      <c r="O390" s="36"/>
      <c r="P390" s="17"/>
      <c r="Q390" s="17"/>
      <c r="U390" t="s">
        <v>635</v>
      </c>
      <c r="V390" t="s">
        <v>635</v>
      </c>
      <c r="X390" s="31">
        <v>44169</v>
      </c>
      <c r="Y390" s="31">
        <v>44171</v>
      </c>
      <c r="AA390" s="31"/>
      <c r="AB390" t="s">
        <v>9</v>
      </c>
      <c r="AC390">
        <v>0</v>
      </c>
      <c r="AD390">
        <v>0</v>
      </c>
      <c r="AE390">
        <v>0</v>
      </c>
      <c r="AF390">
        <v>0</v>
      </c>
      <c r="AG390">
        <v>0</v>
      </c>
      <c r="AH390">
        <v>1</v>
      </c>
      <c r="AI390">
        <v>50050</v>
      </c>
      <c r="AJ390">
        <v>2010</v>
      </c>
      <c r="AK390">
        <v>0</v>
      </c>
      <c r="AL390">
        <v>19</v>
      </c>
      <c r="AO390" s="41"/>
      <c r="AP390" s="41"/>
      <c r="AQ390" t="str">
        <f t="shared" si="10"/>
        <v/>
      </c>
      <c r="AS390" t="str">
        <f t="shared" si="11"/>
        <v>wci_corp</v>
      </c>
    </row>
    <row r="391" spans="2:45">
      <c r="B391" t="s">
        <v>631</v>
      </c>
      <c r="C391" s="31">
        <v>44165</v>
      </c>
      <c r="D391" s="15">
        <v>992</v>
      </c>
      <c r="E391" s="15">
        <v>0</v>
      </c>
      <c r="F391" s="53" t="s">
        <v>134</v>
      </c>
      <c r="G391" t="s">
        <v>632</v>
      </c>
      <c r="H391" s="41" t="s">
        <v>136</v>
      </c>
      <c r="I391" t="s">
        <v>633</v>
      </c>
      <c r="J391" t="s">
        <v>214</v>
      </c>
      <c r="K391" t="s">
        <v>139</v>
      </c>
      <c r="L391" s="17"/>
      <c r="M391" s="17"/>
      <c r="N391" s="17" t="s">
        <v>634</v>
      </c>
      <c r="O391" s="36"/>
      <c r="P391" s="17"/>
      <c r="Q391" s="17"/>
      <c r="U391" t="s">
        <v>635</v>
      </c>
      <c r="V391" t="s">
        <v>635</v>
      </c>
      <c r="X391" s="31">
        <v>44169</v>
      </c>
      <c r="Y391" s="31">
        <v>44171</v>
      </c>
      <c r="AA391" s="31"/>
      <c r="AB391" t="s">
        <v>9</v>
      </c>
      <c r="AC391">
        <v>0</v>
      </c>
      <c r="AD391">
        <v>0</v>
      </c>
      <c r="AE391">
        <v>0</v>
      </c>
      <c r="AF391">
        <v>0</v>
      </c>
      <c r="AG391">
        <v>0</v>
      </c>
      <c r="AH391">
        <v>1</v>
      </c>
      <c r="AI391">
        <v>50050</v>
      </c>
      <c r="AJ391">
        <v>2010</v>
      </c>
      <c r="AK391">
        <v>0</v>
      </c>
      <c r="AL391">
        <v>19</v>
      </c>
      <c r="AO391" s="41"/>
      <c r="AP391" s="41"/>
      <c r="AQ391" t="str">
        <f t="shared" si="10"/>
        <v/>
      </c>
      <c r="AS391" t="str">
        <f t="shared" si="11"/>
        <v>wci_corp</v>
      </c>
    </row>
    <row r="392" spans="2:45">
      <c r="B392" t="s">
        <v>631</v>
      </c>
      <c r="C392" s="31">
        <v>44165</v>
      </c>
      <c r="D392" s="15">
        <v>396.8</v>
      </c>
      <c r="E392" s="15">
        <v>0</v>
      </c>
      <c r="F392" s="53" t="s">
        <v>134</v>
      </c>
      <c r="G392" t="s">
        <v>632</v>
      </c>
      <c r="H392" s="41" t="s">
        <v>136</v>
      </c>
      <c r="I392" t="s">
        <v>633</v>
      </c>
      <c r="J392" t="s">
        <v>214</v>
      </c>
      <c r="K392" t="s">
        <v>139</v>
      </c>
      <c r="L392" s="17"/>
      <c r="M392" s="17"/>
      <c r="N392" s="17" t="s">
        <v>634</v>
      </c>
      <c r="O392" s="36"/>
      <c r="P392" s="17"/>
      <c r="Q392" s="17"/>
      <c r="U392" t="s">
        <v>635</v>
      </c>
      <c r="V392" t="s">
        <v>635</v>
      </c>
      <c r="X392" s="31">
        <v>44169</v>
      </c>
      <c r="Y392" s="31">
        <v>44171</v>
      </c>
      <c r="AA392" s="31"/>
      <c r="AB392" t="s">
        <v>9</v>
      </c>
      <c r="AC392">
        <v>0</v>
      </c>
      <c r="AD392">
        <v>0</v>
      </c>
      <c r="AE392">
        <v>0</v>
      </c>
      <c r="AF392">
        <v>0</v>
      </c>
      <c r="AG392">
        <v>0</v>
      </c>
      <c r="AH392">
        <v>1</v>
      </c>
      <c r="AI392">
        <v>50050</v>
      </c>
      <c r="AJ392">
        <v>2010</v>
      </c>
      <c r="AK392">
        <v>0</v>
      </c>
      <c r="AL392">
        <v>19</v>
      </c>
      <c r="AO392" s="41"/>
      <c r="AP392" s="41"/>
      <c r="AQ392" t="str">
        <f t="shared" si="10"/>
        <v/>
      </c>
      <c r="AS392" t="str">
        <f t="shared" si="11"/>
        <v>wci_corp</v>
      </c>
    </row>
    <row r="393" spans="2:45">
      <c r="B393" t="s">
        <v>631</v>
      </c>
      <c r="C393" s="31">
        <v>44165</v>
      </c>
      <c r="D393" s="15">
        <v>203</v>
      </c>
      <c r="E393" s="15">
        <v>0</v>
      </c>
      <c r="F393" s="53" t="s">
        <v>134</v>
      </c>
      <c r="G393" t="s">
        <v>632</v>
      </c>
      <c r="H393" s="41" t="s">
        <v>136</v>
      </c>
      <c r="I393" t="s">
        <v>633</v>
      </c>
      <c r="J393" t="s">
        <v>214</v>
      </c>
      <c r="K393" t="s">
        <v>139</v>
      </c>
      <c r="L393" s="17"/>
      <c r="M393" s="17"/>
      <c r="N393" s="17" t="s">
        <v>636</v>
      </c>
      <c r="O393" s="36"/>
      <c r="P393" s="17"/>
      <c r="Q393" s="17"/>
      <c r="U393" t="s">
        <v>635</v>
      </c>
      <c r="V393" t="s">
        <v>635</v>
      </c>
      <c r="X393" s="31">
        <v>44169</v>
      </c>
      <c r="Y393" s="31">
        <v>44171</v>
      </c>
      <c r="AA393" s="31"/>
      <c r="AB393" t="s">
        <v>9</v>
      </c>
      <c r="AC393">
        <v>0</v>
      </c>
      <c r="AD393">
        <v>0</v>
      </c>
      <c r="AE393">
        <v>0</v>
      </c>
      <c r="AF393">
        <v>0</v>
      </c>
      <c r="AG393">
        <v>0</v>
      </c>
      <c r="AH393">
        <v>1</v>
      </c>
      <c r="AI393">
        <v>50050</v>
      </c>
      <c r="AJ393">
        <v>2010</v>
      </c>
      <c r="AK393">
        <v>0</v>
      </c>
      <c r="AL393">
        <v>19</v>
      </c>
      <c r="AO393" s="41"/>
      <c r="AP393" s="41"/>
      <c r="AQ393" t="str">
        <f t="shared" si="10"/>
        <v/>
      </c>
      <c r="AS393" t="str">
        <f t="shared" si="11"/>
        <v>wci_corp</v>
      </c>
    </row>
    <row r="394" spans="2:45">
      <c r="B394" t="s">
        <v>631</v>
      </c>
      <c r="C394" s="31">
        <v>44165</v>
      </c>
      <c r="D394" s="15">
        <v>127.6</v>
      </c>
      <c r="E394" s="15">
        <v>0</v>
      </c>
      <c r="F394" s="53" t="s">
        <v>134</v>
      </c>
      <c r="G394" t="s">
        <v>632</v>
      </c>
      <c r="H394" s="41" t="s">
        <v>136</v>
      </c>
      <c r="I394" t="s">
        <v>633</v>
      </c>
      <c r="J394" t="s">
        <v>214</v>
      </c>
      <c r="K394" t="s">
        <v>139</v>
      </c>
      <c r="L394" s="17"/>
      <c r="M394" s="17"/>
      <c r="N394" s="17" t="s">
        <v>636</v>
      </c>
      <c r="O394" s="36"/>
      <c r="P394" s="17"/>
      <c r="Q394" s="17"/>
      <c r="U394" t="s">
        <v>635</v>
      </c>
      <c r="V394" t="s">
        <v>635</v>
      </c>
      <c r="X394" s="31">
        <v>44169</v>
      </c>
      <c r="Y394" s="31">
        <v>44171</v>
      </c>
      <c r="AA394" s="31"/>
      <c r="AB394" t="s">
        <v>9</v>
      </c>
      <c r="AC394">
        <v>0</v>
      </c>
      <c r="AD394">
        <v>0</v>
      </c>
      <c r="AE394">
        <v>0</v>
      </c>
      <c r="AF394">
        <v>0</v>
      </c>
      <c r="AG394">
        <v>0</v>
      </c>
      <c r="AH394">
        <v>1</v>
      </c>
      <c r="AI394">
        <v>50050</v>
      </c>
      <c r="AJ394">
        <v>2010</v>
      </c>
      <c r="AK394">
        <v>0</v>
      </c>
      <c r="AL394">
        <v>19</v>
      </c>
      <c r="AO394" s="41"/>
      <c r="AP394" s="41"/>
      <c r="AQ394" t="str">
        <f t="shared" si="10"/>
        <v/>
      </c>
      <c r="AS394" t="str">
        <f t="shared" si="11"/>
        <v>wci_corp</v>
      </c>
    </row>
    <row r="395" spans="2:45">
      <c r="B395" t="s">
        <v>631</v>
      </c>
      <c r="C395" s="31">
        <v>44165</v>
      </c>
      <c r="D395" s="15">
        <v>1055.5999999999999</v>
      </c>
      <c r="E395" s="15">
        <v>0</v>
      </c>
      <c r="F395" s="53" t="s">
        <v>134</v>
      </c>
      <c r="G395" t="s">
        <v>632</v>
      </c>
      <c r="H395" s="41" t="s">
        <v>136</v>
      </c>
      <c r="I395" t="s">
        <v>633</v>
      </c>
      <c r="J395" t="s">
        <v>214</v>
      </c>
      <c r="K395" t="s">
        <v>139</v>
      </c>
      <c r="L395" s="17"/>
      <c r="M395" s="17"/>
      <c r="N395" s="17" t="s">
        <v>636</v>
      </c>
      <c r="O395" s="36"/>
      <c r="P395" s="17"/>
      <c r="Q395" s="17"/>
      <c r="U395" t="s">
        <v>635</v>
      </c>
      <c r="V395" t="s">
        <v>635</v>
      </c>
      <c r="X395" s="31">
        <v>44169</v>
      </c>
      <c r="Y395" s="31">
        <v>44171</v>
      </c>
      <c r="AA395" s="31"/>
      <c r="AB395" t="s">
        <v>9</v>
      </c>
      <c r="AC395">
        <v>0</v>
      </c>
      <c r="AD395">
        <v>0</v>
      </c>
      <c r="AE395">
        <v>0</v>
      </c>
      <c r="AF395">
        <v>0</v>
      </c>
      <c r="AG395">
        <v>0</v>
      </c>
      <c r="AH395">
        <v>1</v>
      </c>
      <c r="AI395">
        <v>50050</v>
      </c>
      <c r="AJ395">
        <v>2010</v>
      </c>
      <c r="AK395">
        <v>0</v>
      </c>
      <c r="AL395">
        <v>19</v>
      </c>
      <c r="AO395" s="41"/>
      <c r="AP395" s="41"/>
      <c r="AQ395" t="str">
        <f t="shared" si="10"/>
        <v/>
      </c>
      <c r="AS395" t="str">
        <f t="shared" si="11"/>
        <v>wci_corp</v>
      </c>
    </row>
    <row r="396" spans="2:45">
      <c r="B396" t="s">
        <v>631</v>
      </c>
      <c r="C396" s="31">
        <v>44165</v>
      </c>
      <c r="D396" s="15">
        <v>232</v>
      </c>
      <c r="E396" s="15">
        <v>0</v>
      </c>
      <c r="F396" s="53" t="s">
        <v>134</v>
      </c>
      <c r="G396" t="s">
        <v>632</v>
      </c>
      <c r="H396" s="41" t="s">
        <v>136</v>
      </c>
      <c r="I396" t="s">
        <v>633</v>
      </c>
      <c r="J396" t="s">
        <v>214</v>
      </c>
      <c r="K396" t="s">
        <v>139</v>
      </c>
      <c r="L396" s="17"/>
      <c r="M396" s="17"/>
      <c r="N396" s="17" t="s">
        <v>636</v>
      </c>
      <c r="O396" s="36"/>
      <c r="P396" s="17"/>
      <c r="Q396" s="17"/>
      <c r="U396" t="s">
        <v>635</v>
      </c>
      <c r="V396" t="s">
        <v>635</v>
      </c>
      <c r="X396" s="31">
        <v>44169</v>
      </c>
      <c r="Y396" s="31">
        <v>44171</v>
      </c>
      <c r="AA396" s="31"/>
      <c r="AB396" t="s">
        <v>9</v>
      </c>
      <c r="AC396">
        <v>0</v>
      </c>
      <c r="AD396">
        <v>0</v>
      </c>
      <c r="AE396">
        <v>0</v>
      </c>
      <c r="AF396">
        <v>0</v>
      </c>
      <c r="AG396">
        <v>0</v>
      </c>
      <c r="AH396">
        <v>1</v>
      </c>
      <c r="AI396">
        <v>50050</v>
      </c>
      <c r="AJ396">
        <v>2010</v>
      </c>
      <c r="AK396">
        <v>0</v>
      </c>
      <c r="AL396">
        <v>19</v>
      </c>
      <c r="AO396" s="41"/>
      <c r="AP396" s="41"/>
      <c r="AQ396" t="str">
        <f t="shared" si="10"/>
        <v/>
      </c>
      <c r="AS396" t="str">
        <f t="shared" si="11"/>
        <v>wci_corp</v>
      </c>
    </row>
    <row r="397" spans="2:45">
      <c r="B397" t="s">
        <v>631</v>
      </c>
      <c r="C397" s="31">
        <v>44165</v>
      </c>
      <c r="D397" s="15">
        <v>92.8</v>
      </c>
      <c r="E397" s="15">
        <v>0</v>
      </c>
      <c r="F397" s="53" t="s">
        <v>134</v>
      </c>
      <c r="G397" t="s">
        <v>632</v>
      </c>
      <c r="H397" s="41" t="s">
        <v>136</v>
      </c>
      <c r="I397" t="s">
        <v>633</v>
      </c>
      <c r="J397" t="s">
        <v>214</v>
      </c>
      <c r="K397" t="s">
        <v>139</v>
      </c>
      <c r="L397" s="17"/>
      <c r="M397" s="17"/>
      <c r="N397" s="17" t="s">
        <v>636</v>
      </c>
      <c r="O397" s="36"/>
      <c r="P397" s="17"/>
      <c r="Q397" s="17"/>
      <c r="U397" t="s">
        <v>635</v>
      </c>
      <c r="V397" t="s">
        <v>635</v>
      </c>
      <c r="X397" s="31">
        <v>44169</v>
      </c>
      <c r="Y397" s="31">
        <v>44171</v>
      </c>
      <c r="AA397" s="31"/>
      <c r="AB397" t="s">
        <v>9</v>
      </c>
      <c r="AC397">
        <v>0</v>
      </c>
      <c r="AD397">
        <v>0</v>
      </c>
      <c r="AE397">
        <v>0</v>
      </c>
      <c r="AF397">
        <v>0</v>
      </c>
      <c r="AG397">
        <v>0</v>
      </c>
      <c r="AH397">
        <v>1</v>
      </c>
      <c r="AI397">
        <v>50050</v>
      </c>
      <c r="AJ397">
        <v>2010</v>
      </c>
      <c r="AK397">
        <v>0</v>
      </c>
      <c r="AL397">
        <v>19</v>
      </c>
      <c r="AO397" s="41"/>
      <c r="AP397" s="41"/>
      <c r="AQ397" t="str">
        <f t="shared" si="10"/>
        <v/>
      </c>
      <c r="AS397" t="str">
        <f t="shared" si="11"/>
        <v>wci_corp</v>
      </c>
    </row>
    <row r="398" spans="2:45">
      <c r="B398" t="s">
        <v>637</v>
      </c>
      <c r="C398" s="31">
        <v>44165</v>
      </c>
      <c r="D398" s="15">
        <v>1016.8</v>
      </c>
      <c r="E398" s="15">
        <v>0</v>
      </c>
      <c r="F398" s="53" t="s">
        <v>134</v>
      </c>
      <c r="G398" t="s">
        <v>632</v>
      </c>
      <c r="H398" s="41" t="s">
        <v>136</v>
      </c>
      <c r="I398" t="s">
        <v>633</v>
      </c>
      <c r="J398" t="s">
        <v>214</v>
      </c>
      <c r="K398" t="s">
        <v>139</v>
      </c>
      <c r="L398" s="17"/>
      <c r="M398" s="17"/>
      <c r="N398" s="17" t="s">
        <v>634</v>
      </c>
      <c r="O398" s="36"/>
      <c r="P398" s="17"/>
      <c r="Q398" s="17"/>
      <c r="U398" t="s">
        <v>635</v>
      </c>
      <c r="V398" t="s">
        <v>635</v>
      </c>
      <c r="X398" s="31">
        <v>44169</v>
      </c>
      <c r="Y398" s="31">
        <v>44171</v>
      </c>
      <c r="AA398" s="31"/>
      <c r="AB398" t="s">
        <v>9</v>
      </c>
      <c r="AC398">
        <v>0</v>
      </c>
      <c r="AD398">
        <v>0</v>
      </c>
      <c r="AE398">
        <v>0</v>
      </c>
      <c r="AF398">
        <v>0</v>
      </c>
      <c r="AG398">
        <v>0</v>
      </c>
      <c r="AH398">
        <v>1</v>
      </c>
      <c r="AI398">
        <v>52050</v>
      </c>
      <c r="AJ398">
        <v>2010</v>
      </c>
      <c r="AK398">
        <v>0</v>
      </c>
      <c r="AL398">
        <v>19</v>
      </c>
      <c r="AO398" s="41"/>
      <c r="AP398" s="41"/>
      <c r="AQ398" t="str">
        <f t="shared" si="10"/>
        <v/>
      </c>
      <c r="AS398" t="str">
        <f t="shared" si="11"/>
        <v>wci_corp</v>
      </c>
    </row>
    <row r="399" spans="2:45">
      <c r="B399" t="s">
        <v>637</v>
      </c>
      <c r="C399" s="31">
        <v>44165</v>
      </c>
      <c r="D399" s="15">
        <v>237.8</v>
      </c>
      <c r="E399" s="15">
        <v>0</v>
      </c>
      <c r="F399" s="53" t="s">
        <v>134</v>
      </c>
      <c r="G399" t="s">
        <v>632</v>
      </c>
      <c r="H399" s="41" t="s">
        <v>136</v>
      </c>
      <c r="I399" t="s">
        <v>633</v>
      </c>
      <c r="J399" t="s">
        <v>214</v>
      </c>
      <c r="K399" t="s">
        <v>139</v>
      </c>
      <c r="L399" s="17"/>
      <c r="M399" s="17"/>
      <c r="N399" s="17" t="s">
        <v>636</v>
      </c>
      <c r="O399" s="36"/>
      <c r="P399" s="17"/>
      <c r="Q399" s="17"/>
      <c r="U399" t="s">
        <v>635</v>
      </c>
      <c r="V399" t="s">
        <v>635</v>
      </c>
      <c r="X399" s="31">
        <v>44169</v>
      </c>
      <c r="Y399" s="31">
        <v>44171</v>
      </c>
      <c r="AA399" s="31"/>
      <c r="AB399" t="s">
        <v>9</v>
      </c>
      <c r="AC399">
        <v>0</v>
      </c>
      <c r="AD399">
        <v>0</v>
      </c>
      <c r="AE399">
        <v>0</v>
      </c>
      <c r="AF399">
        <v>0</v>
      </c>
      <c r="AG399">
        <v>0</v>
      </c>
      <c r="AH399">
        <v>1</v>
      </c>
      <c r="AI399">
        <v>52050</v>
      </c>
      <c r="AJ399">
        <v>2010</v>
      </c>
      <c r="AK399">
        <v>0</v>
      </c>
      <c r="AL399">
        <v>19</v>
      </c>
      <c r="AO399" s="41"/>
      <c r="AP399" s="41"/>
      <c r="AQ399" t="str">
        <f t="shared" si="10"/>
        <v/>
      </c>
      <c r="AS399" t="str">
        <f t="shared" si="11"/>
        <v>wci_corp</v>
      </c>
    </row>
    <row r="400" spans="2:45">
      <c r="B400" t="s">
        <v>638</v>
      </c>
      <c r="C400" s="31">
        <v>44165</v>
      </c>
      <c r="D400" s="15">
        <v>496</v>
      </c>
      <c r="E400" s="15">
        <v>0</v>
      </c>
      <c r="F400" s="53" t="s">
        <v>134</v>
      </c>
      <c r="G400" t="s">
        <v>632</v>
      </c>
      <c r="H400" s="41" t="s">
        <v>136</v>
      </c>
      <c r="I400" t="s">
        <v>633</v>
      </c>
      <c r="J400" t="s">
        <v>214</v>
      </c>
      <c r="K400" t="s">
        <v>139</v>
      </c>
      <c r="L400" s="17"/>
      <c r="M400" s="17"/>
      <c r="N400" s="17" t="s">
        <v>634</v>
      </c>
      <c r="O400" s="36"/>
      <c r="P400" s="17"/>
      <c r="Q400" s="17"/>
      <c r="U400" t="s">
        <v>635</v>
      </c>
      <c r="V400" t="s">
        <v>635</v>
      </c>
      <c r="X400" s="31">
        <v>44169</v>
      </c>
      <c r="Y400" s="31">
        <v>44171</v>
      </c>
      <c r="AA400" s="31"/>
      <c r="AB400" t="s">
        <v>9</v>
      </c>
      <c r="AC400">
        <v>0</v>
      </c>
      <c r="AD400">
        <v>0</v>
      </c>
      <c r="AE400">
        <v>0</v>
      </c>
      <c r="AF400">
        <v>0</v>
      </c>
      <c r="AG400">
        <v>0</v>
      </c>
      <c r="AH400">
        <v>1</v>
      </c>
      <c r="AI400">
        <v>55050</v>
      </c>
      <c r="AJ400">
        <v>2010</v>
      </c>
      <c r="AK400">
        <v>0</v>
      </c>
      <c r="AL400">
        <v>19</v>
      </c>
      <c r="AO400" s="41"/>
      <c r="AP400" s="41"/>
      <c r="AQ400" t="str">
        <f t="shared" si="10"/>
        <v/>
      </c>
      <c r="AS400" t="str">
        <f t="shared" si="11"/>
        <v>wci_corp</v>
      </c>
    </row>
    <row r="401" spans="2:45">
      <c r="B401" t="s">
        <v>638</v>
      </c>
      <c r="C401" s="31">
        <v>44165</v>
      </c>
      <c r="D401" s="15">
        <v>116</v>
      </c>
      <c r="E401" s="15">
        <v>0</v>
      </c>
      <c r="F401" s="53" t="s">
        <v>134</v>
      </c>
      <c r="G401" t="s">
        <v>632</v>
      </c>
      <c r="H401" s="41" t="s">
        <v>136</v>
      </c>
      <c r="I401" t="s">
        <v>633</v>
      </c>
      <c r="J401" t="s">
        <v>214</v>
      </c>
      <c r="K401" t="s">
        <v>139</v>
      </c>
      <c r="L401" s="17"/>
      <c r="M401" s="17"/>
      <c r="N401" s="17" t="s">
        <v>636</v>
      </c>
      <c r="O401" s="36"/>
      <c r="P401" s="17"/>
      <c r="Q401" s="17"/>
      <c r="U401" t="s">
        <v>635</v>
      </c>
      <c r="V401" t="s">
        <v>635</v>
      </c>
      <c r="X401" s="31">
        <v>44169</v>
      </c>
      <c r="Y401" s="31">
        <v>44171</v>
      </c>
      <c r="AA401" s="31"/>
      <c r="AB401" t="s">
        <v>9</v>
      </c>
      <c r="AC401">
        <v>0</v>
      </c>
      <c r="AD401">
        <v>0</v>
      </c>
      <c r="AE401">
        <v>0</v>
      </c>
      <c r="AF401">
        <v>0</v>
      </c>
      <c r="AG401">
        <v>0</v>
      </c>
      <c r="AH401">
        <v>1</v>
      </c>
      <c r="AI401">
        <v>55050</v>
      </c>
      <c r="AJ401">
        <v>2010</v>
      </c>
      <c r="AK401">
        <v>0</v>
      </c>
      <c r="AL401">
        <v>19</v>
      </c>
      <c r="AO401" s="41"/>
      <c r="AP401" s="41"/>
      <c r="AQ401" t="str">
        <f t="shared" si="10"/>
        <v/>
      </c>
      <c r="AS401" t="str">
        <f t="shared" si="11"/>
        <v>wci_corp</v>
      </c>
    </row>
    <row r="402" spans="2:45">
      <c r="B402" t="s">
        <v>639</v>
      </c>
      <c r="C402" s="31">
        <v>44165</v>
      </c>
      <c r="D402" s="15">
        <v>2008.8</v>
      </c>
      <c r="E402" s="15">
        <v>0</v>
      </c>
      <c r="F402" s="53" t="s">
        <v>134</v>
      </c>
      <c r="G402" t="s">
        <v>632</v>
      </c>
      <c r="H402" s="41" t="s">
        <v>136</v>
      </c>
      <c r="I402" t="s">
        <v>633</v>
      </c>
      <c r="J402" t="s">
        <v>214</v>
      </c>
      <c r="K402" t="s">
        <v>139</v>
      </c>
      <c r="L402" s="17"/>
      <c r="M402" s="17"/>
      <c r="N402" s="17" t="s">
        <v>634</v>
      </c>
      <c r="O402" s="36"/>
      <c r="P402" s="17"/>
      <c r="Q402" s="17"/>
      <c r="U402" t="s">
        <v>635</v>
      </c>
      <c r="V402" t="s">
        <v>635</v>
      </c>
      <c r="X402" s="31">
        <v>44169</v>
      </c>
      <c r="Y402" s="31">
        <v>44171</v>
      </c>
      <c r="AA402" s="31"/>
      <c r="AB402" t="s">
        <v>9</v>
      </c>
      <c r="AC402">
        <v>0</v>
      </c>
      <c r="AD402">
        <v>0</v>
      </c>
      <c r="AE402">
        <v>0</v>
      </c>
      <c r="AF402">
        <v>0</v>
      </c>
      <c r="AG402">
        <v>0</v>
      </c>
      <c r="AH402">
        <v>1</v>
      </c>
      <c r="AI402">
        <v>70050</v>
      </c>
      <c r="AJ402">
        <v>2010</v>
      </c>
      <c r="AK402">
        <v>0</v>
      </c>
      <c r="AL402">
        <v>19</v>
      </c>
      <c r="AO402" s="41"/>
      <c r="AP402" s="41"/>
      <c r="AQ402" t="str">
        <f t="shared" si="10"/>
        <v/>
      </c>
      <c r="AS402" t="str">
        <f t="shared" si="11"/>
        <v>wci_corp</v>
      </c>
    </row>
    <row r="403" spans="2:45">
      <c r="B403" t="s">
        <v>639</v>
      </c>
      <c r="C403" s="31">
        <v>44165</v>
      </c>
      <c r="D403" s="15">
        <v>469.8</v>
      </c>
      <c r="E403" s="15">
        <v>0</v>
      </c>
      <c r="F403" s="53" t="s">
        <v>134</v>
      </c>
      <c r="G403" t="s">
        <v>632</v>
      </c>
      <c r="H403" s="41" t="s">
        <v>136</v>
      </c>
      <c r="I403" t="s">
        <v>633</v>
      </c>
      <c r="J403" t="s">
        <v>214</v>
      </c>
      <c r="K403" t="s">
        <v>139</v>
      </c>
      <c r="L403" s="17"/>
      <c r="M403" s="17"/>
      <c r="N403" s="17" t="s">
        <v>636</v>
      </c>
      <c r="O403" s="36"/>
      <c r="P403" s="17"/>
      <c r="Q403" s="17"/>
      <c r="U403" t="s">
        <v>635</v>
      </c>
      <c r="V403" t="s">
        <v>635</v>
      </c>
      <c r="X403" s="31">
        <v>44169</v>
      </c>
      <c r="Y403" s="31">
        <v>44171</v>
      </c>
      <c r="AA403" s="31"/>
      <c r="AB403" t="s">
        <v>9</v>
      </c>
      <c r="AC403">
        <v>0</v>
      </c>
      <c r="AD403">
        <v>0</v>
      </c>
      <c r="AE403">
        <v>0</v>
      </c>
      <c r="AF403">
        <v>0</v>
      </c>
      <c r="AG403">
        <v>0</v>
      </c>
      <c r="AH403">
        <v>1</v>
      </c>
      <c r="AI403">
        <v>70050</v>
      </c>
      <c r="AJ403">
        <v>2010</v>
      </c>
      <c r="AK403">
        <v>0</v>
      </c>
      <c r="AL403">
        <v>19</v>
      </c>
      <c r="AO403" s="41"/>
      <c r="AP403" s="41"/>
      <c r="AQ403" t="str">
        <f t="shared" si="10"/>
        <v/>
      </c>
      <c r="AS403" t="str">
        <f t="shared" si="11"/>
        <v>wci_corp</v>
      </c>
    </row>
    <row r="404" spans="2:45">
      <c r="B404" t="s">
        <v>182</v>
      </c>
      <c r="C404" s="31">
        <v>44165</v>
      </c>
      <c r="D404" s="15">
        <v>14000</v>
      </c>
      <c r="E404" s="15">
        <v>0</v>
      </c>
      <c r="F404" s="53" t="s">
        <v>134</v>
      </c>
      <c r="G404" t="s">
        <v>640</v>
      </c>
      <c r="H404" s="41" t="s">
        <v>136</v>
      </c>
      <c r="I404" t="s">
        <v>641</v>
      </c>
      <c r="J404" t="s">
        <v>214</v>
      </c>
      <c r="K404" t="s">
        <v>139</v>
      </c>
      <c r="L404" s="17"/>
      <c r="M404" s="17"/>
      <c r="N404" s="17" t="s">
        <v>642</v>
      </c>
      <c r="O404" s="36"/>
      <c r="P404" s="17"/>
      <c r="Q404" s="17"/>
      <c r="U404" t="s">
        <v>643</v>
      </c>
      <c r="V404" t="s">
        <v>643</v>
      </c>
      <c r="X404" s="31">
        <v>44169</v>
      </c>
      <c r="Y404" s="31">
        <v>44171</v>
      </c>
      <c r="AA404" s="31"/>
      <c r="AB404" t="s">
        <v>9</v>
      </c>
      <c r="AC404">
        <v>0</v>
      </c>
      <c r="AD404">
        <v>0</v>
      </c>
      <c r="AE404">
        <v>0</v>
      </c>
      <c r="AF404">
        <v>0</v>
      </c>
      <c r="AG404">
        <v>0</v>
      </c>
      <c r="AH404">
        <v>1</v>
      </c>
      <c r="AI404">
        <v>50036</v>
      </c>
      <c r="AJ404">
        <v>2010</v>
      </c>
      <c r="AK404">
        <v>0</v>
      </c>
      <c r="AL404">
        <v>19</v>
      </c>
      <c r="AO404" s="41"/>
      <c r="AP404" s="41"/>
      <c r="AQ404" t="str">
        <f t="shared" si="10"/>
        <v/>
      </c>
      <c r="AS404" t="str">
        <f t="shared" si="11"/>
        <v>wci_corp</v>
      </c>
    </row>
    <row r="405" spans="2:45">
      <c r="B405" t="s">
        <v>187</v>
      </c>
      <c r="C405" s="31">
        <v>44165</v>
      </c>
      <c r="D405" s="15">
        <v>8800</v>
      </c>
      <c r="E405" s="15">
        <v>0</v>
      </c>
      <c r="F405" s="53" t="s">
        <v>134</v>
      </c>
      <c r="G405" t="s">
        <v>640</v>
      </c>
      <c r="H405" s="41" t="s">
        <v>136</v>
      </c>
      <c r="I405" t="s">
        <v>641</v>
      </c>
      <c r="J405" t="s">
        <v>214</v>
      </c>
      <c r="K405" t="s">
        <v>139</v>
      </c>
      <c r="L405" s="17"/>
      <c r="M405" s="17"/>
      <c r="N405" s="17" t="s">
        <v>642</v>
      </c>
      <c r="O405" s="36"/>
      <c r="P405" s="17"/>
      <c r="Q405" s="17"/>
      <c r="U405" t="s">
        <v>643</v>
      </c>
      <c r="V405" t="s">
        <v>643</v>
      </c>
      <c r="X405" s="31">
        <v>44169</v>
      </c>
      <c r="Y405" s="31">
        <v>44171</v>
      </c>
      <c r="AA405" s="31"/>
      <c r="AB405" t="s">
        <v>9</v>
      </c>
      <c r="AC405">
        <v>0</v>
      </c>
      <c r="AD405">
        <v>0</v>
      </c>
      <c r="AE405">
        <v>0</v>
      </c>
      <c r="AF405">
        <v>0</v>
      </c>
      <c r="AG405">
        <v>0</v>
      </c>
      <c r="AH405">
        <v>1</v>
      </c>
      <c r="AI405">
        <v>50036</v>
      </c>
      <c r="AJ405">
        <v>2010</v>
      </c>
      <c r="AK405">
        <v>100</v>
      </c>
      <c r="AL405">
        <v>19</v>
      </c>
      <c r="AO405" s="41"/>
      <c r="AP405" s="41"/>
      <c r="AQ405" t="str">
        <f t="shared" ref="AQ405:AQ468" si="12">IF(LEFT(U405,2)="VO",U405,"")</f>
        <v/>
      </c>
      <c r="AS405" t="str">
        <f t="shared" ref="AS405:AS468" si="13">IF(RIGHT(K405,2)="IC",IF(OR(AB405="wci_canada",AB405="wci_can_corp"),"wci_can_Corp","wci_corp"),AB405)</f>
        <v>wci_corp</v>
      </c>
    </row>
    <row r="406" spans="2:45">
      <c r="B406" t="s">
        <v>188</v>
      </c>
      <c r="C406" s="31">
        <v>44165</v>
      </c>
      <c r="D406" s="15">
        <v>72800</v>
      </c>
      <c r="E406" s="15">
        <v>0</v>
      </c>
      <c r="F406" s="53" t="s">
        <v>134</v>
      </c>
      <c r="G406" t="s">
        <v>640</v>
      </c>
      <c r="H406" s="41" t="s">
        <v>136</v>
      </c>
      <c r="I406" t="s">
        <v>641</v>
      </c>
      <c r="J406" t="s">
        <v>214</v>
      </c>
      <c r="K406" t="s">
        <v>139</v>
      </c>
      <c r="L406" s="17"/>
      <c r="M406" s="17"/>
      <c r="N406" s="17" t="s">
        <v>642</v>
      </c>
      <c r="O406" s="36"/>
      <c r="P406" s="17"/>
      <c r="Q406" s="17"/>
      <c r="U406" t="s">
        <v>643</v>
      </c>
      <c r="V406" t="s">
        <v>643</v>
      </c>
      <c r="X406" s="31">
        <v>44169</v>
      </c>
      <c r="Y406" s="31">
        <v>44171</v>
      </c>
      <c r="AA406" s="31"/>
      <c r="AB406" t="s">
        <v>9</v>
      </c>
      <c r="AC406">
        <v>0</v>
      </c>
      <c r="AD406">
        <v>0</v>
      </c>
      <c r="AE406">
        <v>0</v>
      </c>
      <c r="AF406">
        <v>0</v>
      </c>
      <c r="AG406">
        <v>0</v>
      </c>
      <c r="AH406">
        <v>1</v>
      </c>
      <c r="AI406">
        <v>50036</v>
      </c>
      <c r="AJ406">
        <v>2010</v>
      </c>
      <c r="AK406">
        <v>200</v>
      </c>
      <c r="AL406">
        <v>19</v>
      </c>
      <c r="AO406" s="41"/>
      <c r="AP406" s="41"/>
      <c r="AQ406" t="str">
        <f t="shared" si="12"/>
        <v/>
      </c>
      <c r="AS406" t="str">
        <f t="shared" si="13"/>
        <v>wci_corp</v>
      </c>
    </row>
    <row r="407" spans="2:45">
      <c r="B407" t="s">
        <v>189</v>
      </c>
      <c r="C407" s="31">
        <v>44165</v>
      </c>
      <c r="D407" s="15">
        <v>16000</v>
      </c>
      <c r="E407" s="15">
        <v>0</v>
      </c>
      <c r="F407" s="53" t="s">
        <v>134</v>
      </c>
      <c r="G407" t="s">
        <v>640</v>
      </c>
      <c r="H407" s="41" t="s">
        <v>136</v>
      </c>
      <c r="I407" t="s">
        <v>641</v>
      </c>
      <c r="J407" t="s">
        <v>214</v>
      </c>
      <c r="K407" t="s">
        <v>139</v>
      </c>
      <c r="L407" s="17"/>
      <c r="M407" s="17"/>
      <c r="N407" s="17" t="s">
        <v>642</v>
      </c>
      <c r="O407" s="36"/>
      <c r="P407" s="17"/>
      <c r="Q407" s="17"/>
      <c r="U407" t="s">
        <v>643</v>
      </c>
      <c r="V407" t="s">
        <v>643</v>
      </c>
      <c r="X407" s="31">
        <v>44169</v>
      </c>
      <c r="Y407" s="31">
        <v>44171</v>
      </c>
      <c r="AA407" s="31"/>
      <c r="AB407" t="s">
        <v>9</v>
      </c>
      <c r="AC407">
        <v>0</v>
      </c>
      <c r="AD407">
        <v>0</v>
      </c>
      <c r="AE407">
        <v>0</v>
      </c>
      <c r="AF407">
        <v>0</v>
      </c>
      <c r="AG407">
        <v>0</v>
      </c>
      <c r="AH407">
        <v>1</v>
      </c>
      <c r="AI407">
        <v>50036</v>
      </c>
      <c r="AJ407">
        <v>2010</v>
      </c>
      <c r="AK407">
        <v>210</v>
      </c>
      <c r="AL407">
        <v>19</v>
      </c>
      <c r="AO407" s="41"/>
      <c r="AP407" s="41"/>
      <c r="AQ407" t="str">
        <f t="shared" si="12"/>
        <v/>
      </c>
      <c r="AS407" t="str">
        <f t="shared" si="13"/>
        <v>wci_corp</v>
      </c>
    </row>
    <row r="408" spans="2:45">
      <c r="B408" t="s">
        <v>190</v>
      </c>
      <c r="C408" s="31">
        <v>44165</v>
      </c>
      <c r="D408" s="15">
        <v>6400</v>
      </c>
      <c r="E408" s="15">
        <v>0</v>
      </c>
      <c r="F408" s="53" t="s">
        <v>134</v>
      </c>
      <c r="G408" t="s">
        <v>640</v>
      </c>
      <c r="H408" s="41" t="s">
        <v>136</v>
      </c>
      <c r="I408" t="s">
        <v>641</v>
      </c>
      <c r="J408" t="s">
        <v>214</v>
      </c>
      <c r="K408" t="s">
        <v>139</v>
      </c>
      <c r="L408" s="17"/>
      <c r="M408" s="17"/>
      <c r="N408" s="17" t="s">
        <v>642</v>
      </c>
      <c r="O408" s="36"/>
      <c r="P408" s="17"/>
      <c r="Q408" s="17"/>
      <c r="U408" t="s">
        <v>643</v>
      </c>
      <c r="V408" t="s">
        <v>643</v>
      </c>
      <c r="X408" s="31">
        <v>44169</v>
      </c>
      <c r="Y408" s="31">
        <v>44171</v>
      </c>
      <c r="AA408" s="31"/>
      <c r="AB408" t="s">
        <v>9</v>
      </c>
      <c r="AC408">
        <v>0</v>
      </c>
      <c r="AD408">
        <v>0</v>
      </c>
      <c r="AE408">
        <v>0</v>
      </c>
      <c r="AF408">
        <v>0</v>
      </c>
      <c r="AG408">
        <v>0</v>
      </c>
      <c r="AH408">
        <v>1</v>
      </c>
      <c r="AI408">
        <v>50036</v>
      </c>
      <c r="AJ408">
        <v>2010</v>
      </c>
      <c r="AK408">
        <v>300</v>
      </c>
      <c r="AL408">
        <v>19</v>
      </c>
      <c r="AO408" s="41"/>
      <c r="AP408" s="41"/>
      <c r="AQ408" t="str">
        <f t="shared" si="12"/>
        <v/>
      </c>
      <c r="AS408" t="str">
        <f t="shared" si="13"/>
        <v>wci_corp</v>
      </c>
    </row>
    <row r="409" spans="2:45">
      <c r="B409" t="s">
        <v>191</v>
      </c>
      <c r="C409" s="31">
        <v>44165</v>
      </c>
      <c r="D409" s="15">
        <v>16400</v>
      </c>
      <c r="E409" s="15">
        <v>0</v>
      </c>
      <c r="F409" s="53" t="s">
        <v>134</v>
      </c>
      <c r="G409" t="s">
        <v>640</v>
      </c>
      <c r="H409" s="41" t="s">
        <v>136</v>
      </c>
      <c r="I409" t="s">
        <v>641</v>
      </c>
      <c r="J409" t="s">
        <v>214</v>
      </c>
      <c r="K409" t="s">
        <v>139</v>
      </c>
      <c r="L409" s="17"/>
      <c r="M409" s="17"/>
      <c r="N409" s="17" t="s">
        <v>642</v>
      </c>
      <c r="O409" s="36"/>
      <c r="P409" s="17"/>
      <c r="Q409" s="17"/>
      <c r="U409" t="s">
        <v>643</v>
      </c>
      <c r="V409" t="s">
        <v>643</v>
      </c>
      <c r="X409" s="31">
        <v>44169</v>
      </c>
      <c r="Y409" s="31">
        <v>44171</v>
      </c>
      <c r="AA409" s="31"/>
      <c r="AB409" t="s">
        <v>9</v>
      </c>
      <c r="AC409">
        <v>0</v>
      </c>
      <c r="AD409">
        <v>0</v>
      </c>
      <c r="AE409">
        <v>0</v>
      </c>
      <c r="AF409">
        <v>0</v>
      </c>
      <c r="AG409">
        <v>0</v>
      </c>
      <c r="AH409">
        <v>1</v>
      </c>
      <c r="AI409">
        <v>52036</v>
      </c>
      <c r="AJ409">
        <v>2010</v>
      </c>
      <c r="AK409">
        <v>0</v>
      </c>
      <c r="AL409">
        <v>19</v>
      </c>
      <c r="AO409" s="41"/>
      <c r="AP409" s="41"/>
      <c r="AQ409" t="str">
        <f t="shared" si="12"/>
        <v/>
      </c>
      <c r="AS409" t="str">
        <f t="shared" si="13"/>
        <v>wci_corp</v>
      </c>
    </row>
    <row r="410" spans="2:45">
      <c r="B410" t="s">
        <v>192</v>
      </c>
      <c r="C410" s="31">
        <v>44165</v>
      </c>
      <c r="D410" s="15">
        <v>8000</v>
      </c>
      <c r="E410" s="15">
        <v>0</v>
      </c>
      <c r="F410" s="53" t="s">
        <v>134</v>
      </c>
      <c r="G410" t="s">
        <v>640</v>
      </c>
      <c r="H410" s="41" t="s">
        <v>136</v>
      </c>
      <c r="I410" t="s">
        <v>641</v>
      </c>
      <c r="J410" t="s">
        <v>214</v>
      </c>
      <c r="K410" t="s">
        <v>139</v>
      </c>
      <c r="L410" s="17"/>
      <c r="M410" s="17"/>
      <c r="N410" s="17" t="s">
        <v>642</v>
      </c>
      <c r="O410" s="36"/>
      <c r="P410" s="17"/>
      <c r="Q410" s="17"/>
      <c r="U410" t="s">
        <v>643</v>
      </c>
      <c r="V410" t="s">
        <v>643</v>
      </c>
      <c r="X410" s="31">
        <v>44169</v>
      </c>
      <c r="Y410" s="31">
        <v>44171</v>
      </c>
      <c r="AA410" s="31"/>
      <c r="AB410" t="s">
        <v>9</v>
      </c>
      <c r="AC410">
        <v>0</v>
      </c>
      <c r="AD410">
        <v>0</v>
      </c>
      <c r="AE410">
        <v>0</v>
      </c>
      <c r="AF410">
        <v>0</v>
      </c>
      <c r="AG410">
        <v>0</v>
      </c>
      <c r="AH410">
        <v>1</v>
      </c>
      <c r="AI410">
        <v>55036</v>
      </c>
      <c r="AJ410">
        <v>2010</v>
      </c>
      <c r="AK410">
        <v>0</v>
      </c>
      <c r="AL410">
        <v>19</v>
      </c>
      <c r="AO410" s="41"/>
      <c r="AP410" s="41"/>
      <c r="AQ410" t="str">
        <f t="shared" si="12"/>
        <v/>
      </c>
      <c r="AS410" t="str">
        <f t="shared" si="13"/>
        <v>wci_corp</v>
      </c>
    </row>
    <row r="411" spans="2:45">
      <c r="B411" t="s">
        <v>194</v>
      </c>
      <c r="C411" s="31">
        <v>44165</v>
      </c>
      <c r="D411" s="15">
        <v>32400</v>
      </c>
      <c r="E411" s="15">
        <v>0</v>
      </c>
      <c r="F411" s="53" t="s">
        <v>134</v>
      </c>
      <c r="G411" t="s">
        <v>640</v>
      </c>
      <c r="H411" s="41" t="s">
        <v>136</v>
      </c>
      <c r="I411" t="s">
        <v>641</v>
      </c>
      <c r="J411" t="s">
        <v>214</v>
      </c>
      <c r="K411" t="s">
        <v>139</v>
      </c>
      <c r="L411" s="17"/>
      <c r="M411" s="17"/>
      <c r="N411" s="17" t="s">
        <v>642</v>
      </c>
      <c r="O411" s="36"/>
      <c r="P411" s="17"/>
      <c r="Q411" s="17"/>
      <c r="U411" t="s">
        <v>643</v>
      </c>
      <c r="V411" t="s">
        <v>643</v>
      </c>
      <c r="X411" s="31">
        <v>44169</v>
      </c>
      <c r="Y411" s="31">
        <v>44171</v>
      </c>
      <c r="AA411" s="31"/>
      <c r="AB411" t="s">
        <v>9</v>
      </c>
      <c r="AC411">
        <v>0</v>
      </c>
      <c r="AD411">
        <v>0</v>
      </c>
      <c r="AE411">
        <v>0</v>
      </c>
      <c r="AF411">
        <v>0</v>
      </c>
      <c r="AG411">
        <v>0</v>
      </c>
      <c r="AH411">
        <v>1</v>
      </c>
      <c r="AI411">
        <v>70036</v>
      </c>
      <c r="AJ411">
        <v>2010</v>
      </c>
      <c r="AK411">
        <v>0</v>
      </c>
      <c r="AL411">
        <v>19</v>
      </c>
      <c r="AO411" s="41"/>
      <c r="AP411" s="41"/>
      <c r="AQ411" t="str">
        <f t="shared" si="12"/>
        <v/>
      </c>
      <c r="AS411" t="str">
        <f t="shared" si="13"/>
        <v>wci_corp</v>
      </c>
    </row>
    <row r="412" spans="2:45">
      <c r="B412" t="s">
        <v>631</v>
      </c>
      <c r="C412" s="31">
        <v>44165</v>
      </c>
      <c r="D412" s="15">
        <v>48.98</v>
      </c>
      <c r="E412" s="15">
        <v>0</v>
      </c>
      <c r="F412" s="53" t="s">
        <v>134</v>
      </c>
      <c r="G412" t="s">
        <v>644</v>
      </c>
      <c r="H412" s="41" t="s">
        <v>136</v>
      </c>
      <c r="I412" t="s">
        <v>645</v>
      </c>
      <c r="J412" t="s">
        <v>214</v>
      </c>
      <c r="K412" t="s">
        <v>139</v>
      </c>
      <c r="L412" s="17"/>
      <c r="M412" s="17"/>
      <c r="N412" s="17" t="s">
        <v>646</v>
      </c>
      <c r="O412" s="36"/>
      <c r="P412" s="17"/>
      <c r="Q412" s="17"/>
      <c r="U412" t="s">
        <v>647</v>
      </c>
      <c r="V412" t="s">
        <v>647</v>
      </c>
      <c r="X412" s="31">
        <v>44169</v>
      </c>
      <c r="Y412" s="31">
        <v>44171</v>
      </c>
      <c r="AA412" s="31"/>
      <c r="AB412" t="s">
        <v>9</v>
      </c>
      <c r="AC412">
        <v>0</v>
      </c>
      <c r="AD412">
        <v>0</v>
      </c>
      <c r="AE412">
        <v>0</v>
      </c>
      <c r="AF412">
        <v>0</v>
      </c>
      <c r="AG412">
        <v>0</v>
      </c>
      <c r="AH412">
        <v>1</v>
      </c>
      <c r="AI412">
        <v>50050</v>
      </c>
      <c r="AJ412">
        <v>2010</v>
      </c>
      <c r="AK412">
        <v>0</v>
      </c>
      <c r="AL412">
        <v>19</v>
      </c>
      <c r="AO412" s="41"/>
      <c r="AP412" s="41"/>
      <c r="AQ412" t="str">
        <f t="shared" si="12"/>
        <v/>
      </c>
      <c r="AS412" t="str">
        <f t="shared" si="13"/>
        <v>wci_corp</v>
      </c>
    </row>
    <row r="413" spans="2:45">
      <c r="B413" t="s">
        <v>631</v>
      </c>
      <c r="C413" s="31">
        <v>44165</v>
      </c>
      <c r="D413" s="15">
        <v>20.51</v>
      </c>
      <c r="E413" s="15">
        <v>0</v>
      </c>
      <c r="F413" s="53" t="s">
        <v>134</v>
      </c>
      <c r="G413" t="s">
        <v>644</v>
      </c>
      <c r="H413" s="41" t="s">
        <v>136</v>
      </c>
      <c r="I413" t="s">
        <v>645</v>
      </c>
      <c r="J413" t="s">
        <v>214</v>
      </c>
      <c r="K413" t="s">
        <v>139</v>
      </c>
      <c r="L413" s="17"/>
      <c r="M413" s="17"/>
      <c r="N413" s="17" t="s">
        <v>648</v>
      </c>
      <c r="O413" s="36"/>
      <c r="P413" s="17"/>
      <c r="Q413" s="17"/>
      <c r="U413" t="s">
        <v>647</v>
      </c>
      <c r="V413" t="s">
        <v>647</v>
      </c>
      <c r="X413" s="31">
        <v>44169</v>
      </c>
      <c r="Y413" s="31">
        <v>44171</v>
      </c>
      <c r="AA413" s="31"/>
      <c r="AB413" t="s">
        <v>9</v>
      </c>
      <c r="AC413">
        <v>0</v>
      </c>
      <c r="AD413">
        <v>0</v>
      </c>
      <c r="AE413">
        <v>0</v>
      </c>
      <c r="AF413">
        <v>0</v>
      </c>
      <c r="AG413">
        <v>0</v>
      </c>
      <c r="AH413">
        <v>1</v>
      </c>
      <c r="AI413">
        <v>50050</v>
      </c>
      <c r="AJ413">
        <v>2010</v>
      </c>
      <c r="AK413">
        <v>0</v>
      </c>
      <c r="AL413">
        <v>19</v>
      </c>
      <c r="AO413" s="41"/>
      <c r="AP413" s="41"/>
      <c r="AQ413" t="str">
        <f t="shared" si="12"/>
        <v/>
      </c>
      <c r="AS413" t="str">
        <f t="shared" si="13"/>
        <v>wci_corp</v>
      </c>
    </row>
    <row r="414" spans="2:45">
      <c r="B414" t="s">
        <v>631</v>
      </c>
      <c r="C414" s="31">
        <v>44165</v>
      </c>
      <c r="D414" s="15">
        <v>12.87</v>
      </c>
      <c r="E414" s="15">
        <v>0</v>
      </c>
      <c r="F414" s="53" t="s">
        <v>134</v>
      </c>
      <c r="G414" t="s">
        <v>644</v>
      </c>
      <c r="H414" s="41" t="s">
        <v>136</v>
      </c>
      <c r="I414" t="s">
        <v>645</v>
      </c>
      <c r="J414" t="s">
        <v>214</v>
      </c>
      <c r="K414" t="s">
        <v>139</v>
      </c>
      <c r="L414" s="17"/>
      <c r="M414" s="17"/>
      <c r="N414" s="17" t="s">
        <v>648</v>
      </c>
      <c r="O414" s="36"/>
      <c r="P414" s="17"/>
      <c r="Q414" s="17"/>
      <c r="U414" t="s">
        <v>647</v>
      </c>
      <c r="V414" t="s">
        <v>647</v>
      </c>
      <c r="X414" s="31">
        <v>44169</v>
      </c>
      <c r="Y414" s="31">
        <v>44171</v>
      </c>
      <c r="AA414" s="31"/>
      <c r="AB414" t="s">
        <v>9</v>
      </c>
      <c r="AC414">
        <v>0</v>
      </c>
      <c r="AD414">
        <v>0</v>
      </c>
      <c r="AE414">
        <v>0</v>
      </c>
      <c r="AF414">
        <v>0</v>
      </c>
      <c r="AG414">
        <v>0</v>
      </c>
      <c r="AH414">
        <v>1</v>
      </c>
      <c r="AI414">
        <v>50050</v>
      </c>
      <c r="AJ414">
        <v>2010</v>
      </c>
      <c r="AK414">
        <v>0</v>
      </c>
      <c r="AL414">
        <v>19</v>
      </c>
      <c r="AO414" s="41"/>
      <c r="AP414" s="41"/>
      <c r="AQ414" t="str">
        <f t="shared" si="12"/>
        <v/>
      </c>
      <c r="AS414" t="str">
        <f t="shared" si="13"/>
        <v>wci_corp</v>
      </c>
    </row>
    <row r="415" spans="2:45">
      <c r="B415" t="s">
        <v>631</v>
      </c>
      <c r="C415" s="31">
        <v>44165</v>
      </c>
      <c r="D415" s="15">
        <v>161.58000000000001</v>
      </c>
      <c r="E415" s="15">
        <v>0</v>
      </c>
      <c r="F415" s="53" t="s">
        <v>134</v>
      </c>
      <c r="G415" t="s">
        <v>644</v>
      </c>
      <c r="H415" s="41" t="s">
        <v>136</v>
      </c>
      <c r="I415" t="s">
        <v>645</v>
      </c>
      <c r="J415" t="s">
        <v>214</v>
      </c>
      <c r="K415" t="s">
        <v>139</v>
      </c>
      <c r="L415" s="17"/>
      <c r="M415" s="17"/>
      <c r="N415" s="17" t="s">
        <v>646</v>
      </c>
      <c r="O415" s="36"/>
      <c r="P415" s="17"/>
      <c r="Q415" s="17"/>
      <c r="U415" t="s">
        <v>647</v>
      </c>
      <c r="V415" t="s">
        <v>647</v>
      </c>
      <c r="X415" s="31">
        <v>44169</v>
      </c>
      <c r="Y415" s="31">
        <v>44171</v>
      </c>
      <c r="AA415" s="31"/>
      <c r="AB415" t="s">
        <v>9</v>
      </c>
      <c r="AC415">
        <v>0</v>
      </c>
      <c r="AD415">
        <v>0</v>
      </c>
      <c r="AE415">
        <v>0</v>
      </c>
      <c r="AF415">
        <v>0</v>
      </c>
      <c r="AG415">
        <v>0</v>
      </c>
      <c r="AH415">
        <v>1</v>
      </c>
      <c r="AI415">
        <v>50050</v>
      </c>
      <c r="AJ415">
        <v>2010</v>
      </c>
      <c r="AK415">
        <v>0</v>
      </c>
      <c r="AL415">
        <v>19</v>
      </c>
      <c r="AO415" s="41"/>
      <c r="AP415" s="41"/>
      <c r="AQ415" t="str">
        <f t="shared" si="12"/>
        <v/>
      </c>
      <c r="AS415" t="str">
        <f t="shared" si="13"/>
        <v>wci_corp</v>
      </c>
    </row>
    <row r="416" spans="2:45">
      <c r="B416" t="s">
        <v>631</v>
      </c>
      <c r="C416" s="31">
        <v>44165</v>
      </c>
      <c r="D416" s="15">
        <v>106.47</v>
      </c>
      <c r="E416" s="15">
        <v>0</v>
      </c>
      <c r="F416" s="53" t="s">
        <v>134</v>
      </c>
      <c r="G416" t="s">
        <v>644</v>
      </c>
      <c r="H416" s="41" t="s">
        <v>136</v>
      </c>
      <c r="I416" t="s">
        <v>645</v>
      </c>
      <c r="J416" t="s">
        <v>214</v>
      </c>
      <c r="K416" t="s">
        <v>139</v>
      </c>
      <c r="L416" s="17"/>
      <c r="M416" s="17"/>
      <c r="N416" s="17" t="s">
        <v>648</v>
      </c>
      <c r="O416" s="36"/>
      <c r="P416" s="17"/>
      <c r="Q416" s="17"/>
      <c r="U416" t="s">
        <v>647</v>
      </c>
      <c r="V416" t="s">
        <v>647</v>
      </c>
      <c r="X416" s="31">
        <v>44169</v>
      </c>
      <c r="Y416" s="31">
        <v>44171</v>
      </c>
      <c r="AA416" s="31"/>
      <c r="AB416" t="s">
        <v>9</v>
      </c>
      <c r="AC416">
        <v>0</v>
      </c>
      <c r="AD416">
        <v>0</v>
      </c>
      <c r="AE416">
        <v>0</v>
      </c>
      <c r="AF416">
        <v>0</v>
      </c>
      <c r="AG416">
        <v>0</v>
      </c>
      <c r="AH416">
        <v>1</v>
      </c>
      <c r="AI416">
        <v>50050</v>
      </c>
      <c r="AJ416">
        <v>2010</v>
      </c>
      <c r="AK416">
        <v>0</v>
      </c>
      <c r="AL416">
        <v>19</v>
      </c>
      <c r="AO416" s="41"/>
      <c r="AP416" s="41"/>
      <c r="AQ416" t="str">
        <f t="shared" si="12"/>
        <v/>
      </c>
      <c r="AS416" t="str">
        <f t="shared" si="13"/>
        <v>wci_corp</v>
      </c>
    </row>
    <row r="417" spans="2:45">
      <c r="B417" t="s">
        <v>631</v>
      </c>
      <c r="C417" s="31">
        <v>44165</v>
      </c>
      <c r="D417" s="15">
        <v>40.25</v>
      </c>
      <c r="E417" s="15">
        <v>0</v>
      </c>
      <c r="F417" s="53" t="s">
        <v>134</v>
      </c>
      <c r="G417" t="s">
        <v>644</v>
      </c>
      <c r="H417" s="41" t="s">
        <v>136</v>
      </c>
      <c r="I417" t="s">
        <v>645</v>
      </c>
      <c r="J417" t="s">
        <v>214</v>
      </c>
      <c r="K417" t="s">
        <v>139</v>
      </c>
      <c r="L417" s="17"/>
      <c r="M417" s="17"/>
      <c r="N417" s="17" t="s">
        <v>646</v>
      </c>
      <c r="O417" s="36"/>
      <c r="P417" s="17"/>
      <c r="Q417" s="17"/>
      <c r="U417" t="s">
        <v>647</v>
      </c>
      <c r="V417" t="s">
        <v>647</v>
      </c>
      <c r="X417" s="31">
        <v>44169</v>
      </c>
      <c r="Y417" s="31">
        <v>44171</v>
      </c>
      <c r="AA417" s="31"/>
      <c r="AB417" t="s">
        <v>9</v>
      </c>
      <c r="AC417">
        <v>0</v>
      </c>
      <c r="AD417">
        <v>0</v>
      </c>
      <c r="AE417">
        <v>0</v>
      </c>
      <c r="AF417">
        <v>0</v>
      </c>
      <c r="AG417">
        <v>0</v>
      </c>
      <c r="AH417">
        <v>1</v>
      </c>
      <c r="AI417">
        <v>50050</v>
      </c>
      <c r="AJ417">
        <v>2010</v>
      </c>
      <c r="AK417">
        <v>0</v>
      </c>
      <c r="AL417">
        <v>19</v>
      </c>
      <c r="AO417" s="41"/>
      <c r="AP417" s="41"/>
      <c r="AQ417" t="str">
        <f t="shared" si="12"/>
        <v/>
      </c>
      <c r="AS417" t="str">
        <f t="shared" si="13"/>
        <v>wci_corp</v>
      </c>
    </row>
    <row r="418" spans="2:45">
      <c r="B418" t="s">
        <v>631</v>
      </c>
      <c r="C418" s="31">
        <v>44165</v>
      </c>
      <c r="D418" s="15">
        <v>23.4</v>
      </c>
      <c r="E418" s="15">
        <v>0</v>
      </c>
      <c r="F418" s="53" t="s">
        <v>134</v>
      </c>
      <c r="G418" t="s">
        <v>644</v>
      </c>
      <c r="H418" s="41" t="s">
        <v>136</v>
      </c>
      <c r="I418" t="s">
        <v>645</v>
      </c>
      <c r="J418" t="s">
        <v>214</v>
      </c>
      <c r="K418" t="s">
        <v>139</v>
      </c>
      <c r="L418" s="17"/>
      <c r="M418" s="17"/>
      <c r="N418" s="17" t="s">
        <v>648</v>
      </c>
      <c r="O418" s="36"/>
      <c r="P418" s="17"/>
      <c r="Q418" s="17"/>
      <c r="U418" t="s">
        <v>647</v>
      </c>
      <c r="V418" t="s">
        <v>647</v>
      </c>
      <c r="X418" s="31">
        <v>44169</v>
      </c>
      <c r="Y418" s="31">
        <v>44171</v>
      </c>
      <c r="AA418" s="31"/>
      <c r="AB418" t="s">
        <v>9</v>
      </c>
      <c r="AC418">
        <v>0</v>
      </c>
      <c r="AD418">
        <v>0</v>
      </c>
      <c r="AE418">
        <v>0</v>
      </c>
      <c r="AF418">
        <v>0</v>
      </c>
      <c r="AG418">
        <v>0</v>
      </c>
      <c r="AH418">
        <v>1</v>
      </c>
      <c r="AI418">
        <v>50050</v>
      </c>
      <c r="AJ418">
        <v>2010</v>
      </c>
      <c r="AK418">
        <v>0</v>
      </c>
      <c r="AL418">
        <v>19</v>
      </c>
      <c r="AO418" s="41"/>
      <c r="AP418" s="41"/>
      <c r="AQ418" t="str">
        <f t="shared" si="12"/>
        <v/>
      </c>
      <c r="AS418" t="str">
        <f t="shared" si="13"/>
        <v>wci_corp</v>
      </c>
    </row>
    <row r="419" spans="2:45">
      <c r="B419" t="s">
        <v>631</v>
      </c>
      <c r="C419" s="31">
        <v>44165</v>
      </c>
      <c r="D419" s="15">
        <v>19.600000000000001</v>
      </c>
      <c r="E419" s="15">
        <v>0</v>
      </c>
      <c r="F419" s="53" t="s">
        <v>134</v>
      </c>
      <c r="G419" t="s">
        <v>644</v>
      </c>
      <c r="H419" s="41" t="s">
        <v>136</v>
      </c>
      <c r="I419" t="s">
        <v>645</v>
      </c>
      <c r="J419" t="s">
        <v>214</v>
      </c>
      <c r="K419" t="s">
        <v>139</v>
      </c>
      <c r="L419" s="17"/>
      <c r="M419" s="17"/>
      <c r="N419" s="17" t="s">
        <v>646</v>
      </c>
      <c r="O419" s="36"/>
      <c r="P419" s="17"/>
      <c r="Q419" s="17"/>
      <c r="U419" t="s">
        <v>647</v>
      </c>
      <c r="V419" t="s">
        <v>647</v>
      </c>
      <c r="X419" s="31">
        <v>44169</v>
      </c>
      <c r="Y419" s="31">
        <v>44171</v>
      </c>
      <c r="AA419" s="31"/>
      <c r="AB419" t="s">
        <v>9</v>
      </c>
      <c r="AC419">
        <v>0</v>
      </c>
      <c r="AD419">
        <v>0</v>
      </c>
      <c r="AE419">
        <v>0</v>
      </c>
      <c r="AF419">
        <v>0</v>
      </c>
      <c r="AG419">
        <v>0</v>
      </c>
      <c r="AH419">
        <v>1</v>
      </c>
      <c r="AI419">
        <v>50050</v>
      </c>
      <c r="AJ419">
        <v>2010</v>
      </c>
      <c r="AK419">
        <v>0</v>
      </c>
      <c r="AL419">
        <v>19</v>
      </c>
      <c r="AO419" s="41"/>
      <c r="AP419" s="41"/>
      <c r="AQ419" t="str">
        <f t="shared" si="12"/>
        <v/>
      </c>
      <c r="AS419" t="str">
        <f t="shared" si="13"/>
        <v>wci_corp</v>
      </c>
    </row>
    <row r="420" spans="2:45">
      <c r="B420" t="s">
        <v>631</v>
      </c>
      <c r="C420" s="31">
        <v>44165</v>
      </c>
      <c r="D420" s="15">
        <v>9.36</v>
      </c>
      <c r="E420" s="15">
        <v>0</v>
      </c>
      <c r="F420" s="53" t="s">
        <v>134</v>
      </c>
      <c r="G420" t="s">
        <v>644</v>
      </c>
      <c r="H420" s="41" t="s">
        <v>136</v>
      </c>
      <c r="I420" t="s">
        <v>645</v>
      </c>
      <c r="J420" t="s">
        <v>214</v>
      </c>
      <c r="K420" t="s">
        <v>139</v>
      </c>
      <c r="L420" s="17"/>
      <c r="M420" s="17"/>
      <c r="N420" s="17" t="s">
        <v>648</v>
      </c>
      <c r="O420" s="36"/>
      <c r="P420" s="17"/>
      <c r="Q420" s="17"/>
      <c r="U420" t="s">
        <v>647</v>
      </c>
      <c r="V420" t="s">
        <v>647</v>
      </c>
      <c r="X420" s="31">
        <v>44169</v>
      </c>
      <c r="Y420" s="31">
        <v>44171</v>
      </c>
      <c r="AA420" s="31"/>
      <c r="AB420" t="s">
        <v>9</v>
      </c>
      <c r="AC420">
        <v>0</v>
      </c>
      <c r="AD420">
        <v>0</v>
      </c>
      <c r="AE420">
        <v>0</v>
      </c>
      <c r="AF420">
        <v>0</v>
      </c>
      <c r="AG420">
        <v>0</v>
      </c>
      <c r="AH420">
        <v>1</v>
      </c>
      <c r="AI420">
        <v>50050</v>
      </c>
      <c r="AJ420">
        <v>2010</v>
      </c>
      <c r="AK420">
        <v>0</v>
      </c>
      <c r="AL420">
        <v>19</v>
      </c>
      <c r="AO420" s="41"/>
      <c r="AP420" s="41"/>
      <c r="AQ420" t="str">
        <f t="shared" si="12"/>
        <v/>
      </c>
      <c r="AS420" t="str">
        <f t="shared" si="13"/>
        <v>wci_corp</v>
      </c>
    </row>
    <row r="421" spans="2:45">
      <c r="B421" t="s">
        <v>631</v>
      </c>
      <c r="C421" s="31">
        <v>44165</v>
      </c>
      <c r="D421" s="15">
        <v>13.68</v>
      </c>
      <c r="E421" s="15">
        <v>0</v>
      </c>
      <c r="F421" s="53" t="s">
        <v>134</v>
      </c>
      <c r="G421" t="s">
        <v>644</v>
      </c>
      <c r="H421" s="41" t="s">
        <v>136</v>
      </c>
      <c r="I421" t="s">
        <v>645</v>
      </c>
      <c r="J421" t="s">
        <v>214</v>
      </c>
      <c r="K421" t="s">
        <v>139</v>
      </c>
      <c r="L421" s="17"/>
      <c r="M421" s="17"/>
      <c r="N421" s="17" t="s">
        <v>649</v>
      </c>
      <c r="O421" s="36"/>
      <c r="P421" s="17"/>
      <c r="Q421" s="17"/>
      <c r="U421" t="s">
        <v>647</v>
      </c>
      <c r="V421" t="s">
        <v>647</v>
      </c>
      <c r="X421" s="31">
        <v>44169</v>
      </c>
      <c r="Y421" s="31">
        <v>44171</v>
      </c>
      <c r="AA421" s="31"/>
      <c r="AB421" t="s">
        <v>9</v>
      </c>
      <c r="AC421">
        <v>0</v>
      </c>
      <c r="AD421">
        <v>0</v>
      </c>
      <c r="AE421">
        <v>0</v>
      </c>
      <c r="AF421">
        <v>0</v>
      </c>
      <c r="AG421">
        <v>0</v>
      </c>
      <c r="AH421">
        <v>1</v>
      </c>
      <c r="AI421">
        <v>50050</v>
      </c>
      <c r="AJ421">
        <v>2010</v>
      </c>
      <c r="AK421">
        <v>0</v>
      </c>
      <c r="AL421">
        <v>19</v>
      </c>
      <c r="AO421" s="41"/>
      <c r="AP421" s="41"/>
      <c r="AQ421" t="str">
        <f t="shared" si="12"/>
        <v/>
      </c>
      <c r="AS421" t="str">
        <f t="shared" si="13"/>
        <v>wci_corp</v>
      </c>
    </row>
    <row r="422" spans="2:45">
      <c r="B422" t="s">
        <v>637</v>
      </c>
      <c r="C422" s="31">
        <v>44165</v>
      </c>
      <c r="D422" s="15">
        <v>23.99</v>
      </c>
      <c r="E422" s="15">
        <v>0</v>
      </c>
      <c r="F422" s="53" t="s">
        <v>134</v>
      </c>
      <c r="G422" t="s">
        <v>644</v>
      </c>
      <c r="H422" s="41" t="s">
        <v>136</v>
      </c>
      <c r="I422" t="s">
        <v>645</v>
      </c>
      <c r="J422" t="s">
        <v>214</v>
      </c>
      <c r="K422" t="s">
        <v>139</v>
      </c>
      <c r="L422" s="17"/>
      <c r="M422" s="17"/>
      <c r="N422" s="17" t="s">
        <v>648</v>
      </c>
      <c r="O422" s="36"/>
      <c r="P422" s="17"/>
      <c r="Q422" s="17"/>
      <c r="U422" t="s">
        <v>647</v>
      </c>
      <c r="V422" t="s">
        <v>647</v>
      </c>
      <c r="X422" s="31">
        <v>44169</v>
      </c>
      <c r="Y422" s="31">
        <v>44171</v>
      </c>
      <c r="AA422" s="31"/>
      <c r="AB422" t="s">
        <v>9</v>
      </c>
      <c r="AC422">
        <v>0</v>
      </c>
      <c r="AD422">
        <v>0</v>
      </c>
      <c r="AE422">
        <v>0</v>
      </c>
      <c r="AF422">
        <v>0</v>
      </c>
      <c r="AG422">
        <v>0</v>
      </c>
      <c r="AH422">
        <v>1</v>
      </c>
      <c r="AI422">
        <v>52050</v>
      </c>
      <c r="AJ422">
        <v>2010</v>
      </c>
      <c r="AK422">
        <v>0</v>
      </c>
      <c r="AL422">
        <v>19</v>
      </c>
      <c r="AO422" s="41"/>
      <c r="AP422" s="41"/>
      <c r="AQ422" t="str">
        <f t="shared" si="12"/>
        <v/>
      </c>
      <c r="AS422" t="str">
        <f t="shared" si="13"/>
        <v>wci_corp</v>
      </c>
    </row>
    <row r="423" spans="2:45">
      <c r="B423" t="s">
        <v>637</v>
      </c>
      <c r="C423" s="31">
        <v>44165</v>
      </c>
      <c r="D423" s="15">
        <v>55.51</v>
      </c>
      <c r="E423" s="15">
        <v>0</v>
      </c>
      <c r="F423" s="53" t="s">
        <v>134</v>
      </c>
      <c r="G423" t="s">
        <v>644</v>
      </c>
      <c r="H423" s="41" t="s">
        <v>136</v>
      </c>
      <c r="I423" t="s">
        <v>645</v>
      </c>
      <c r="J423" t="s">
        <v>214</v>
      </c>
      <c r="K423" t="s">
        <v>139</v>
      </c>
      <c r="L423" s="17"/>
      <c r="M423" s="17"/>
      <c r="N423" s="17" t="s">
        <v>646</v>
      </c>
      <c r="O423" s="36"/>
      <c r="P423" s="17"/>
      <c r="Q423" s="17"/>
      <c r="U423" t="s">
        <v>647</v>
      </c>
      <c r="V423" t="s">
        <v>647</v>
      </c>
      <c r="X423" s="31">
        <v>44169</v>
      </c>
      <c r="Y423" s="31">
        <v>44171</v>
      </c>
      <c r="AA423" s="31"/>
      <c r="AB423" t="s">
        <v>9</v>
      </c>
      <c r="AC423">
        <v>0</v>
      </c>
      <c r="AD423">
        <v>0</v>
      </c>
      <c r="AE423">
        <v>0</v>
      </c>
      <c r="AF423">
        <v>0</v>
      </c>
      <c r="AG423">
        <v>0</v>
      </c>
      <c r="AH423">
        <v>1</v>
      </c>
      <c r="AI423">
        <v>52050</v>
      </c>
      <c r="AJ423">
        <v>2010</v>
      </c>
      <c r="AK423">
        <v>0</v>
      </c>
      <c r="AL423">
        <v>19</v>
      </c>
      <c r="AO423" s="41"/>
      <c r="AP423" s="41"/>
      <c r="AQ423" t="str">
        <f t="shared" si="12"/>
        <v/>
      </c>
      <c r="AS423" t="str">
        <f t="shared" si="13"/>
        <v>wci_corp</v>
      </c>
    </row>
    <row r="424" spans="2:45">
      <c r="B424" t="s">
        <v>638</v>
      </c>
      <c r="C424" s="31">
        <v>44165</v>
      </c>
      <c r="D424" s="15">
        <v>3.9</v>
      </c>
      <c r="E424" s="15">
        <v>0</v>
      </c>
      <c r="F424" s="53" t="s">
        <v>134</v>
      </c>
      <c r="G424" t="s">
        <v>644</v>
      </c>
      <c r="H424" s="41" t="s">
        <v>136</v>
      </c>
      <c r="I424" t="s">
        <v>645</v>
      </c>
      <c r="J424" t="s">
        <v>214</v>
      </c>
      <c r="K424" t="s">
        <v>139</v>
      </c>
      <c r="L424" s="17"/>
      <c r="M424" s="17"/>
      <c r="N424" s="17" t="s">
        <v>649</v>
      </c>
      <c r="O424" s="36"/>
      <c r="P424" s="17"/>
      <c r="Q424" s="17"/>
      <c r="U424" t="s">
        <v>647</v>
      </c>
      <c r="V424" t="s">
        <v>647</v>
      </c>
      <c r="X424" s="31">
        <v>44169</v>
      </c>
      <c r="Y424" s="31">
        <v>44171</v>
      </c>
      <c r="AA424" s="31"/>
      <c r="AB424" t="s">
        <v>9</v>
      </c>
      <c r="AC424">
        <v>0</v>
      </c>
      <c r="AD424">
        <v>0</v>
      </c>
      <c r="AE424">
        <v>0</v>
      </c>
      <c r="AF424">
        <v>0</v>
      </c>
      <c r="AG424">
        <v>0</v>
      </c>
      <c r="AH424">
        <v>1</v>
      </c>
      <c r="AI424">
        <v>55050</v>
      </c>
      <c r="AJ424">
        <v>2010</v>
      </c>
      <c r="AK424">
        <v>0</v>
      </c>
      <c r="AL424">
        <v>19</v>
      </c>
      <c r="AO424" s="41"/>
      <c r="AP424" s="41"/>
      <c r="AQ424" t="str">
        <f t="shared" si="12"/>
        <v/>
      </c>
      <c r="AS424" t="str">
        <f t="shared" si="13"/>
        <v>wci_corp</v>
      </c>
    </row>
    <row r="425" spans="2:45">
      <c r="B425" t="s">
        <v>638</v>
      </c>
      <c r="C425" s="31">
        <v>44165</v>
      </c>
      <c r="D425" s="15">
        <v>39.200000000000003</v>
      </c>
      <c r="E425" s="15">
        <v>0</v>
      </c>
      <c r="F425" s="53" t="s">
        <v>134</v>
      </c>
      <c r="G425" t="s">
        <v>644</v>
      </c>
      <c r="H425" s="41" t="s">
        <v>136</v>
      </c>
      <c r="I425" t="s">
        <v>645</v>
      </c>
      <c r="J425" t="s">
        <v>214</v>
      </c>
      <c r="K425" t="s">
        <v>139</v>
      </c>
      <c r="L425" s="17"/>
      <c r="M425" s="17"/>
      <c r="N425" s="17" t="s">
        <v>646</v>
      </c>
      <c r="O425" s="36"/>
      <c r="P425" s="17"/>
      <c r="Q425" s="17"/>
      <c r="U425" t="s">
        <v>647</v>
      </c>
      <c r="V425" t="s">
        <v>647</v>
      </c>
      <c r="X425" s="31">
        <v>44169</v>
      </c>
      <c r="Y425" s="31">
        <v>44171</v>
      </c>
      <c r="AA425" s="31"/>
      <c r="AB425" t="s">
        <v>9</v>
      </c>
      <c r="AC425">
        <v>0</v>
      </c>
      <c r="AD425">
        <v>0</v>
      </c>
      <c r="AE425">
        <v>0</v>
      </c>
      <c r="AF425">
        <v>0</v>
      </c>
      <c r="AG425">
        <v>0</v>
      </c>
      <c r="AH425">
        <v>1</v>
      </c>
      <c r="AI425">
        <v>55050</v>
      </c>
      <c r="AJ425">
        <v>2010</v>
      </c>
      <c r="AK425">
        <v>0</v>
      </c>
      <c r="AL425">
        <v>19</v>
      </c>
      <c r="AO425" s="41"/>
      <c r="AP425" s="41"/>
      <c r="AQ425" t="str">
        <f t="shared" si="12"/>
        <v/>
      </c>
      <c r="AS425" t="str">
        <f t="shared" si="13"/>
        <v>wci_corp</v>
      </c>
    </row>
    <row r="426" spans="2:45">
      <c r="B426" t="s">
        <v>638</v>
      </c>
      <c r="C426" s="31">
        <v>44165</v>
      </c>
      <c r="D426" s="15">
        <v>11.71</v>
      </c>
      <c r="E426" s="15">
        <v>0</v>
      </c>
      <c r="F426" s="53" t="s">
        <v>134</v>
      </c>
      <c r="G426" t="s">
        <v>644</v>
      </c>
      <c r="H426" s="41" t="s">
        <v>136</v>
      </c>
      <c r="I426" t="s">
        <v>645</v>
      </c>
      <c r="J426" t="s">
        <v>214</v>
      </c>
      <c r="K426" t="s">
        <v>139</v>
      </c>
      <c r="L426" s="17"/>
      <c r="M426" s="17"/>
      <c r="N426" s="17" t="s">
        <v>648</v>
      </c>
      <c r="O426" s="36"/>
      <c r="P426" s="17"/>
      <c r="Q426" s="17"/>
      <c r="U426" t="s">
        <v>647</v>
      </c>
      <c r="V426" t="s">
        <v>647</v>
      </c>
      <c r="X426" s="31">
        <v>44169</v>
      </c>
      <c r="Y426" s="31">
        <v>44171</v>
      </c>
      <c r="AA426" s="31"/>
      <c r="AB426" t="s">
        <v>9</v>
      </c>
      <c r="AC426">
        <v>0</v>
      </c>
      <c r="AD426">
        <v>0</v>
      </c>
      <c r="AE426">
        <v>0</v>
      </c>
      <c r="AF426">
        <v>0</v>
      </c>
      <c r="AG426">
        <v>0</v>
      </c>
      <c r="AH426">
        <v>1</v>
      </c>
      <c r="AI426">
        <v>55050</v>
      </c>
      <c r="AJ426">
        <v>2010</v>
      </c>
      <c r="AK426">
        <v>0</v>
      </c>
      <c r="AL426">
        <v>19</v>
      </c>
      <c r="AO426" s="41"/>
      <c r="AP426" s="41"/>
      <c r="AQ426" t="str">
        <f t="shared" si="12"/>
        <v/>
      </c>
      <c r="AS426" t="str">
        <f t="shared" si="13"/>
        <v>wci_corp</v>
      </c>
    </row>
    <row r="427" spans="2:45">
      <c r="B427" t="s">
        <v>639</v>
      </c>
      <c r="C427" s="31">
        <v>44165</v>
      </c>
      <c r="D427" s="15">
        <v>4.8</v>
      </c>
      <c r="E427" s="15">
        <v>0</v>
      </c>
      <c r="F427" s="53" t="s">
        <v>134</v>
      </c>
      <c r="G427" t="s">
        <v>644</v>
      </c>
      <c r="H427" s="41" t="s">
        <v>136</v>
      </c>
      <c r="I427" t="s">
        <v>645</v>
      </c>
      <c r="J427" t="s">
        <v>214</v>
      </c>
      <c r="K427" t="s">
        <v>139</v>
      </c>
      <c r="L427" s="17"/>
      <c r="M427" s="17"/>
      <c r="N427" s="17" t="s">
        <v>649</v>
      </c>
      <c r="O427" s="36"/>
      <c r="P427" s="17"/>
      <c r="Q427" s="17"/>
      <c r="U427" t="s">
        <v>647</v>
      </c>
      <c r="V427" t="s">
        <v>647</v>
      </c>
      <c r="X427" s="31">
        <v>44169</v>
      </c>
      <c r="Y427" s="31">
        <v>44171</v>
      </c>
      <c r="AA427" s="31"/>
      <c r="AB427" t="s">
        <v>9</v>
      </c>
      <c r="AC427">
        <v>0</v>
      </c>
      <c r="AD427">
        <v>0</v>
      </c>
      <c r="AE427">
        <v>0</v>
      </c>
      <c r="AF427">
        <v>0</v>
      </c>
      <c r="AG427">
        <v>0</v>
      </c>
      <c r="AH427">
        <v>1</v>
      </c>
      <c r="AI427">
        <v>70050</v>
      </c>
      <c r="AJ427">
        <v>2010</v>
      </c>
      <c r="AK427">
        <v>0</v>
      </c>
      <c r="AL427">
        <v>19</v>
      </c>
      <c r="AO427" s="41"/>
      <c r="AP427" s="41"/>
      <c r="AQ427" t="str">
        <f t="shared" si="12"/>
        <v/>
      </c>
      <c r="AS427" t="str">
        <f t="shared" si="13"/>
        <v>wci_corp</v>
      </c>
    </row>
    <row r="428" spans="2:45">
      <c r="B428" t="s">
        <v>639</v>
      </c>
      <c r="C428" s="31">
        <v>44165</v>
      </c>
      <c r="D428" s="15">
        <v>150.91999999999999</v>
      </c>
      <c r="E428" s="15">
        <v>0</v>
      </c>
      <c r="F428" s="53" t="s">
        <v>134</v>
      </c>
      <c r="G428" t="s">
        <v>644</v>
      </c>
      <c r="H428" s="41" t="s">
        <v>136</v>
      </c>
      <c r="I428" t="s">
        <v>645</v>
      </c>
      <c r="J428" t="s">
        <v>214</v>
      </c>
      <c r="K428" t="s">
        <v>139</v>
      </c>
      <c r="L428" s="17"/>
      <c r="M428" s="17"/>
      <c r="N428" s="17" t="s">
        <v>646</v>
      </c>
      <c r="O428" s="36"/>
      <c r="P428" s="17"/>
      <c r="Q428" s="17"/>
      <c r="U428" t="s">
        <v>647</v>
      </c>
      <c r="V428" t="s">
        <v>647</v>
      </c>
      <c r="X428" s="31">
        <v>44169</v>
      </c>
      <c r="Y428" s="31">
        <v>44171</v>
      </c>
      <c r="AA428" s="31"/>
      <c r="AB428" t="s">
        <v>9</v>
      </c>
      <c r="AC428">
        <v>0</v>
      </c>
      <c r="AD428">
        <v>0</v>
      </c>
      <c r="AE428">
        <v>0</v>
      </c>
      <c r="AF428">
        <v>0</v>
      </c>
      <c r="AG428">
        <v>0</v>
      </c>
      <c r="AH428">
        <v>1</v>
      </c>
      <c r="AI428">
        <v>70050</v>
      </c>
      <c r="AJ428">
        <v>2010</v>
      </c>
      <c r="AK428">
        <v>0</v>
      </c>
      <c r="AL428">
        <v>19</v>
      </c>
      <c r="AO428" s="41"/>
      <c r="AP428" s="41"/>
      <c r="AQ428" t="str">
        <f t="shared" si="12"/>
        <v/>
      </c>
      <c r="AS428" t="str">
        <f t="shared" si="13"/>
        <v>wci_corp</v>
      </c>
    </row>
    <row r="429" spans="2:45">
      <c r="B429" t="s">
        <v>639</v>
      </c>
      <c r="C429" s="31">
        <v>44165</v>
      </c>
      <c r="D429" s="15">
        <v>47.41</v>
      </c>
      <c r="E429" s="15">
        <v>0</v>
      </c>
      <c r="F429" s="53" t="s">
        <v>134</v>
      </c>
      <c r="G429" t="s">
        <v>644</v>
      </c>
      <c r="H429" s="41" t="s">
        <v>136</v>
      </c>
      <c r="I429" t="s">
        <v>645</v>
      </c>
      <c r="J429" t="s">
        <v>214</v>
      </c>
      <c r="K429" t="s">
        <v>139</v>
      </c>
      <c r="L429" s="17"/>
      <c r="M429" s="17"/>
      <c r="N429" s="17" t="s">
        <v>648</v>
      </c>
      <c r="O429" s="36"/>
      <c r="P429" s="17"/>
      <c r="Q429" s="17"/>
      <c r="U429" t="s">
        <v>647</v>
      </c>
      <c r="V429" t="s">
        <v>647</v>
      </c>
      <c r="X429" s="31">
        <v>44169</v>
      </c>
      <c r="Y429" s="31">
        <v>44171</v>
      </c>
      <c r="AA429" s="31"/>
      <c r="AB429" t="s">
        <v>9</v>
      </c>
      <c r="AC429">
        <v>0</v>
      </c>
      <c r="AD429">
        <v>0</v>
      </c>
      <c r="AE429">
        <v>0</v>
      </c>
      <c r="AF429">
        <v>0</v>
      </c>
      <c r="AG429">
        <v>0</v>
      </c>
      <c r="AH429">
        <v>1</v>
      </c>
      <c r="AI429">
        <v>70050</v>
      </c>
      <c r="AJ429">
        <v>2010</v>
      </c>
      <c r="AK429">
        <v>0</v>
      </c>
      <c r="AL429">
        <v>19</v>
      </c>
      <c r="AO429" s="41"/>
      <c r="AP429" s="41"/>
      <c r="AQ429" t="str">
        <f t="shared" si="12"/>
        <v/>
      </c>
      <c r="AS429" t="str">
        <f t="shared" si="13"/>
        <v>wci_corp</v>
      </c>
    </row>
    <row r="430" spans="2:45">
      <c r="B430" t="s">
        <v>133</v>
      </c>
      <c r="C430" s="31">
        <v>44187</v>
      </c>
      <c r="D430" s="15">
        <v>1200</v>
      </c>
      <c r="E430" s="15">
        <v>0</v>
      </c>
      <c r="F430" s="53" t="s">
        <v>134</v>
      </c>
      <c r="G430" t="s">
        <v>650</v>
      </c>
      <c r="H430" s="41" t="s">
        <v>136</v>
      </c>
      <c r="I430" t="s">
        <v>137</v>
      </c>
      <c r="J430" t="s">
        <v>138</v>
      </c>
      <c r="K430" t="s">
        <v>139</v>
      </c>
      <c r="L430" s="17" t="s">
        <v>140</v>
      </c>
      <c r="M430" s="17"/>
      <c r="N430" s="17" t="s">
        <v>141</v>
      </c>
      <c r="O430" s="36">
        <v>44182</v>
      </c>
      <c r="P430" s="17" t="s">
        <v>605</v>
      </c>
      <c r="Q430" s="17" t="s">
        <v>651</v>
      </c>
      <c r="R430" t="s">
        <v>607</v>
      </c>
      <c r="U430" t="s">
        <v>652</v>
      </c>
      <c r="V430" t="s">
        <v>653</v>
      </c>
      <c r="W430">
        <v>2010</v>
      </c>
      <c r="X430" s="31">
        <v>44187</v>
      </c>
      <c r="Y430" s="31">
        <v>44187</v>
      </c>
      <c r="Z430">
        <v>1200</v>
      </c>
      <c r="AA430" s="31">
        <v>44247</v>
      </c>
      <c r="AB430" t="s">
        <v>9</v>
      </c>
      <c r="AC430">
        <v>0</v>
      </c>
      <c r="AD430">
        <v>0</v>
      </c>
      <c r="AE430">
        <v>0</v>
      </c>
      <c r="AF430">
        <v>0</v>
      </c>
      <c r="AG430">
        <v>0</v>
      </c>
      <c r="AH430">
        <v>1</v>
      </c>
      <c r="AI430">
        <v>57147</v>
      </c>
      <c r="AJ430">
        <v>2010</v>
      </c>
      <c r="AK430">
        <v>0</v>
      </c>
      <c r="AL430">
        <v>19</v>
      </c>
      <c r="AO430" s="41"/>
      <c r="AP430" s="41"/>
      <c r="AQ430" t="str">
        <f t="shared" si="12"/>
        <v>VO05633713</v>
      </c>
      <c r="AS430" t="str">
        <f t="shared" si="13"/>
        <v>wci_corp</v>
      </c>
    </row>
    <row r="431" spans="2:45">
      <c r="B431" t="s">
        <v>133</v>
      </c>
      <c r="C431" s="31">
        <v>44187</v>
      </c>
      <c r="D431" s="15">
        <v>1760</v>
      </c>
      <c r="E431" s="15">
        <v>0</v>
      </c>
      <c r="F431" s="53" t="s">
        <v>134</v>
      </c>
      <c r="G431" t="s">
        <v>650</v>
      </c>
      <c r="H431" s="41" t="s">
        <v>136</v>
      </c>
      <c r="I431" t="s">
        <v>137</v>
      </c>
      <c r="J431" t="s">
        <v>138</v>
      </c>
      <c r="K431" t="s">
        <v>139</v>
      </c>
      <c r="L431" s="17" t="s">
        <v>140</v>
      </c>
      <c r="M431" s="17"/>
      <c r="N431" s="17" t="s">
        <v>141</v>
      </c>
      <c r="O431" s="36">
        <v>44182</v>
      </c>
      <c r="P431" s="17" t="s">
        <v>600</v>
      </c>
      <c r="Q431" s="17" t="s">
        <v>654</v>
      </c>
      <c r="R431" t="s">
        <v>602</v>
      </c>
      <c r="U431" t="s">
        <v>655</v>
      </c>
      <c r="V431" t="s">
        <v>653</v>
      </c>
      <c r="W431">
        <v>2010</v>
      </c>
      <c r="X431" s="31">
        <v>44187</v>
      </c>
      <c r="Y431" s="31">
        <v>44187</v>
      </c>
      <c r="Z431">
        <v>1760</v>
      </c>
      <c r="AA431" s="31">
        <v>44247</v>
      </c>
      <c r="AB431" t="s">
        <v>9</v>
      </c>
      <c r="AC431">
        <v>0</v>
      </c>
      <c r="AD431">
        <v>0</v>
      </c>
      <c r="AE431">
        <v>0</v>
      </c>
      <c r="AF431">
        <v>0</v>
      </c>
      <c r="AG431">
        <v>0</v>
      </c>
      <c r="AH431">
        <v>1</v>
      </c>
      <c r="AI431">
        <v>57147</v>
      </c>
      <c r="AJ431">
        <v>2010</v>
      </c>
      <c r="AK431">
        <v>0</v>
      </c>
      <c r="AL431">
        <v>19</v>
      </c>
      <c r="AO431" s="41"/>
      <c r="AP431" s="41"/>
      <c r="AQ431" t="str">
        <f t="shared" si="12"/>
        <v>VO05633714</v>
      </c>
      <c r="AS431" t="str">
        <f t="shared" si="13"/>
        <v>wci_corp</v>
      </c>
    </row>
    <row r="432" spans="2:45">
      <c r="B432" t="s">
        <v>218</v>
      </c>
      <c r="C432" s="31">
        <v>44196</v>
      </c>
      <c r="D432" s="15">
        <v>-1024.4000000000001</v>
      </c>
      <c r="E432" s="15">
        <v>0</v>
      </c>
      <c r="F432" s="53" t="s">
        <v>134</v>
      </c>
      <c r="G432" t="s">
        <v>656</v>
      </c>
      <c r="H432" s="41" t="s">
        <v>136</v>
      </c>
      <c r="I432" t="s">
        <v>623</v>
      </c>
      <c r="J432" t="s">
        <v>214</v>
      </c>
      <c r="K432" t="s">
        <v>139</v>
      </c>
      <c r="L432" s="17"/>
      <c r="M432" s="17"/>
      <c r="N432" s="17" t="s">
        <v>624</v>
      </c>
      <c r="O432" s="36"/>
      <c r="P432" s="17"/>
      <c r="Q432" s="17"/>
      <c r="U432" t="s">
        <v>625</v>
      </c>
      <c r="V432" t="s">
        <v>657</v>
      </c>
      <c r="X432" s="31">
        <v>44169</v>
      </c>
      <c r="Y432" s="31">
        <v>44169</v>
      </c>
      <c r="AA432" s="31"/>
      <c r="AB432" t="s">
        <v>9</v>
      </c>
      <c r="AC432">
        <v>0</v>
      </c>
      <c r="AD432">
        <v>0</v>
      </c>
      <c r="AE432">
        <v>0</v>
      </c>
      <c r="AF432">
        <v>0</v>
      </c>
      <c r="AG432">
        <v>5</v>
      </c>
      <c r="AH432">
        <v>1</v>
      </c>
      <c r="AI432">
        <v>50020</v>
      </c>
      <c r="AJ432">
        <v>2010</v>
      </c>
      <c r="AK432">
        <v>0</v>
      </c>
      <c r="AL432">
        <v>19</v>
      </c>
      <c r="AO432" s="41"/>
      <c r="AP432" s="41"/>
      <c r="AQ432" t="str">
        <f t="shared" si="12"/>
        <v/>
      </c>
      <c r="AS432" t="str">
        <f t="shared" si="13"/>
        <v>wci_corp</v>
      </c>
    </row>
    <row r="433" spans="2:45">
      <c r="B433" t="s">
        <v>218</v>
      </c>
      <c r="C433" s="31">
        <v>44196</v>
      </c>
      <c r="D433" s="15">
        <v>-160.88</v>
      </c>
      <c r="E433" s="15">
        <v>0</v>
      </c>
      <c r="F433" s="53" t="s">
        <v>134</v>
      </c>
      <c r="G433" t="s">
        <v>656</v>
      </c>
      <c r="H433" s="41" t="s">
        <v>136</v>
      </c>
      <c r="I433" t="s">
        <v>623</v>
      </c>
      <c r="J433" t="s">
        <v>214</v>
      </c>
      <c r="K433" t="s">
        <v>139</v>
      </c>
      <c r="L433" s="17"/>
      <c r="M433" s="17"/>
      <c r="N433" s="17" t="s">
        <v>624</v>
      </c>
      <c r="O433" s="36"/>
      <c r="P433" s="17"/>
      <c r="Q433" s="17"/>
      <c r="U433" t="s">
        <v>625</v>
      </c>
      <c r="V433" t="s">
        <v>657</v>
      </c>
      <c r="X433" s="31">
        <v>44169</v>
      </c>
      <c r="Y433" s="31">
        <v>44169</v>
      </c>
      <c r="AA433" s="31"/>
      <c r="AB433" t="s">
        <v>9</v>
      </c>
      <c r="AC433">
        <v>0</v>
      </c>
      <c r="AD433">
        <v>0</v>
      </c>
      <c r="AE433">
        <v>0</v>
      </c>
      <c r="AF433">
        <v>0</v>
      </c>
      <c r="AG433">
        <v>5</v>
      </c>
      <c r="AH433">
        <v>1</v>
      </c>
      <c r="AI433">
        <v>50020</v>
      </c>
      <c r="AJ433">
        <v>2010</v>
      </c>
      <c r="AK433">
        <v>0</v>
      </c>
      <c r="AL433">
        <v>19</v>
      </c>
      <c r="AO433" s="41"/>
      <c r="AP433" s="41"/>
      <c r="AQ433" t="str">
        <f t="shared" si="12"/>
        <v/>
      </c>
      <c r="AS433" t="str">
        <f t="shared" si="13"/>
        <v>wci_corp</v>
      </c>
    </row>
    <row r="434" spans="2:45">
      <c r="B434" t="s">
        <v>218</v>
      </c>
      <c r="C434" s="31">
        <v>44196</v>
      </c>
      <c r="D434" s="15">
        <v>-2729.12</v>
      </c>
      <c r="E434" s="15">
        <v>0</v>
      </c>
      <c r="F434" s="53" t="s">
        <v>134</v>
      </c>
      <c r="G434" t="s">
        <v>656</v>
      </c>
      <c r="H434" s="41" t="s">
        <v>136</v>
      </c>
      <c r="I434" t="s">
        <v>623</v>
      </c>
      <c r="J434" t="s">
        <v>214</v>
      </c>
      <c r="K434" t="s">
        <v>139</v>
      </c>
      <c r="L434" s="17"/>
      <c r="M434" s="17"/>
      <c r="N434" s="17" t="s">
        <v>624</v>
      </c>
      <c r="O434" s="36"/>
      <c r="P434" s="17"/>
      <c r="Q434" s="17"/>
      <c r="U434" t="s">
        <v>625</v>
      </c>
      <c r="V434" t="s">
        <v>657</v>
      </c>
      <c r="X434" s="31">
        <v>44169</v>
      </c>
      <c r="Y434" s="31">
        <v>44169</v>
      </c>
      <c r="AA434" s="31"/>
      <c r="AB434" t="s">
        <v>9</v>
      </c>
      <c r="AC434">
        <v>0</v>
      </c>
      <c r="AD434">
        <v>0</v>
      </c>
      <c r="AE434">
        <v>0</v>
      </c>
      <c r="AF434">
        <v>0</v>
      </c>
      <c r="AG434">
        <v>5</v>
      </c>
      <c r="AH434">
        <v>1</v>
      </c>
      <c r="AI434">
        <v>50020</v>
      </c>
      <c r="AJ434">
        <v>2010</v>
      </c>
      <c r="AK434">
        <v>0</v>
      </c>
      <c r="AL434">
        <v>19</v>
      </c>
      <c r="AO434" s="41"/>
      <c r="AP434" s="41"/>
      <c r="AQ434" t="str">
        <f t="shared" si="12"/>
        <v/>
      </c>
      <c r="AS434" t="str">
        <f t="shared" si="13"/>
        <v>wci_corp</v>
      </c>
    </row>
    <row r="435" spans="2:45">
      <c r="B435" t="s">
        <v>218</v>
      </c>
      <c r="C435" s="31">
        <v>44196</v>
      </c>
      <c r="D435" s="15">
        <v>-204.88</v>
      </c>
      <c r="E435" s="15">
        <v>0</v>
      </c>
      <c r="F435" s="53" t="s">
        <v>134</v>
      </c>
      <c r="G435" t="s">
        <v>656</v>
      </c>
      <c r="H435" s="41" t="s">
        <v>136</v>
      </c>
      <c r="I435" t="s">
        <v>623</v>
      </c>
      <c r="J435" t="s">
        <v>214</v>
      </c>
      <c r="K435" t="s">
        <v>139</v>
      </c>
      <c r="L435" s="17"/>
      <c r="M435" s="17"/>
      <c r="N435" s="17" t="s">
        <v>624</v>
      </c>
      <c r="O435" s="36"/>
      <c r="P435" s="17"/>
      <c r="Q435" s="17"/>
      <c r="U435" t="s">
        <v>625</v>
      </c>
      <c r="V435" t="s">
        <v>657</v>
      </c>
      <c r="X435" s="31">
        <v>44169</v>
      </c>
      <c r="Y435" s="31">
        <v>44169</v>
      </c>
      <c r="AA435" s="31"/>
      <c r="AB435" t="s">
        <v>9</v>
      </c>
      <c r="AC435">
        <v>0</v>
      </c>
      <c r="AD435">
        <v>0</v>
      </c>
      <c r="AE435">
        <v>0</v>
      </c>
      <c r="AF435">
        <v>0</v>
      </c>
      <c r="AG435">
        <v>5</v>
      </c>
      <c r="AH435">
        <v>1</v>
      </c>
      <c r="AI435">
        <v>50020</v>
      </c>
      <c r="AJ435">
        <v>2010</v>
      </c>
      <c r="AK435">
        <v>0</v>
      </c>
      <c r="AL435">
        <v>19</v>
      </c>
      <c r="AO435" s="41"/>
      <c r="AP435" s="41"/>
      <c r="AQ435" t="str">
        <f t="shared" si="12"/>
        <v/>
      </c>
      <c r="AS435" t="str">
        <f t="shared" si="13"/>
        <v>wci_corp</v>
      </c>
    </row>
    <row r="436" spans="2:45">
      <c r="B436" t="s">
        <v>229</v>
      </c>
      <c r="C436" s="31">
        <v>44196</v>
      </c>
      <c r="D436" s="15">
        <v>34.630000000000003</v>
      </c>
      <c r="E436" s="15">
        <v>0</v>
      </c>
      <c r="F436" s="53" t="s">
        <v>134</v>
      </c>
      <c r="G436" t="s">
        <v>658</v>
      </c>
      <c r="H436" s="41" t="s">
        <v>136</v>
      </c>
      <c r="I436" t="s">
        <v>659</v>
      </c>
      <c r="J436" t="s">
        <v>476</v>
      </c>
      <c r="K436" t="s">
        <v>139</v>
      </c>
      <c r="L436" s="17"/>
      <c r="M436" s="17"/>
      <c r="N436" s="17" t="s">
        <v>334</v>
      </c>
      <c r="O436" s="36"/>
      <c r="P436" s="17"/>
      <c r="Q436" s="17"/>
      <c r="U436" t="s">
        <v>660</v>
      </c>
      <c r="V436" t="s">
        <v>660</v>
      </c>
      <c r="X436" s="31">
        <v>44201</v>
      </c>
      <c r="Y436" s="31">
        <v>44201</v>
      </c>
      <c r="AA436" s="31"/>
      <c r="AB436" t="s">
        <v>9</v>
      </c>
      <c r="AC436">
        <v>0</v>
      </c>
      <c r="AD436">
        <v>0</v>
      </c>
      <c r="AE436">
        <v>0</v>
      </c>
      <c r="AF436">
        <v>0</v>
      </c>
      <c r="AG436">
        <v>0</v>
      </c>
      <c r="AH436">
        <v>1</v>
      </c>
      <c r="AI436">
        <v>50086</v>
      </c>
      <c r="AJ436">
        <v>2010</v>
      </c>
      <c r="AK436">
        <v>0</v>
      </c>
      <c r="AL436">
        <v>19</v>
      </c>
      <c r="AO436" s="41"/>
      <c r="AP436" s="41"/>
      <c r="AQ436" t="str">
        <f t="shared" si="12"/>
        <v/>
      </c>
      <c r="AS436" t="str">
        <f t="shared" si="13"/>
        <v>wci_corp</v>
      </c>
    </row>
    <row r="437" spans="2:45">
      <c r="B437" t="s">
        <v>133</v>
      </c>
      <c r="C437" s="31">
        <v>44196</v>
      </c>
      <c r="D437" s="15">
        <v>732.06</v>
      </c>
      <c r="E437" s="15">
        <v>0</v>
      </c>
      <c r="F437" s="53" t="s">
        <v>134</v>
      </c>
      <c r="G437" t="s">
        <v>658</v>
      </c>
      <c r="H437" s="41" t="s">
        <v>136</v>
      </c>
      <c r="I437" t="s">
        <v>659</v>
      </c>
      <c r="J437" t="s">
        <v>476</v>
      </c>
      <c r="K437" t="s">
        <v>139</v>
      </c>
      <c r="L437" s="17"/>
      <c r="M437" s="17"/>
      <c r="N437" s="17" t="s">
        <v>661</v>
      </c>
      <c r="O437" s="36"/>
      <c r="P437" s="17"/>
      <c r="Q437" s="17"/>
      <c r="U437" t="s">
        <v>660</v>
      </c>
      <c r="V437" t="s">
        <v>660</v>
      </c>
      <c r="X437" s="31">
        <v>44201</v>
      </c>
      <c r="Y437" s="31">
        <v>44201</v>
      </c>
      <c r="AA437" s="31"/>
      <c r="AB437" t="s">
        <v>9</v>
      </c>
      <c r="AC437">
        <v>0</v>
      </c>
      <c r="AD437">
        <v>0</v>
      </c>
      <c r="AE437">
        <v>0</v>
      </c>
      <c r="AF437">
        <v>0</v>
      </c>
      <c r="AG437">
        <v>0</v>
      </c>
      <c r="AH437">
        <v>1</v>
      </c>
      <c r="AI437">
        <v>57147</v>
      </c>
      <c r="AJ437">
        <v>2010</v>
      </c>
      <c r="AK437">
        <v>0</v>
      </c>
      <c r="AL437">
        <v>19</v>
      </c>
      <c r="AO437" s="41"/>
      <c r="AP437" s="41"/>
      <c r="AQ437" t="str">
        <f t="shared" si="12"/>
        <v/>
      </c>
      <c r="AS437" t="str">
        <f t="shared" si="13"/>
        <v>wci_corp</v>
      </c>
    </row>
    <row r="438" spans="2:45">
      <c r="B438" t="s">
        <v>218</v>
      </c>
      <c r="C438" s="31">
        <v>44196</v>
      </c>
      <c r="D438" s="15">
        <v>1843.92</v>
      </c>
      <c r="E438" s="15">
        <v>0</v>
      </c>
      <c r="F438" s="53" t="s">
        <v>134</v>
      </c>
      <c r="G438" t="s">
        <v>662</v>
      </c>
      <c r="H438" s="41" t="s">
        <v>136</v>
      </c>
      <c r="I438" t="s">
        <v>663</v>
      </c>
      <c r="J438" t="s">
        <v>168</v>
      </c>
      <c r="K438" t="s">
        <v>139</v>
      </c>
      <c r="L438" s="17"/>
      <c r="M438" s="17"/>
      <c r="N438" s="17" t="s">
        <v>624</v>
      </c>
      <c r="O438" s="36"/>
      <c r="P438" s="17"/>
      <c r="Q438" s="17"/>
      <c r="U438" t="s">
        <v>664</v>
      </c>
      <c r="V438" t="s">
        <v>664</v>
      </c>
      <c r="X438" s="31">
        <v>44202</v>
      </c>
      <c r="Y438" s="31">
        <v>44202</v>
      </c>
      <c r="AA438" s="31"/>
      <c r="AB438" t="s">
        <v>9</v>
      </c>
      <c r="AC438">
        <v>0</v>
      </c>
      <c r="AD438">
        <v>0</v>
      </c>
      <c r="AE438">
        <v>0</v>
      </c>
      <c r="AF438">
        <v>0</v>
      </c>
      <c r="AG438">
        <v>0</v>
      </c>
      <c r="AH438">
        <v>1</v>
      </c>
      <c r="AI438">
        <v>50020</v>
      </c>
      <c r="AJ438">
        <v>2010</v>
      </c>
      <c r="AK438">
        <v>0</v>
      </c>
      <c r="AL438">
        <v>19</v>
      </c>
      <c r="AO438" s="41"/>
      <c r="AP438" s="41"/>
      <c r="AQ438" t="str">
        <f t="shared" si="12"/>
        <v/>
      </c>
      <c r="AS438" t="str">
        <f t="shared" si="13"/>
        <v>wci_corp</v>
      </c>
    </row>
    <row r="439" spans="2:45">
      <c r="B439" t="s">
        <v>218</v>
      </c>
      <c r="C439" s="31">
        <v>44196</v>
      </c>
      <c r="D439" s="15">
        <v>160.88</v>
      </c>
      <c r="E439" s="15">
        <v>0</v>
      </c>
      <c r="F439" s="53" t="s">
        <v>134</v>
      </c>
      <c r="G439" t="s">
        <v>662</v>
      </c>
      <c r="H439" s="41" t="s">
        <v>136</v>
      </c>
      <c r="I439" t="s">
        <v>663</v>
      </c>
      <c r="J439" t="s">
        <v>168</v>
      </c>
      <c r="K439" t="s">
        <v>139</v>
      </c>
      <c r="L439" s="17"/>
      <c r="M439" s="17"/>
      <c r="N439" s="17" t="s">
        <v>624</v>
      </c>
      <c r="O439" s="36"/>
      <c r="P439" s="17"/>
      <c r="Q439" s="17"/>
      <c r="U439" t="s">
        <v>664</v>
      </c>
      <c r="V439" t="s">
        <v>664</v>
      </c>
      <c r="X439" s="31">
        <v>44202</v>
      </c>
      <c r="Y439" s="31">
        <v>44202</v>
      </c>
      <c r="AA439" s="31"/>
      <c r="AB439" t="s">
        <v>9</v>
      </c>
      <c r="AC439">
        <v>0</v>
      </c>
      <c r="AD439">
        <v>0</v>
      </c>
      <c r="AE439">
        <v>0</v>
      </c>
      <c r="AF439">
        <v>0</v>
      </c>
      <c r="AG439">
        <v>0</v>
      </c>
      <c r="AH439">
        <v>1</v>
      </c>
      <c r="AI439">
        <v>50020</v>
      </c>
      <c r="AJ439">
        <v>2010</v>
      </c>
      <c r="AK439">
        <v>0</v>
      </c>
      <c r="AL439">
        <v>19</v>
      </c>
      <c r="AO439" s="41"/>
      <c r="AP439" s="41"/>
      <c r="AQ439" t="str">
        <f t="shared" si="12"/>
        <v/>
      </c>
      <c r="AS439" t="str">
        <f t="shared" si="13"/>
        <v>wci_corp</v>
      </c>
    </row>
    <row r="440" spans="2:45">
      <c r="B440" t="s">
        <v>218</v>
      </c>
      <c r="C440" s="31">
        <v>44196</v>
      </c>
      <c r="D440" s="15">
        <v>4754.72</v>
      </c>
      <c r="E440" s="15">
        <v>0</v>
      </c>
      <c r="F440" s="53" t="s">
        <v>134</v>
      </c>
      <c r="G440" t="s">
        <v>662</v>
      </c>
      <c r="H440" s="41" t="s">
        <v>136</v>
      </c>
      <c r="I440" t="s">
        <v>663</v>
      </c>
      <c r="J440" t="s">
        <v>168</v>
      </c>
      <c r="K440" t="s">
        <v>139</v>
      </c>
      <c r="L440" s="17"/>
      <c r="M440" s="17"/>
      <c r="N440" s="17" t="s">
        <v>624</v>
      </c>
      <c r="O440" s="36"/>
      <c r="P440" s="17"/>
      <c r="Q440" s="17"/>
      <c r="U440" t="s">
        <v>664</v>
      </c>
      <c r="V440" t="s">
        <v>664</v>
      </c>
      <c r="X440" s="31">
        <v>44202</v>
      </c>
      <c r="Y440" s="31">
        <v>44202</v>
      </c>
      <c r="AA440" s="31"/>
      <c r="AB440" t="s">
        <v>9</v>
      </c>
      <c r="AC440">
        <v>0</v>
      </c>
      <c r="AD440">
        <v>0</v>
      </c>
      <c r="AE440">
        <v>0</v>
      </c>
      <c r="AF440">
        <v>0</v>
      </c>
      <c r="AG440">
        <v>0</v>
      </c>
      <c r="AH440">
        <v>1</v>
      </c>
      <c r="AI440">
        <v>50020</v>
      </c>
      <c r="AJ440">
        <v>2010</v>
      </c>
      <c r="AK440">
        <v>0</v>
      </c>
      <c r="AL440">
        <v>19</v>
      </c>
      <c r="AO440" s="41"/>
      <c r="AP440" s="41"/>
      <c r="AQ440" t="str">
        <f t="shared" si="12"/>
        <v/>
      </c>
      <c r="AS440" t="str">
        <f t="shared" si="13"/>
        <v>wci_corp</v>
      </c>
    </row>
    <row r="441" spans="2:45">
      <c r="B441" t="s">
        <v>218</v>
      </c>
      <c r="C441" s="31">
        <v>44196</v>
      </c>
      <c r="D441" s="15">
        <v>1024.4000000000001</v>
      </c>
      <c r="E441" s="15">
        <v>0</v>
      </c>
      <c r="F441" s="53" t="s">
        <v>134</v>
      </c>
      <c r="G441" t="s">
        <v>662</v>
      </c>
      <c r="H441" s="41" t="s">
        <v>136</v>
      </c>
      <c r="I441" t="s">
        <v>663</v>
      </c>
      <c r="J441" t="s">
        <v>168</v>
      </c>
      <c r="K441" t="s">
        <v>139</v>
      </c>
      <c r="L441" s="17"/>
      <c r="M441" s="17"/>
      <c r="N441" s="17" t="s">
        <v>624</v>
      </c>
      <c r="O441" s="36"/>
      <c r="P441" s="17"/>
      <c r="Q441" s="17"/>
      <c r="U441" t="s">
        <v>664</v>
      </c>
      <c r="V441" t="s">
        <v>664</v>
      </c>
      <c r="X441" s="31">
        <v>44202</v>
      </c>
      <c r="Y441" s="31">
        <v>44202</v>
      </c>
      <c r="AA441" s="31"/>
      <c r="AB441" t="s">
        <v>9</v>
      </c>
      <c r="AC441">
        <v>0</v>
      </c>
      <c r="AD441">
        <v>0</v>
      </c>
      <c r="AE441">
        <v>0</v>
      </c>
      <c r="AF441">
        <v>0</v>
      </c>
      <c r="AG441">
        <v>0</v>
      </c>
      <c r="AH441">
        <v>1</v>
      </c>
      <c r="AI441">
        <v>50020</v>
      </c>
      <c r="AJ441">
        <v>2010</v>
      </c>
      <c r="AK441">
        <v>0</v>
      </c>
      <c r="AL441">
        <v>19</v>
      </c>
      <c r="AO441" s="41"/>
      <c r="AP441" s="41"/>
      <c r="AQ441" t="str">
        <f t="shared" si="12"/>
        <v/>
      </c>
      <c r="AS441" t="str">
        <f t="shared" si="13"/>
        <v>wci_corp</v>
      </c>
    </row>
    <row r="442" spans="2:45">
      <c r="B442" t="s">
        <v>553</v>
      </c>
      <c r="C442" s="31">
        <v>44196</v>
      </c>
      <c r="D442" s="15">
        <v>506.24</v>
      </c>
      <c r="E442" s="15">
        <v>0</v>
      </c>
      <c r="F442" s="53" t="s">
        <v>134</v>
      </c>
      <c r="G442" t="s">
        <v>662</v>
      </c>
      <c r="H442" s="41" t="s">
        <v>136</v>
      </c>
      <c r="I442" t="s">
        <v>663</v>
      </c>
      <c r="J442" t="s">
        <v>168</v>
      </c>
      <c r="K442" t="s">
        <v>139</v>
      </c>
      <c r="L442" s="17"/>
      <c r="M442" s="17"/>
      <c r="N442" s="17" t="s">
        <v>624</v>
      </c>
      <c r="O442" s="36"/>
      <c r="P442" s="17"/>
      <c r="Q442" s="17"/>
      <c r="U442" t="s">
        <v>664</v>
      </c>
      <c r="V442" t="s">
        <v>664</v>
      </c>
      <c r="X442" s="31">
        <v>44202</v>
      </c>
      <c r="Y442" s="31">
        <v>44202</v>
      </c>
      <c r="AA442" s="31"/>
      <c r="AB442" t="s">
        <v>9</v>
      </c>
      <c r="AC442">
        <v>0</v>
      </c>
      <c r="AD442">
        <v>0</v>
      </c>
      <c r="AE442">
        <v>0</v>
      </c>
      <c r="AF442">
        <v>0</v>
      </c>
      <c r="AG442">
        <v>0</v>
      </c>
      <c r="AH442">
        <v>1</v>
      </c>
      <c r="AI442">
        <v>55020</v>
      </c>
      <c r="AJ442">
        <v>2010</v>
      </c>
      <c r="AK442">
        <v>0</v>
      </c>
      <c r="AL442">
        <v>19</v>
      </c>
      <c r="AO442" s="41"/>
      <c r="AP442" s="41"/>
      <c r="AQ442" t="str">
        <f t="shared" si="12"/>
        <v/>
      </c>
      <c r="AS442" t="str">
        <f t="shared" si="13"/>
        <v>wci_corp</v>
      </c>
    </row>
    <row r="443" spans="2:45">
      <c r="B443" t="s">
        <v>241</v>
      </c>
      <c r="C443" s="31">
        <v>44196</v>
      </c>
      <c r="D443" s="15">
        <v>850</v>
      </c>
      <c r="E443" s="15">
        <v>0</v>
      </c>
      <c r="F443" s="53" t="s">
        <v>134</v>
      </c>
      <c r="G443" t="s">
        <v>662</v>
      </c>
      <c r="H443" s="41" t="s">
        <v>136</v>
      </c>
      <c r="I443" t="s">
        <v>663</v>
      </c>
      <c r="J443" t="s">
        <v>168</v>
      </c>
      <c r="K443" t="s">
        <v>139</v>
      </c>
      <c r="L443" s="17"/>
      <c r="M443" s="17"/>
      <c r="N443" s="17" t="s">
        <v>665</v>
      </c>
      <c r="O443" s="36"/>
      <c r="P443" s="17"/>
      <c r="Q443" s="17"/>
      <c r="U443" t="s">
        <v>664</v>
      </c>
      <c r="V443" t="s">
        <v>664</v>
      </c>
      <c r="X443" s="31">
        <v>44202</v>
      </c>
      <c r="Y443" s="31">
        <v>44202</v>
      </c>
      <c r="AA443" s="31"/>
      <c r="AB443" t="s">
        <v>9</v>
      </c>
      <c r="AC443">
        <v>0</v>
      </c>
      <c r="AD443">
        <v>0</v>
      </c>
      <c r="AE443">
        <v>0</v>
      </c>
      <c r="AF443">
        <v>0</v>
      </c>
      <c r="AG443">
        <v>0</v>
      </c>
      <c r="AH443">
        <v>1</v>
      </c>
      <c r="AI443">
        <v>70165</v>
      </c>
      <c r="AJ443">
        <v>2010</v>
      </c>
      <c r="AK443">
        <v>0</v>
      </c>
      <c r="AL443">
        <v>19</v>
      </c>
      <c r="AO443" s="41"/>
      <c r="AP443" s="41"/>
      <c r="AQ443" t="str">
        <f t="shared" si="12"/>
        <v/>
      </c>
      <c r="AS443" t="str">
        <f t="shared" si="13"/>
        <v>wci_corp</v>
      </c>
    </row>
    <row r="444" spans="2:45">
      <c r="B444" t="s">
        <v>218</v>
      </c>
      <c r="C444" s="31">
        <v>44196</v>
      </c>
      <c r="D444" s="15">
        <v>204.88</v>
      </c>
      <c r="E444" s="15">
        <v>0</v>
      </c>
      <c r="F444" s="53" t="s">
        <v>134</v>
      </c>
      <c r="G444" t="s">
        <v>666</v>
      </c>
      <c r="H444" s="41" t="s">
        <v>136</v>
      </c>
      <c r="I444" t="s">
        <v>667</v>
      </c>
      <c r="J444" t="s">
        <v>168</v>
      </c>
      <c r="K444" t="s">
        <v>139</v>
      </c>
      <c r="L444" s="17"/>
      <c r="M444" s="17"/>
      <c r="N444" s="17" t="s">
        <v>668</v>
      </c>
      <c r="O444" s="36"/>
      <c r="P444" s="17"/>
      <c r="Q444" s="17"/>
      <c r="U444" t="s">
        <v>669</v>
      </c>
      <c r="V444" t="s">
        <v>669</v>
      </c>
      <c r="X444" s="31">
        <v>44202</v>
      </c>
      <c r="Y444" s="31">
        <v>44202</v>
      </c>
      <c r="AA444" s="31"/>
      <c r="AB444" t="s">
        <v>9</v>
      </c>
      <c r="AC444">
        <v>0</v>
      </c>
      <c r="AD444">
        <v>0</v>
      </c>
      <c r="AE444">
        <v>0</v>
      </c>
      <c r="AF444">
        <v>0</v>
      </c>
      <c r="AG444">
        <v>0</v>
      </c>
      <c r="AH444">
        <v>1</v>
      </c>
      <c r="AI444">
        <v>50020</v>
      </c>
      <c r="AJ444">
        <v>2010</v>
      </c>
      <c r="AK444">
        <v>0</v>
      </c>
      <c r="AL444">
        <v>19</v>
      </c>
      <c r="AO444" s="41"/>
      <c r="AP444" s="41"/>
      <c r="AQ444" t="str">
        <f t="shared" si="12"/>
        <v/>
      </c>
      <c r="AS444" t="str">
        <f t="shared" si="13"/>
        <v>wci_corp</v>
      </c>
    </row>
    <row r="445" spans="2:45">
      <c r="B445" t="s">
        <v>218</v>
      </c>
      <c r="C445" s="31">
        <v>44196</v>
      </c>
      <c r="D445" s="15">
        <v>3004.37</v>
      </c>
      <c r="E445" s="15">
        <v>0</v>
      </c>
      <c r="F445" s="53" t="s">
        <v>134</v>
      </c>
      <c r="G445" t="s">
        <v>666</v>
      </c>
      <c r="H445" s="41" t="s">
        <v>136</v>
      </c>
      <c r="I445" t="s">
        <v>667</v>
      </c>
      <c r="J445" t="s">
        <v>168</v>
      </c>
      <c r="K445" t="s">
        <v>139</v>
      </c>
      <c r="L445" s="17"/>
      <c r="M445" s="17"/>
      <c r="N445" s="17" t="s">
        <v>668</v>
      </c>
      <c r="O445" s="36"/>
      <c r="P445" s="17"/>
      <c r="Q445" s="17"/>
      <c r="U445" t="s">
        <v>669</v>
      </c>
      <c r="V445" t="s">
        <v>669</v>
      </c>
      <c r="X445" s="31">
        <v>44202</v>
      </c>
      <c r="Y445" s="31">
        <v>44202</v>
      </c>
      <c r="AA445" s="31"/>
      <c r="AB445" t="s">
        <v>9</v>
      </c>
      <c r="AC445">
        <v>0</v>
      </c>
      <c r="AD445">
        <v>0</v>
      </c>
      <c r="AE445">
        <v>0</v>
      </c>
      <c r="AF445">
        <v>0</v>
      </c>
      <c r="AG445">
        <v>0</v>
      </c>
      <c r="AH445">
        <v>1</v>
      </c>
      <c r="AI445">
        <v>50020</v>
      </c>
      <c r="AJ445">
        <v>2010</v>
      </c>
      <c r="AK445">
        <v>0</v>
      </c>
      <c r="AL445">
        <v>19</v>
      </c>
      <c r="AO445" s="41"/>
      <c r="AP445" s="41"/>
      <c r="AQ445" t="str">
        <f t="shared" si="12"/>
        <v/>
      </c>
      <c r="AS445" t="str">
        <f t="shared" si="13"/>
        <v>wci_corp</v>
      </c>
    </row>
    <row r="446" spans="2:45">
      <c r="B446" t="s">
        <v>218</v>
      </c>
      <c r="C446" s="31">
        <v>44196</v>
      </c>
      <c r="D446" s="15">
        <v>204.88</v>
      </c>
      <c r="E446" s="15">
        <v>0</v>
      </c>
      <c r="F446" s="53" t="s">
        <v>134</v>
      </c>
      <c r="G446" t="s">
        <v>666</v>
      </c>
      <c r="H446" s="41" t="s">
        <v>136</v>
      </c>
      <c r="I446" t="s">
        <v>667</v>
      </c>
      <c r="J446" t="s">
        <v>168</v>
      </c>
      <c r="K446" t="s">
        <v>139</v>
      </c>
      <c r="L446" s="17"/>
      <c r="M446" s="17"/>
      <c r="N446" s="17" t="s">
        <v>668</v>
      </c>
      <c r="O446" s="36"/>
      <c r="P446" s="17"/>
      <c r="Q446" s="17"/>
      <c r="U446" t="s">
        <v>669</v>
      </c>
      <c r="V446" t="s">
        <v>669</v>
      </c>
      <c r="X446" s="31">
        <v>44202</v>
      </c>
      <c r="Y446" s="31">
        <v>44202</v>
      </c>
      <c r="AA446" s="31"/>
      <c r="AB446" t="s">
        <v>9</v>
      </c>
      <c r="AC446">
        <v>0</v>
      </c>
      <c r="AD446">
        <v>0</v>
      </c>
      <c r="AE446">
        <v>0</v>
      </c>
      <c r="AF446">
        <v>0</v>
      </c>
      <c r="AG446">
        <v>0</v>
      </c>
      <c r="AH446">
        <v>1</v>
      </c>
      <c r="AI446">
        <v>50020</v>
      </c>
      <c r="AJ446">
        <v>2010</v>
      </c>
      <c r="AK446">
        <v>0</v>
      </c>
      <c r="AL446">
        <v>19</v>
      </c>
      <c r="AO446" s="41"/>
      <c r="AP446" s="41"/>
      <c r="AQ446" t="str">
        <f t="shared" si="12"/>
        <v/>
      </c>
      <c r="AS446" t="str">
        <f t="shared" si="13"/>
        <v>wci_corp</v>
      </c>
    </row>
    <row r="447" spans="2:45">
      <c r="B447" t="s">
        <v>553</v>
      </c>
      <c r="C447" s="31">
        <v>44196</v>
      </c>
      <c r="D447" s="15">
        <v>1500</v>
      </c>
      <c r="E447" s="15">
        <v>0</v>
      </c>
      <c r="F447" s="53" t="s">
        <v>134</v>
      </c>
      <c r="G447" t="s">
        <v>666</v>
      </c>
      <c r="H447" s="41" t="s">
        <v>136</v>
      </c>
      <c r="I447" t="s">
        <v>667</v>
      </c>
      <c r="J447" t="s">
        <v>168</v>
      </c>
      <c r="K447" t="s">
        <v>139</v>
      </c>
      <c r="L447" s="17"/>
      <c r="M447" s="17"/>
      <c r="N447" s="17" t="s">
        <v>668</v>
      </c>
      <c r="O447" s="36"/>
      <c r="P447" s="17"/>
      <c r="Q447" s="17"/>
      <c r="U447" t="s">
        <v>669</v>
      </c>
      <c r="V447" t="s">
        <v>669</v>
      </c>
      <c r="X447" s="31">
        <v>44202</v>
      </c>
      <c r="Y447" s="31">
        <v>44202</v>
      </c>
      <c r="AA447" s="31"/>
      <c r="AB447" t="s">
        <v>9</v>
      </c>
      <c r="AC447">
        <v>0</v>
      </c>
      <c r="AD447">
        <v>0</v>
      </c>
      <c r="AE447">
        <v>0</v>
      </c>
      <c r="AF447">
        <v>0</v>
      </c>
      <c r="AG447">
        <v>0</v>
      </c>
      <c r="AH447">
        <v>1</v>
      </c>
      <c r="AI447">
        <v>55020</v>
      </c>
      <c r="AJ447">
        <v>2010</v>
      </c>
      <c r="AK447">
        <v>0</v>
      </c>
      <c r="AL447">
        <v>19</v>
      </c>
      <c r="AO447" s="41"/>
      <c r="AP447" s="41"/>
      <c r="AQ447" t="str">
        <f t="shared" si="12"/>
        <v/>
      </c>
      <c r="AS447" t="str">
        <f t="shared" si="13"/>
        <v>wci_corp</v>
      </c>
    </row>
    <row r="448" spans="2:45">
      <c r="B448" t="s">
        <v>223</v>
      </c>
      <c r="C448" s="31">
        <v>44196</v>
      </c>
      <c r="D448" s="15">
        <v>761.6</v>
      </c>
      <c r="E448" s="15">
        <v>0</v>
      </c>
      <c r="F448" s="53" t="s">
        <v>134</v>
      </c>
      <c r="G448" t="s">
        <v>666</v>
      </c>
      <c r="H448" s="41" t="s">
        <v>136</v>
      </c>
      <c r="I448" t="s">
        <v>667</v>
      </c>
      <c r="J448" t="s">
        <v>168</v>
      </c>
      <c r="K448" t="s">
        <v>139</v>
      </c>
      <c r="L448" s="17"/>
      <c r="M448" s="17"/>
      <c r="N448" s="17" t="s">
        <v>668</v>
      </c>
      <c r="O448" s="36"/>
      <c r="P448" s="17"/>
      <c r="Q448" s="17"/>
      <c r="U448" t="s">
        <v>669</v>
      </c>
      <c r="V448" t="s">
        <v>669</v>
      </c>
      <c r="X448" s="31">
        <v>44202</v>
      </c>
      <c r="Y448" s="31">
        <v>44202</v>
      </c>
      <c r="AA448" s="31"/>
      <c r="AB448" t="s">
        <v>9</v>
      </c>
      <c r="AC448">
        <v>0</v>
      </c>
      <c r="AD448">
        <v>0</v>
      </c>
      <c r="AE448">
        <v>0</v>
      </c>
      <c r="AF448">
        <v>0</v>
      </c>
      <c r="AG448">
        <v>0</v>
      </c>
      <c r="AH448">
        <v>1</v>
      </c>
      <c r="AI448">
        <v>70020</v>
      </c>
      <c r="AJ448">
        <v>2010</v>
      </c>
      <c r="AK448">
        <v>0</v>
      </c>
      <c r="AL448">
        <v>19</v>
      </c>
      <c r="AO448" s="41"/>
      <c r="AP448" s="41"/>
      <c r="AQ448" t="str">
        <f t="shared" si="12"/>
        <v/>
      </c>
      <c r="AS448" t="str">
        <f t="shared" si="13"/>
        <v>wci_corp</v>
      </c>
    </row>
    <row r="449" spans="2:45">
      <c r="B449" t="s">
        <v>241</v>
      </c>
      <c r="C449" s="31">
        <v>44196</v>
      </c>
      <c r="D449" s="15">
        <v>850</v>
      </c>
      <c r="E449" s="15">
        <v>0</v>
      </c>
      <c r="F449" s="53" t="s">
        <v>134</v>
      </c>
      <c r="G449" t="s">
        <v>666</v>
      </c>
      <c r="H449" s="41" t="s">
        <v>136</v>
      </c>
      <c r="I449" t="s">
        <v>667</v>
      </c>
      <c r="J449" t="s">
        <v>168</v>
      </c>
      <c r="K449" t="s">
        <v>139</v>
      </c>
      <c r="L449" s="17"/>
      <c r="M449" s="17"/>
      <c r="N449" s="17" t="s">
        <v>670</v>
      </c>
      <c r="O449" s="36"/>
      <c r="P449" s="17"/>
      <c r="Q449" s="17"/>
      <c r="U449" t="s">
        <v>669</v>
      </c>
      <c r="V449" t="s">
        <v>669</v>
      </c>
      <c r="X449" s="31">
        <v>44202</v>
      </c>
      <c r="Y449" s="31">
        <v>44202</v>
      </c>
      <c r="AA449" s="31"/>
      <c r="AB449" t="s">
        <v>9</v>
      </c>
      <c r="AC449">
        <v>0</v>
      </c>
      <c r="AD449">
        <v>0</v>
      </c>
      <c r="AE449">
        <v>0</v>
      </c>
      <c r="AF449">
        <v>0</v>
      </c>
      <c r="AG449">
        <v>0</v>
      </c>
      <c r="AH449">
        <v>1</v>
      </c>
      <c r="AI449">
        <v>70165</v>
      </c>
      <c r="AJ449">
        <v>2010</v>
      </c>
      <c r="AK449">
        <v>0</v>
      </c>
      <c r="AL449">
        <v>19</v>
      </c>
      <c r="AO449" s="41"/>
      <c r="AP449" s="41"/>
      <c r="AQ449" t="str">
        <f t="shared" si="12"/>
        <v/>
      </c>
      <c r="AS449" t="str">
        <f t="shared" si="13"/>
        <v>wci_corp</v>
      </c>
    </row>
    <row r="450" spans="2:45">
      <c r="B450" t="s">
        <v>218</v>
      </c>
      <c r="C450" s="31">
        <v>44196</v>
      </c>
      <c r="D450" s="15">
        <v>2272.96</v>
      </c>
      <c r="E450" s="15">
        <v>0</v>
      </c>
      <c r="F450" s="53" t="s">
        <v>134</v>
      </c>
      <c r="G450" t="s">
        <v>671</v>
      </c>
      <c r="H450" s="41" t="s">
        <v>136</v>
      </c>
      <c r="I450" t="s">
        <v>672</v>
      </c>
      <c r="J450" t="s">
        <v>214</v>
      </c>
      <c r="K450" t="s">
        <v>139</v>
      </c>
      <c r="L450" s="17"/>
      <c r="M450" s="17"/>
      <c r="N450" s="17" t="s">
        <v>673</v>
      </c>
      <c r="O450" s="36"/>
      <c r="P450" s="17"/>
      <c r="Q450" s="17"/>
      <c r="U450" t="s">
        <v>674</v>
      </c>
      <c r="V450" t="s">
        <v>674</v>
      </c>
      <c r="X450" s="31">
        <v>44202</v>
      </c>
      <c r="Y450" s="31">
        <v>44203</v>
      </c>
      <c r="AA450" s="31"/>
      <c r="AB450" t="s">
        <v>9</v>
      </c>
      <c r="AC450">
        <v>0</v>
      </c>
      <c r="AD450">
        <v>0</v>
      </c>
      <c r="AE450">
        <v>0</v>
      </c>
      <c r="AF450">
        <v>0</v>
      </c>
      <c r="AG450">
        <v>0</v>
      </c>
      <c r="AH450">
        <v>1</v>
      </c>
      <c r="AI450">
        <v>50020</v>
      </c>
      <c r="AJ450">
        <v>2010</v>
      </c>
      <c r="AK450">
        <v>0</v>
      </c>
      <c r="AL450">
        <v>19</v>
      </c>
      <c r="AO450" s="41"/>
      <c r="AP450" s="41"/>
      <c r="AQ450" t="str">
        <f t="shared" si="12"/>
        <v/>
      </c>
      <c r="AS450" t="str">
        <f t="shared" si="13"/>
        <v>wci_corp</v>
      </c>
    </row>
    <row r="451" spans="2:45">
      <c r="B451" t="s">
        <v>218</v>
      </c>
      <c r="C451" s="31">
        <v>44196</v>
      </c>
      <c r="D451" s="15">
        <v>638.64</v>
      </c>
      <c r="E451" s="15">
        <v>0</v>
      </c>
      <c r="F451" s="53" t="s">
        <v>134</v>
      </c>
      <c r="G451" t="s">
        <v>671</v>
      </c>
      <c r="H451" s="41" t="s">
        <v>136</v>
      </c>
      <c r="I451" t="s">
        <v>672</v>
      </c>
      <c r="J451" t="s">
        <v>214</v>
      </c>
      <c r="K451" t="s">
        <v>139</v>
      </c>
      <c r="L451" s="17"/>
      <c r="M451" s="17"/>
      <c r="N451" s="17" t="s">
        <v>673</v>
      </c>
      <c r="O451" s="36"/>
      <c r="P451" s="17"/>
      <c r="Q451" s="17"/>
      <c r="U451" t="s">
        <v>674</v>
      </c>
      <c r="V451" t="s">
        <v>674</v>
      </c>
      <c r="X451" s="31">
        <v>44202</v>
      </c>
      <c r="Y451" s="31">
        <v>44203</v>
      </c>
      <c r="AA451" s="31"/>
      <c r="AB451" t="s">
        <v>9</v>
      </c>
      <c r="AC451">
        <v>0</v>
      </c>
      <c r="AD451">
        <v>0</v>
      </c>
      <c r="AE451">
        <v>0</v>
      </c>
      <c r="AF451">
        <v>0</v>
      </c>
      <c r="AG451">
        <v>0</v>
      </c>
      <c r="AH451">
        <v>1</v>
      </c>
      <c r="AI451">
        <v>50020</v>
      </c>
      <c r="AJ451">
        <v>2010</v>
      </c>
      <c r="AK451">
        <v>0</v>
      </c>
      <c r="AL451">
        <v>19</v>
      </c>
      <c r="AO451" s="41"/>
      <c r="AP451" s="41"/>
      <c r="AQ451" t="str">
        <f t="shared" si="12"/>
        <v/>
      </c>
      <c r="AS451" t="str">
        <f t="shared" si="13"/>
        <v>wci_corp</v>
      </c>
    </row>
    <row r="452" spans="2:45">
      <c r="B452" t="s">
        <v>218</v>
      </c>
      <c r="C452" s="31">
        <v>44196</v>
      </c>
      <c r="D452" s="15">
        <v>363.36</v>
      </c>
      <c r="E452" s="15">
        <v>0</v>
      </c>
      <c r="F452" s="53" t="s">
        <v>134</v>
      </c>
      <c r="G452" t="s">
        <v>671</v>
      </c>
      <c r="H452" s="41" t="s">
        <v>136</v>
      </c>
      <c r="I452" t="s">
        <v>672</v>
      </c>
      <c r="J452" t="s">
        <v>214</v>
      </c>
      <c r="K452" t="s">
        <v>139</v>
      </c>
      <c r="L452" s="17"/>
      <c r="M452" s="17"/>
      <c r="N452" s="17" t="s">
        <v>673</v>
      </c>
      <c r="O452" s="36"/>
      <c r="P452" s="17"/>
      <c r="Q452" s="17"/>
      <c r="U452" t="s">
        <v>674</v>
      </c>
      <c r="V452" t="s">
        <v>674</v>
      </c>
      <c r="X452" s="31">
        <v>44202</v>
      </c>
      <c r="Y452" s="31">
        <v>44203</v>
      </c>
      <c r="AA452" s="31"/>
      <c r="AB452" t="s">
        <v>9</v>
      </c>
      <c r="AC452">
        <v>0</v>
      </c>
      <c r="AD452">
        <v>0</v>
      </c>
      <c r="AE452">
        <v>0</v>
      </c>
      <c r="AF452">
        <v>0</v>
      </c>
      <c r="AG452">
        <v>0</v>
      </c>
      <c r="AH452">
        <v>1</v>
      </c>
      <c r="AI452">
        <v>50020</v>
      </c>
      <c r="AJ452">
        <v>2010</v>
      </c>
      <c r="AK452">
        <v>0</v>
      </c>
      <c r="AL452">
        <v>19</v>
      </c>
      <c r="AO452" s="41"/>
      <c r="AP452" s="41"/>
      <c r="AQ452" t="str">
        <f t="shared" si="12"/>
        <v/>
      </c>
      <c r="AS452" t="str">
        <f t="shared" si="13"/>
        <v>wci_corp</v>
      </c>
    </row>
    <row r="453" spans="2:45">
      <c r="B453" t="s">
        <v>218</v>
      </c>
      <c r="C453" s="31">
        <v>44196</v>
      </c>
      <c r="D453" s="15">
        <v>819.52</v>
      </c>
      <c r="E453" s="15">
        <v>0</v>
      </c>
      <c r="F453" s="53" t="s">
        <v>134</v>
      </c>
      <c r="G453" t="s">
        <v>671</v>
      </c>
      <c r="H453" s="41" t="s">
        <v>136</v>
      </c>
      <c r="I453" t="s">
        <v>672</v>
      </c>
      <c r="J453" t="s">
        <v>214</v>
      </c>
      <c r="K453" t="s">
        <v>139</v>
      </c>
      <c r="L453" s="17"/>
      <c r="M453" s="17"/>
      <c r="N453" s="17" t="s">
        <v>673</v>
      </c>
      <c r="O453" s="36"/>
      <c r="P453" s="17"/>
      <c r="Q453" s="17"/>
      <c r="U453" t="s">
        <v>674</v>
      </c>
      <c r="V453" t="s">
        <v>674</v>
      </c>
      <c r="X453" s="31">
        <v>44202</v>
      </c>
      <c r="Y453" s="31">
        <v>44203</v>
      </c>
      <c r="AA453" s="31"/>
      <c r="AB453" t="s">
        <v>9</v>
      </c>
      <c r="AC453">
        <v>0</v>
      </c>
      <c r="AD453">
        <v>0</v>
      </c>
      <c r="AE453">
        <v>0</v>
      </c>
      <c r="AF453">
        <v>0</v>
      </c>
      <c r="AG453">
        <v>0</v>
      </c>
      <c r="AH453">
        <v>1</v>
      </c>
      <c r="AI453">
        <v>50020</v>
      </c>
      <c r="AJ453">
        <v>2010</v>
      </c>
      <c r="AK453">
        <v>0</v>
      </c>
      <c r="AL453">
        <v>19</v>
      </c>
      <c r="AO453" s="41"/>
      <c r="AP453" s="41"/>
      <c r="AQ453" t="str">
        <f t="shared" si="12"/>
        <v/>
      </c>
      <c r="AS453" t="str">
        <f t="shared" si="13"/>
        <v>wci_corp</v>
      </c>
    </row>
    <row r="454" spans="2:45">
      <c r="B454" t="s">
        <v>586</v>
      </c>
      <c r="C454" s="31">
        <v>44196</v>
      </c>
      <c r="D454" s="15">
        <v>787.52</v>
      </c>
      <c r="E454" s="15">
        <v>0</v>
      </c>
      <c r="F454" s="53" t="s">
        <v>134</v>
      </c>
      <c r="G454" t="s">
        <v>671</v>
      </c>
      <c r="H454" s="41" t="s">
        <v>136</v>
      </c>
      <c r="I454" t="s">
        <v>672</v>
      </c>
      <c r="J454" t="s">
        <v>214</v>
      </c>
      <c r="K454" t="s">
        <v>139</v>
      </c>
      <c r="L454" s="17"/>
      <c r="M454" s="17"/>
      <c r="N454" s="17" t="s">
        <v>673</v>
      </c>
      <c r="O454" s="36"/>
      <c r="P454" s="17"/>
      <c r="Q454" s="17"/>
      <c r="U454" t="s">
        <v>674</v>
      </c>
      <c r="V454" t="s">
        <v>674</v>
      </c>
      <c r="X454" s="31">
        <v>44202</v>
      </c>
      <c r="Y454" s="31">
        <v>44203</v>
      </c>
      <c r="AA454" s="31"/>
      <c r="AB454" t="s">
        <v>9</v>
      </c>
      <c r="AC454">
        <v>0</v>
      </c>
      <c r="AD454">
        <v>0</v>
      </c>
      <c r="AE454">
        <v>0</v>
      </c>
      <c r="AF454">
        <v>0</v>
      </c>
      <c r="AG454">
        <v>0</v>
      </c>
      <c r="AH454">
        <v>1</v>
      </c>
      <c r="AI454">
        <v>52020</v>
      </c>
      <c r="AJ454">
        <v>2010</v>
      </c>
      <c r="AK454">
        <v>0</v>
      </c>
      <c r="AL454">
        <v>19</v>
      </c>
      <c r="AO454" s="41"/>
      <c r="AP454" s="41"/>
      <c r="AQ454" t="str">
        <f t="shared" si="12"/>
        <v/>
      </c>
      <c r="AS454" t="str">
        <f t="shared" si="13"/>
        <v>wci_corp</v>
      </c>
    </row>
    <row r="455" spans="2:45">
      <c r="B455" t="s">
        <v>223</v>
      </c>
      <c r="C455" s="31">
        <v>44196</v>
      </c>
      <c r="D455" s="15">
        <v>1534</v>
      </c>
      <c r="E455" s="15">
        <v>0</v>
      </c>
      <c r="F455" s="53" t="s">
        <v>134</v>
      </c>
      <c r="G455" t="s">
        <v>671</v>
      </c>
      <c r="H455" s="41" t="s">
        <v>136</v>
      </c>
      <c r="I455" t="s">
        <v>672</v>
      </c>
      <c r="J455" t="s">
        <v>214</v>
      </c>
      <c r="K455" t="s">
        <v>139</v>
      </c>
      <c r="L455" s="17"/>
      <c r="M455" s="17"/>
      <c r="N455" s="17" t="s">
        <v>673</v>
      </c>
      <c r="O455" s="36"/>
      <c r="P455" s="17"/>
      <c r="Q455" s="17"/>
      <c r="U455" t="s">
        <v>674</v>
      </c>
      <c r="V455" t="s">
        <v>674</v>
      </c>
      <c r="X455" s="31">
        <v>44202</v>
      </c>
      <c r="Y455" s="31">
        <v>44203</v>
      </c>
      <c r="AA455" s="31"/>
      <c r="AB455" t="s">
        <v>9</v>
      </c>
      <c r="AC455">
        <v>0</v>
      </c>
      <c r="AD455">
        <v>0</v>
      </c>
      <c r="AE455">
        <v>0</v>
      </c>
      <c r="AF455">
        <v>0</v>
      </c>
      <c r="AG455">
        <v>0</v>
      </c>
      <c r="AH455">
        <v>1</v>
      </c>
      <c r="AI455">
        <v>70020</v>
      </c>
      <c r="AJ455">
        <v>2010</v>
      </c>
      <c r="AK455">
        <v>0</v>
      </c>
      <c r="AL455">
        <v>19</v>
      </c>
      <c r="AO455" s="41"/>
      <c r="AP455" s="41"/>
      <c r="AQ455" t="str">
        <f t="shared" si="12"/>
        <v/>
      </c>
      <c r="AS455" t="str">
        <f t="shared" si="13"/>
        <v>wci_corp</v>
      </c>
    </row>
    <row r="456" spans="2:45">
      <c r="B456" t="s">
        <v>218</v>
      </c>
      <c r="C456" s="31">
        <v>44196</v>
      </c>
      <c r="D456" s="15">
        <v>184.39</v>
      </c>
      <c r="E456" s="15">
        <v>0</v>
      </c>
      <c r="F456" s="53" t="s">
        <v>134</v>
      </c>
      <c r="G456" t="s">
        <v>675</v>
      </c>
      <c r="H456" s="41" t="s">
        <v>136</v>
      </c>
      <c r="I456" t="s">
        <v>676</v>
      </c>
      <c r="J456" t="s">
        <v>214</v>
      </c>
      <c r="K456" t="s">
        <v>139</v>
      </c>
      <c r="L456" s="17"/>
      <c r="M456" s="17"/>
      <c r="N456" s="17" t="s">
        <v>668</v>
      </c>
      <c r="O456" s="36"/>
      <c r="P456" s="17"/>
      <c r="Q456" s="17"/>
      <c r="U456" t="s">
        <v>677</v>
      </c>
      <c r="V456" t="s">
        <v>677</v>
      </c>
      <c r="X456" s="31">
        <v>44202</v>
      </c>
      <c r="Y456" s="31">
        <v>44203</v>
      </c>
      <c r="AA456" s="31"/>
      <c r="AB456" t="s">
        <v>9</v>
      </c>
      <c r="AC456">
        <v>0</v>
      </c>
      <c r="AD456">
        <v>0</v>
      </c>
      <c r="AE456">
        <v>0</v>
      </c>
      <c r="AF456">
        <v>0</v>
      </c>
      <c r="AG456">
        <v>0</v>
      </c>
      <c r="AH456">
        <v>1</v>
      </c>
      <c r="AI456">
        <v>50020</v>
      </c>
      <c r="AJ456">
        <v>2010</v>
      </c>
      <c r="AK456">
        <v>0</v>
      </c>
      <c r="AL456">
        <v>19</v>
      </c>
      <c r="AO456" s="41"/>
      <c r="AP456" s="41"/>
      <c r="AQ456" t="str">
        <f t="shared" si="12"/>
        <v/>
      </c>
      <c r="AS456" t="str">
        <f t="shared" si="13"/>
        <v>wci_corp</v>
      </c>
    </row>
    <row r="457" spans="2:45">
      <c r="B457" t="s">
        <v>133</v>
      </c>
      <c r="C457" s="31">
        <v>44215</v>
      </c>
      <c r="D457" s="15">
        <v>1760</v>
      </c>
      <c r="E457" s="15">
        <v>0</v>
      </c>
      <c r="F457" s="53" t="s">
        <v>134</v>
      </c>
      <c r="G457" t="s">
        <v>678</v>
      </c>
      <c r="H457" s="41" t="s">
        <v>136</v>
      </c>
      <c r="I457" t="s">
        <v>137</v>
      </c>
      <c r="J457" t="s">
        <v>200</v>
      </c>
      <c r="K457" t="s">
        <v>139</v>
      </c>
      <c r="L457" s="17" t="s">
        <v>140</v>
      </c>
      <c r="M457" s="17"/>
      <c r="N457" s="17" t="s">
        <v>141</v>
      </c>
      <c r="O457" s="36">
        <v>44123</v>
      </c>
      <c r="P457" s="17" t="s">
        <v>600</v>
      </c>
      <c r="Q457" s="17" t="s">
        <v>679</v>
      </c>
      <c r="R457" t="s">
        <v>602</v>
      </c>
      <c r="U457" t="s">
        <v>680</v>
      </c>
      <c r="V457" t="s">
        <v>681</v>
      </c>
      <c r="W457">
        <v>2010</v>
      </c>
      <c r="X457" s="31">
        <v>44215</v>
      </c>
      <c r="Y457" s="31">
        <v>44216</v>
      </c>
      <c r="Z457">
        <v>1760</v>
      </c>
      <c r="AA457" s="31">
        <v>44188</v>
      </c>
      <c r="AB457" t="s">
        <v>9</v>
      </c>
      <c r="AC457">
        <v>0</v>
      </c>
      <c r="AD457">
        <v>0</v>
      </c>
      <c r="AE457">
        <v>0</v>
      </c>
      <c r="AF457">
        <v>0</v>
      </c>
      <c r="AG457">
        <v>0</v>
      </c>
      <c r="AH457">
        <v>1</v>
      </c>
      <c r="AI457">
        <v>57147</v>
      </c>
      <c r="AJ457">
        <v>2010</v>
      </c>
      <c r="AK457">
        <v>0</v>
      </c>
      <c r="AL457">
        <v>19</v>
      </c>
      <c r="AO457" s="41"/>
      <c r="AP457" s="41"/>
      <c r="AQ457" t="str">
        <f t="shared" si="12"/>
        <v>VO05661653</v>
      </c>
      <c r="AS457" t="str">
        <f t="shared" si="13"/>
        <v>wci_corp</v>
      </c>
    </row>
    <row r="458" spans="2:45">
      <c r="B458" t="s">
        <v>133</v>
      </c>
      <c r="C458" s="31">
        <v>44215</v>
      </c>
      <c r="D458" s="15">
        <v>1200</v>
      </c>
      <c r="E458" s="15">
        <v>0</v>
      </c>
      <c r="F458" s="53" t="s">
        <v>134</v>
      </c>
      <c r="G458" t="s">
        <v>678</v>
      </c>
      <c r="H458" s="41" t="s">
        <v>136</v>
      </c>
      <c r="I458" t="s">
        <v>137</v>
      </c>
      <c r="J458" t="s">
        <v>200</v>
      </c>
      <c r="K458" t="s">
        <v>139</v>
      </c>
      <c r="L458" s="17" t="s">
        <v>140</v>
      </c>
      <c r="M458" s="17"/>
      <c r="N458" s="17" t="s">
        <v>141</v>
      </c>
      <c r="O458" s="36">
        <v>44123</v>
      </c>
      <c r="P458" s="17" t="s">
        <v>605</v>
      </c>
      <c r="Q458" s="17" t="s">
        <v>682</v>
      </c>
      <c r="R458" t="s">
        <v>607</v>
      </c>
      <c r="U458" t="s">
        <v>683</v>
      </c>
      <c r="V458" t="s">
        <v>681</v>
      </c>
      <c r="W458">
        <v>2010</v>
      </c>
      <c r="X458" s="31">
        <v>44215</v>
      </c>
      <c r="Y458" s="31">
        <v>44216</v>
      </c>
      <c r="Z458">
        <v>1200</v>
      </c>
      <c r="AA458" s="31">
        <v>44188</v>
      </c>
      <c r="AB458" t="s">
        <v>9</v>
      </c>
      <c r="AC458">
        <v>0</v>
      </c>
      <c r="AD458">
        <v>0</v>
      </c>
      <c r="AE458">
        <v>0</v>
      </c>
      <c r="AF458">
        <v>0</v>
      </c>
      <c r="AG458">
        <v>0</v>
      </c>
      <c r="AH458">
        <v>1</v>
      </c>
      <c r="AI458">
        <v>57147</v>
      </c>
      <c r="AJ458">
        <v>2010</v>
      </c>
      <c r="AK458">
        <v>0</v>
      </c>
      <c r="AL458">
        <v>19</v>
      </c>
      <c r="AO458" s="41"/>
      <c r="AP458" s="41"/>
      <c r="AQ458" t="str">
        <f t="shared" si="12"/>
        <v>VO05661654</v>
      </c>
      <c r="AS458" t="str">
        <f t="shared" si="13"/>
        <v>wci_corp</v>
      </c>
    </row>
    <row r="459" spans="2:45">
      <c r="B459" t="s">
        <v>133</v>
      </c>
      <c r="C459" s="31">
        <v>44222</v>
      </c>
      <c r="D459" s="15">
        <v>1500</v>
      </c>
      <c r="E459" s="15">
        <v>0</v>
      </c>
      <c r="F459" s="53" t="s">
        <v>134</v>
      </c>
      <c r="G459" t="s">
        <v>684</v>
      </c>
      <c r="H459" s="41" t="s">
        <v>136</v>
      </c>
      <c r="I459" t="s">
        <v>137</v>
      </c>
      <c r="J459" t="s">
        <v>200</v>
      </c>
      <c r="K459" t="s">
        <v>139</v>
      </c>
      <c r="L459" s="17" t="s">
        <v>140</v>
      </c>
      <c r="M459" s="17"/>
      <c r="N459" s="17" t="s">
        <v>141</v>
      </c>
      <c r="O459" s="36">
        <v>44214</v>
      </c>
      <c r="P459" s="17" t="s">
        <v>605</v>
      </c>
      <c r="Q459" s="17" t="s">
        <v>685</v>
      </c>
      <c r="R459" t="s">
        <v>686</v>
      </c>
      <c r="U459" t="s">
        <v>687</v>
      </c>
      <c r="V459" t="s">
        <v>688</v>
      </c>
      <c r="W459">
        <v>2010</v>
      </c>
      <c r="X459" s="31">
        <v>44222</v>
      </c>
      <c r="Y459" s="31">
        <v>44223</v>
      </c>
      <c r="Z459">
        <v>1500</v>
      </c>
      <c r="AA459" s="31">
        <v>44279</v>
      </c>
      <c r="AB459" t="s">
        <v>9</v>
      </c>
      <c r="AC459">
        <v>0</v>
      </c>
      <c r="AD459">
        <v>0</v>
      </c>
      <c r="AE459">
        <v>0</v>
      </c>
      <c r="AF459">
        <v>0</v>
      </c>
      <c r="AG459">
        <v>0</v>
      </c>
      <c r="AH459">
        <v>1</v>
      </c>
      <c r="AI459">
        <v>57147</v>
      </c>
      <c r="AJ459">
        <v>2010</v>
      </c>
      <c r="AK459">
        <v>0</v>
      </c>
      <c r="AL459">
        <v>19</v>
      </c>
      <c r="AO459" s="41"/>
      <c r="AP459" s="41"/>
      <c r="AQ459" t="str">
        <f t="shared" si="12"/>
        <v>VO05669656</v>
      </c>
      <c r="AS459" t="str">
        <f t="shared" si="13"/>
        <v>wci_corp</v>
      </c>
    </row>
    <row r="460" spans="2:45">
      <c r="B460" t="s">
        <v>133</v>
      </c>
      <c r="C460" s="31">
        <v>44222</v>
      </c>
      <c r="D460" s="15">
        <v>1680</v>
      </c>
      <c r="E460" s="15">
        <v>0</v>
      </c>
      <c r="F460" s="53" t="s">
        <v>134</v>
      </c>
      <c r="G460" t="s">
        <v>684</v>
      </c>
      <c r="H460" s="41" t="s">
        <v>136</v>
      </c>
      <c r="I460" t="s">
        <v>137</v>
      </c>
      <c r="J460" t="s">
        <v>200</v>
      </c>
      <c r="K460" t="s">
        <v>139</v>
      </c>
      <c r="L460" s="17" t="s">
        <v>140</v>
      </c>
      <c r="M460" s="17"/>
      <c r="N460" s="17" t="s">
        <v>141</v>
      </c>
      <c r="O460" s="36">
        <v>44214</v>
      </c>
      <c r="P460" s="17" t="s">
        <v>600</v>
      </c>
      <c r="Q460" s="17" t="s">
        <v>689</v>
      </c>
      <c r="R460" t="s">
        <v>690</v>
      </c>
      <c r="U460" t="s">
        <v>691</v>
      </c>
      <c r="V460" t="s">
        <v>688</v>
      </c>
      <c r="W460">
        <v>2010</v>
      </c>
      <c r="X460" s="31">
        <v>44222</v>
      </c>
      <c r="Y460" s="31">
        <v>44223</v>
      </c>
      <c r="Z460">
        <v>1680</v>
      </c>
      <c r="AA460" s="31">
        <v>44279</v>
      </c>
      <c r="AB460" t="s">
        <v>9</v>
      </c>
      <c r="AC460">
        <v>0</v>
      </c>
      <c r="AD460">
        <v>0</v>
      </c>
      <c r="AE460">
        <v>0</v>
      </c>
      <c r="AF460">
        <v>0</v>
      </c>
      <c r="AG460">
        <v>0</v>
      </c>
      <c r="AH460">
        <v>1</v>
      </c>
      <c r="AI460">
        <v>57147</v>
      </c>
      <c r="AJ460">
        <v>2010</v>
      </c>
      <c r="AK460">
        <v>0</v>
      </c>
      <c r="AL460">
        <v>19</v>
      </c>
      <c r="AO460" s="41"/>
      <c r="AP460" s="41"/>
      <c r="AQ460" t="str">
        <f t="shared" si="12"/>
        <v>VO05669657</v>
      </c>
      <c r="AS460" t="str">
        <f t="shared" si="13"/>
        <v>wci_corp</v>
      </c>
    </row>
    <row r="461" spans="2:45">
      <c r="B461" t="s">
        <v>218</v>
      </c>
      <c r="C461" s="31">
        <v>44227</v>
      </c>
      <c r="D461" s="15">
        <v>-2272.96</v>
      </c>
      <c r="E461" s="15">
        <v>0</v>
      </c>
      <c r="F461" s="53" t="s">
        <v>134</v>
      </c>
      <c r="G461" t="s">
        <v>692</v>
      </c>
      <c r="H461" s="41" t="s">
        <v>136</v>
      </c>
      <c r="I461" t="s">
        <v>672</v>
      </c>
      <c r="J461" t="s">
        <v>168</v>
      </c>
      <c r="K461" t="s">
        <v>139</v>
      </c>
      <c r="L461" s="17"/>
      <c r="M461" s="17"/>
      <c r="N461" s="17" t="s">
        <v>673</v>
      </c>
      <c r="O461" s="36"/>
      <c r="P461" s="17"/>
      <c r="Q461" s="17"/>
      <c r="U461" t="s">
        <v>674</v>
      </c>
      <c r="V461" t="s">
        <v>693</v>
      </c>
      <c r="X461" s="31">
        <v>44202</v>
      </c>
      <c r="Y461" s="31">
        <v>44203</v>
      </c>
      <c r="AA461" s="31"/>
      <c r="AB461" t="s">
        <v>9</v>
      </c>
      <c r="AC461">
        <v>0</v>
      </c>
      <c r="AD461">
        <v>0</v>
      </c>
      <c r="AE461">
        <v>0</v>
      </c>
      <c r="AF461">
        <v>0</v>
      </c>
      <c r="AG461">
        <v>5</v>
      </c>
      <c r="AH461">
        <v>1</v>
      </c>
      <c r="AI461">
        <v>50020</v>
      </c>
      <c r="AJ461">
        <v>2010</v>
      </c>
      <c r="AK461">
        <v>0</v>
      </c>
      <c r="AL461">
        <v>19</v>
      </c>
      <c r="AO461" s="41"/>
      <c r="AP461" s="41"/>
      <c r="AQ461" t="str">
        <f t="shared" si="12"/>
        <v/>
      </c>
      <c r="AS461" t="str">
        <f t="shared" si="13"/>
        <v>wci_corp</v>
      </c>
    </row>
    <row r="462" spans="2:45">
      <c r="B462" t="s">
        <v>218</v>
      </c>
      <c r="C462" s="31">
        <v>44227</v>
      </c>
      <c r="D462" s="15">
        <v>-638.64</v>
      </c>
      <c r="E462" s="15">
        <v>0</v>
      </c>
      <c r="F462" s="53" t="s">
        <v>134</v>
      </c>
      <c r="G462" t="s">
        <v>692</v>
      </c>
      <c r="H462" s="41" t="s">
        <v>136</v>
      </c>
      <c r="I462" t="s">
        <v>672</v>
      </c>
      <c r="J462" t="s">
        <v>168</v>
      </c>
      <c r="K462" t="s">
        <v>139</v>
      </c>
      <c r="L462" s="17"/>
      <c r="M462" s="17"/>
      <c r="N462" s="17" t="s">
        <v>673</v>
      </c>
      <c r="O462" s="36"/>
      <c r="P462" s="17"/>
      <c r="Q462" s="17"/>
      <c r="U462" t="s">
        <v>674</v>
      </c>
      <c r="V462" t="s">
        <v>693</v>
      </c>
      <c r="X462" s="31">
        <v>44202</v>
      </c>
      <c r="Y462" s="31">
        <v>44203</v>
      </c>
      <c r="AA462" s="31"/>
      <c r="AB462" t="s">
        <v>9</v>
      </c>
      <c r="AC462">
        <v>0</v>
      </c>
      <c r="AD462">
        <v>0</v>
      </c>
      <c r="AE462">
        <v>0</v>
      </c>
      <c r="AF462">
        <v>0</v>
      </c>
      <c r="AG462">
        <v>5</v>
      </c>
      <c r="AH462">
        <v>1</v>
      </c>
      <c r="AI462">
        <v>50020</v>
      </c>
      <c r="AJ462">
        <v>2010</v>
      </c>
      <c r="AK462">
        <v>0</v>
      </c>
      <c r="AL462">
        <v>19</v>
      </c>
      <c r="AO462" s="41"/>
      <c r="AP462" s="41"/>
      <c r="AQ462" t="str">
        <f t="shared" si="12"/>
        <v/>
      </c>
      <c r="AS462" t="str">
        <f t="shared" si="13"/>
        <v>wci_corp</v>
      </c>
    </row>
    <row r="463" spans="2:45">
      <c r="B463" t="s">
        <v>218</v>
      </c>
      <c r="C463" s="31">
        <v>44227</v>
      </c>
      <c r="D463" s="15">
        <v>-363.36</v>
      </c>
      <c r="E463" s="15">
        <v>0</v>
      </c>
      <c r="F463" s="53" t="s">
        <v>134</v>
      </c>
      <c r="G463" t="s">
        <v>692</v>
      </c>
      <c r="H463" s="41" t="s">
        <v>136</v>
      </c>
      <c r="I463" t="s">
        <v>672</v>
      </c>
      <c r="J463" t="s">
        <v>168</v>
      </c>
      <c r="K463" t="s">
        <v>139</v>
      </c>
      <c r="L463" s="17"/>
      <c r="M463" s="17"/>
      <c r="N463" s="17" t="s">
        <v>673</v>
      </c>
      <c r="O463" s="36"/>
      <c r="P463" s="17"/>
      <c r="Q463" s="17"/>
      <c r="U463" t="s">
        <v>674</v>
      </c>
      <c r="V463" t="s">
        <v>693</v>
      </c>
      <c r="X463" s="31">
        <v>44202</v>
      </c>
      <c r="Y463" s="31">
        <v>44203</v>
      </c>
      <c r="AA463" s="31"/>
      <c r="AB463" t="s">
        <v>9</v>
      </c>
      <c r="AC463">
        <v>0</v>
      </c>
      <c r="AD463">
        <v>0</v>
      </c>
      <c r="AE463">
        <v>0</v>
      </c>
      <c r="AF463">
        <v>0</v>
      </c>
      <c r="AG463">
        <v>5</v>
      </c>
      <c r="AH463">
        <v>1</v>
      </c>
      <c r="AI463">
        <v>50020</v>
      </c>
      <c r="AJ463">
        <v>2010</v>
      </c>
      <c r="AK463">
        <v>0</v>
      </c>
      <c r="AL463">
        <v>19</v>
      </c>
      <c r="AO463" s="41"/>
      <c r="AP463" s="41"/>
      <c r="AQ463" t="str">
        <f t="shared" si="12"/>
        <v/>
      </c>
      <c r="AS463" t="str">
        <f t="shared" si="13"/>
        <v>wci_corp</v>
      </c>
    </row>
    <row r="464" spans="2:45">
      <c r="B464" t="s">
        <v>218</v>
      </c>
      <c r="C464" s="31">
        <v>44227</v>
      </c>
      <c r="D464" s="15">
        <v>-819.52</v>
      </c>
      <c r="E464" s="15">
        <v>0</v>
      </c>
      <c r="F464" s="53" t="s">
        <v>134</v>
      </c>
      <c r="G464" t="s">
        <v>692</v>
      </c>
      <c r="H464" s="41" t="s">
        <v>136</v>
      </c>
      <c r="I464" t="s">
        <v>672</v>
      </c>
      <c r="J464" t="s">
        <v>168</v>
      </c>
      <c r="K464" t="s">
        <v>139</v>
      </c>
      <c r="L464" s="17"/>
      <c r="M464" s="17"/>
      <c r="N464" s="17" t="s">
        <v>673</v>
      </c>
      <c r="O464" s="36"/>
      <c r="P464" s="17"/>
      <c r="Q464" s="17"/>
      <c r="U464" t="s">
        <v>674</v>
      </c>
      <c r="V464" t="s">
        <v>693</v>
      </c>
      <c r="X464" s="31">
        <v>44202</v>
      </c>
      <c r="Y464" s="31">
        <v>44203</v>
      </c>
      <c r="AA464" s="31"/>
      <c r="AB464" t="s">
        <v>9</v>
      </c>
      <c r="AC464">
        <v>0</v>
      </c>
      <c r="AD464">
        <v>0</v>
      </c>
      <c r="AE464">
        <v>0</v>
      </c>
      <c r="AF464">
        <v>0</v>
      </c>
      <c r="AG464">
        <v>5</v>
      </c>
      <c r="AH464">
        <v>1</v>
      </c>
      <c r="AI464">
        <v>50020</v>
      </c>
      <c r="AJ464">
        <v>2010</v>
      </c>
      <c r="AK464">
        <v>0</v>
      </c>
      <c r="AL464">
        <v>19</v>
      </c>
      <c r="AO464" s="41"/>
      <c r="AP464" s="41"/>
      <c r="AQ464" t="str">
        <f t="shared" si="12"/>
        <v/>
      </c>
      <c r="AS464" t="str">
        <f t="shared" si="13"/>
        <v>wci_corp</v>
      </c>
    </row>
    <row r="465" spans="2:45">
      <c r="B465" t="s">
        <v>586</v>
      </c>
      <c r="C465" s="31">
        <v>44227</v>
      </c>
      <c r="D465" s="15">
        <v>-787.52</v>
      </c>
      <c r="E465" s="15">
        <v>0</v>
      </c>
      <c r="F465" s="53" t="s">
        <v>134</v>
      </c>
      <c r="G465" t="s">
        <v>692</v>
      </c>
      <c r="H465" s="41" t="s">
        <v>136</v>
      </c>
      <c r="I465" t="s">
        <v>672</v>
      </c>
      <c r="J465" t="s">
        <v>168</v>
      </c>
      <c r="K465" t="s">
        <v>139</v>
      </c>
      <c r="L465" s="17"/>
      <c r="M465" s="17"/>
      <c r="N465" s="17" t="s">
        <v>673</v>
      </c>
      <c r="O465" s="36"/>
      <c r="P465" s="17"/>
      <c r="Q465" s="17"/>
      <c r="U465" t="s">
        <v>674</v>
      </c>
      <c r="V465" t="s">
        <v>693</v>
      </c>
      <c r="X465" s="31">
        <v>44202</v>
      </c>
      <c r="Y465" s="31">
        <v>44203</v>
      </c>
      <c r="AA465" s="31"/>
      <c r="AB465" t="s">
        <v>9</v>
      </c>
      <c r="AC465">
        <v>0</v>
      </c>
      <c r="AD465">
        <v>0</v>
      </c>
      <c r="AE465">
        <v>0</v>
      </c>
      <c r="AF465">
        <v>0</v>
      </c>
      <c r="AG465">
        <v>5</v>
      </c>
      <c r="AH465">
        <v>1</v>
      </c>
      <c r="AI465">
        <v>52020</v>
      </c>
      <c r="AJ465">
        <v>2010</v>
      </c>
      <c r="AK465">
        <v>0</v>
      </c>
      <c r="AL465">
        <v>19</v>
      </c>
      <c r="AO465" s="41"/>
      <c r="AP465" s="41"/>
      <c r="AQ465" t="str">
        <f t="shared" si="12"/>
        <v/>
      </c>
      <c r="AS465" t="str">
        <f t="shared" si="13"/>
        <v>wci_corp</v>
      </c>
    </row>
    <row r="466" spans="2:45">
      <c r="B466" t="s">
        <v>223</v>
      </c>
      <c r="C466" s="31">
        <v>44227</v>
      </c>
      <c r="D466" s="15">
        <v>-1534</v>
      </c>
      <c r="E466" s="15">
        <v>0</v>
      </c>
      <c r="F466" s="53" t="s">
        <v>134</v>
      </c>
      <c r="G466" t="s">
        <v>692</v>
      </c>
      <c r="H466" s="41" t="s">
        <v>136</v>
      </c>
      <c r="I466" t="s">
        <v>672</v>
      </c>
      <c r="J466" t="s">
        <v>168</v>
      </c>
      <c r="K466" t="s">
        <v>139</v>
      </c>
      <c r="L466" s="17"/>
      <c r="M466" s="17"/>
      <c r="N466" s="17" t="s">
        <v>673</v>
      </c>
      <c r="O466" s="36"/>
      <c r="P466" s="17"/>
      <c r="Q466" s="17"/>
      <c r="U466" t="s">
        <v>674</v>
      </c>
      <c r="V466" t="s">
        <v>693</v>
      </c>
      <c r="X466" s="31">
        <v>44202</v>
      </c>
      <c r="Y466" s="31">
        <v>44203</v>
      </c>
      <c r="AA466" s="31"/>
      <c r="AB466" t="s">
        <v>9</v>
      </c>
      <c r="AC466">
        <v>0</v>
      </c>
      <c r="AD466">
        <v>0</v>
      </c>
      <c r="AE466">
        <v>0</v>
      </c>
      <c r="AF466">
        <v>0</v>
      </c>
      <c r="AG466">
        <v>5</v>
      </c>
      <c r="AH466">
        <v>1</v>
      </c>
      <c r="AI466">
        <v>70020</v>
      </c>
      <c r="AJ466">
        <v>2010</v>
      </c>
      <c r="AK466">
        <v>0</v>
      </c>
      <c r="AL466">
        <v>19</v>
      </c>
      <c r="AO466" s="41"/>
      <c r="AP466" s="41"/>
      <c r="AQ466" t="str">
        <f t="shared" si="12"/>
        <v/>
      </c>
      <c r="AS466" t="str">
        <f t="shared" si="13"/>
        <v>wci_corp</v>
      </c>
    </row>
    <row r="467" spans="2:45">
      <c r="B467" t="s">
        <v>218</v>
      </c>
      <c r="C467" s="31">
        <v>44227</v>
      </c>
      <c r="D467" s="15">
        <v>-184.39</v>
      </c>
      <c r="E467" s="15">
        <v>0</v>
      </c>
      <c r="F467" s="53" t="s">
        <v>134</v>
      </c>
      <c r="G467" t="s">
        <v>694</v>
      </c>
      <c r="H467" s="41" t="s">
        <v>136</v>
      </c>
      <c r="I467" t="s">
        <v>676</v>
      </c>
      <c r="J467" t="s">
        <v>168</v>
      </c>
      <c r="K467" t="s">
        <v>139</v>
      </c>
      <c r="L467" s="17"/>
      <c r="M467" s="17"/>
      <c r="N467" s="17" t="s">
        <v>668</v>
      </c>
      <c r="O467" s="36"/>
      <c r="P467" s="17"/>
      <c r="Q467" s="17"/>
      <c r="U467" t="s">
        <v>677</v>
      </c>
      <c r="V467" t="s">
        <v>695</v>
      </c>
      <c r="X467" s="31">
        <v>44202</v>
      </c>
      <c r="Y467" s="31">
        <v>44203</v>
      </c>
      <c r="AA467" s="31"/>
      <c r="AB467" t="s">
        <v>9</v>
      </c>
      <c r="AC467">
        <v>0</v>
      </c>
      <c r="AD467">
        <v>0</v>
      </c>
      <c r="AE467">
        <v>0</v>
      </c>
      <c r="AF467">
        <v>0</v>
      </c>
      <c r="AG467">
        <v>5</v>
      </c>
      <c r="AH467">
        <v>1</v>
      </c>
      <c r="AI467">
        <v>50020</v>
      </c>
      <c r="AJ467">
        <v>2010</v>
      </c>
      <c r="AK467">
        <v>0</v>
      </c>
      <c r="AL467">
        <v>19</v>
      </c>
      <c r="AO467" s="41"/>
      <c r="AP467" s="41"/>
      <c r="AQ467" t="str">
        <f t="shared" si="12"/>
        <v/>
      </c>
      <c r="AS467" t="str">
        <f t="shared" si="13"/>
        <v>wci_corp</v>
      </c>
    </row>
    <row r="468" spans="2:45">
      <c r="B468" t="s">
        <v>229</v>
      </c>
      <c r="C468" s="31">
        <v>44227</v>
      </c>
      <c r="D468" s="15">
        <v>406.85</v>
      </c>
      <c r="E468" s="15">
        <v>0</v>
      </c>
      <c r="F468" s="53" t="s">
        <v>134</v>
      </c>
      <c r="G468" t="s">
        <v>696</v>
      </c>
      <c r="H468" s="41" t="s">
        <v>136</v>
      </c>
      <c r="I468" t="s">
        <v>697</v>
      </c>
      <c r="J468" t="s">
        <v>698</v>
      </c>
      <c r="K468" t="s">
        <v>139</v>
      </c>
      <c r="L468" s="17"/>
      <c r="M468" s="17"/>
      <c r="N468" s="17" t="s">
        <v>616</v>
      </c>
      <c r="O468" s="36"/>
      <c r="P468" s="17"/>
      <c r="Q468" s="17"/>
      <c r="U468" t="s">
        <v>699</v>
      </c>
      <c r="V468" t="s">
        <v>699</v>
      </c>
      <c r="X468" s="31">
        <v>44229</v>
      </c>
      <c r="Y468" s="31">
        <v>44229</v>
      </c>
      <c r="AA468" s="31"/>
      <c r="AB468" t="s">
        <v>9</v>
      </c>
      <c r="AC468">
        <v>0</v>
      </c>
      <c r="AD468">
        <v>0</v>
      </c>
      <c r="AE468">
        <v>0</v>
      </c>
      <c r="AF468">
        <v>0</v>
      </c>
      <c r="AG468">
        <v>0</v>
      </c>
      <c r="AH468">
        <v>1</v>
      </c>
      <c r="AI468">
        <v>50086</v>
      </c>
      <c r="AJ468">
        <v>2010</v>
      </c>
      <c r="AK468">
        <v>0</v>
      </c>
      <c r="AL468">
        <v>19</v>
      </c>
      <c r="AO468" s="41"/>
      <c r="AP468" s="41"/>
      <c r="AQ468" t="str">
        <f t="shared" si="12"/>
        <v/>
      </c>
      <c r="AS468" t="str">
        <f t="shared" si="13"/>
        <v>wci_corp</v>
      </c>
    </row>
    <row r="469" spans="2:45">
      <c r="B469" t="s">
        <v>229</v>
      </c>
      <c r="C469" s="31">
        <v>44227</v>
      </c>
      <c r="D469" s="15">
        <v>483.63</v>
      </c>
      <c r="E469" s="15">
        <v>0</v>
      </c>
      <c r="F469" s="53" t="s">
        <v>134</v>
      </c>
      <c r="G469" t="s">
        <v>696</v>
      </c>
      <c r="H469" s="41" t="s">
        <v>136</v>
      </c>
      <c r="I469" t="s">
        <v>697</v>
      </c>
      <c r="J469" t="s">
        <v>698</v>
      </c>
      <c r="K469" t="s">
        <v>139</v>
      </c>
      <c r="L469" s="17"/>
      <c r="M469" s="17"/>
      <c r="N469" s="17" t="s">
        <v>700</v>
      </c>
      <c r="O469" s="36"/>
      <c r="P469" s="17"/>
      <c r="Q469" s="17"/>
      <c r="U469" t="s">
        <v>699</v>
      </c>
      <c r="V469" t="s">
        <v>699</v>
      </c>
      <c r="X469" s="31">
        <v>44229</v>
      </c>
      <c r="Y469" s="31">
        <v>44229</v>
      </c>
      <c r="AA469" s="31"/>
      <c r="AB469" t="s">
        <v>9</v>
      </c>
      <c r="AC469">
        <v>0</v>
      </c>
      <c r="AD469">
        <v>0</v>
      </c>
      <c r="AE469">
        <v>0</v>
      </c>
      <c r="AF469">
        <v>0</v>
      </c>
      <c r="AG469">
        <v>0</v>
      </c>
      <c r="AH469">
        <v>1</v>
      </c>
      <c r="AI469">
        <v>50086</v>
      </c>
      <c r="AJ469">
        <v>2010</v>
      </c>
      <c r="AK469">
        <v>0</v>
      </c>
      <c r="AL469">
        <v>19</v>
      </c>
      <c r="AO469" s="41"/>
      <c r="AP469" s="41"/>
      <c r="AQ469" t="str">
        <f t="shared" ref="AQ469:AQ510" si="14">IF(LEFT(U469,2)="VO",U469,"")</f>
        <v/>
      </c>
      <c r="AS469" t="str">
        <f t="shared" ref="AS469:AS510" si="15">IF(RIGHT(K469,2)="IC",IF(OR(AB469="wci_canada",AB469="wci_can_corp"),"wci_can_Corp","wci_corp"),AB469)</f>
        <v>wci_corp</v>
      </c>
    </row>
    <row r="470" spans="2:45">
      <c r="B470" t="s">
        <v>229</v>
      </c>
      <c r="C470" s="31">
        <v>44227</v>
      </c>
      <c r="D470" s="15">
        <v>174.03</v>
      </c>
      <c r="E470" s="15">
        <v>0</v>
      </c>
      <c r="F470" s="53" t="s">
        <v>134</v>
      </c>
      <c r="G470" t="s">
        <v>696</v>
      </c>
      <c r="H470" s="41" t="s">
        <v>136</v>
      </c>
      <c r="I470" t="s">
        <v>697</v>
      </c>
      <c r="J470" t="s">
        <v>698</v>
      </c>
      <c r="K470" t="s">
        <v>139</v>
      </c>
      <c r="L470" s="17"/>
      <c r="M470" s="17"/>
      <c r="N470" s="17" t="s">
        <v>701</v>
      </c>
      <c r="O470" s="36"/>
      <c r="P470" s="17"/>
      <c r="Q470" s="17"/>
      <c r="U470" t="s">
        <v>699</v>
      </c>
      <c r="V470" t="s">
        <v>699</v>
      </c>
      <c r="X470" s="31">
        <v>44229</v>
      </c>
      <c r="Y470" s="31">
        <v>44229</v>
      </c>
      <c r="AA470" s="31"/>
      <c r="AB470" t="s">
        <v>9</v>
      </c>
      <c r="AC470">
        <v>0</v>
      </c>
      <c r="AD470">
        <v>0</v>
      </c>
      <c r="AE470">
        <v>0</v>
      </c>
      <c r="AF470">
        <v>0</v>
      </c>
      <c r="AG470">
        <v>0</v>
      </c>
      <c r="AH470">
        <v>1</v>
      </c>
      <c r="AI470">
        <v>50086</v>
      </c>
      <c r="AJ470">
        <v>2010</v>
      </c>
      <c r="AK470">
        <v>0</v>
      </c>
      <c r="AL470">
        <v>19</v>
      </c>
      <c r="AO470" s="41"/>
      <c r="AP470" s="41"/>
      <c r="AQ470" t="str">
        <f t="shared" si="14"/>
        <v/>
      </c>
      <c r="AS470" t="str">
        <f t="shared" si="15"/>
        <v>wci_corp</v>
      </c>
    </row>
    <row r="471" spans="2:45">
      <c r="B471" t="s">
        <v>218</v>
      </c>
      <c r="C471" s="31">
        <v>44227</v>
      </c>
      <c r="D471" s="15">
        <v>2636.32</v>
      </c>
      <c r="E471" s="15">
        <v>0</v>
      </c>
      <c r="F471" s="53" t="s">
        <v>134</v>
      </c>
      <c r="G471" t="s">
        <v>702</v>
      </c>
      <c r="H471" s="41" t="s">
        <v>136</v>
      </c>
      <c r="I471" t="s">
        <v>703</v>
      </c>
      <c r="J471" t="s">
        <v>214</v>
      </c>
      <c r="K471" t="s">
        <v>139</v>
      </c>
      <c r="L471" s="17"/>
      <c r="M471" s="17"/>
      <c r="N471" s="17" t="s">
        <v>704</v>
      </c>
      <c r="O471" s="36"/>
      <c r="P471" s="17"/>
      <c r="Q471" s="17"/>
      <c r="U471" t="s">
        <v>705</v>
      </c>
      <c r="V471" t="s">
        <v>705</v>
      </c>
      <c r="X471" s="31">
        <v>44230</v>
      </c>
      <c r="Y471" s="31">
        <v>44230</v>
      </c>
      <c r="AA471" s="31"/>
      <c r="AB471" t="s">
        <v>9</v>
      </c>
      <c r="AC471">
        <v>0</v>
      </c>
      <c r="AD471">
        <v>0</v>
      </c>
      <c r="AE471">
        <v>0</v>
      </c>
      <c r="AF471">
        <v>0</v>
      </c>
      <c r="AG471">
        <v>0</v>
      </c>
      <c r="AH471">
        <v>1</v>
      </c>
      <c r="AI471">
        <v>50020</v>
      </c>
      <c r="AJ471">
        <v>2010</v>
      </c>
      <c r="AK471">
        <v>0</v>
      </c>
      <c r="AL471">
        <v>19</v>
      </c>
      <c r="AO471" s="41"/>
      <c r="AP471" s="41"/>
      <c r="AQ471" t="str">
        <f t="shared" si="14"/>
        <v/>
      </c>
      <c r="AS471" t="str">
        <f t="shared" si="15"/>
        <v>wci_corp</v>
      </c>
    </row>
    <row r="472" spans="2:45">
      <c r="B472" t="s">
        <v>218</v>
      </c>
      <c r="C472" s="31">
        <v>44227</v>
      </c>
      <c r="D472" s="15">
        <v>851.52</v>
      </c>
      <c r="E472" s="15">
        <v>0</v>
      </c>
      <c r="F472" s="53" t="s">
        <v>134</v>
      </c>
      <c r="G472" t="s">
        <v>702</v>
      </c>
      <c r="H472" s="41" t="s">
        <v>136</v>
      </c>
      <c r="I472" t="s">
        <v>703</v>
      </c>
      <c r="J472" t="s">
        <v>214</v>
      </c>
      <c r="K472" t="s">
        <v>139</v>
      </c>
      <c r="L472" s="17"/>
      <c r="M472" s="17"/>
      <c r="N472" s="17" t="s">
        <v>704</v>
      </c>
      <c r="O472" s="36"/>
      <c r="P472" s="17"/>
      <c r="Q472" s="17"/>
      <c r="U472" t="s">
        <v>705</v>
      </c>
      <c r="V472" t="s">
        <v>705</v>
      </c>
      <c r="X472" s="31">
        <v>44230</v>
      </c>
      <c r="Y472" s="31">
        <v>44230</v>
      </c>
      <c r="AA472" s="31"/>
      <c r="AB472" t="s">
        <v>9</v>
      </c>
      <c r="AC472">
        <v>0</v>
      </c>
      <c r="AD472">
        <v>0</v>
      </c>
      <c r="AE472">
        <v>0</v>
      </c>
      <c r="AF472">
        <v>0</v>
      </c>
      <c r="AG472">
        <v>0</v>
      </c>
      <c r="AH472">
        <v>1</v>
      </c>
      <c r="AI472">
        <v>50020</v>
      </c>
      <c r="AJ472">
        <v>2010</v>
      </c>
      <c r="AK472">
        <v>0</v>
      </c>
      <c r="AL472">
        <v>19</v>
      </c>
      <c r="AO472" s="41"/>
      <c r="AP472" s="41"/>
      <c r="AQ472" t="str">
        <f t="shared" si="14"/>
        <v/>
      </c>
      <c r="AS472" t="str">
        <f t="shared" si="15"/>
        <v>wci_corp</v>
      </c>
    </row>
    <row r="473" spans="2:45">
      <c r="B473" t="s">
        <v>218</v>
      </c>
      <c r="C473" s="31">
        <v>44227</v>
      </c>
      <c r="D473" s="15">
        <v>545.04</v>
      </c>
      <c r="E473" s="15">
        <v>0</v>
      </c>
      <c r="F473" s="53" t="s">
        <v>134</v>
      </c>
      <c r="G473" t="s">
        <v>702</v>
      </c>
      <c r="H473" s="41" t="s">
        <v>136</v>
      </c>
      <c r="I473" t="s">
        <v>703</v>
      </c>
      <c r="J473" t="s">
        <v>214</v>
      </c>
      <c r="K473" t="s">
        <v>139</v>
      </c>
      <c r="L473" s="17"/>
      <c r="M473" s="17"/>
      <c r="N473" s="17" t="s">
        <v>704</v>
      </c>
      <c r="O473" s="36"/>
      <c r="P473" s="17"/>
      <c r="Q473" s="17"/>
      <c r="U473" t="s">
        <v>705</v>
      </c>
      <c r="V473" t="s">
        <v>705</v>
      </c>
      <c r="X473" s="31">
        <v>44230</v>
      </c>
      <c r="Y473" s="31">
        <v>44230</v>
      </c>
      <c r="AA473" s="31"/>
      <c r="AB473" t="s">
        <v>9</v>
      </c>
      <c r="AC473">
        <v>0</v>
      </c>
      <c r="AD473">
        <v>0</v>
      </c>
      <c r="AE473">
        <v>0</v>
      </c>
      <c r="AF473">
        <v>0</v>
      </c>
      <c r="AG473">
        <v>0</v>
      </c>
      <c r="AH473">
        <v>1</v>
      </c>
      <c r="AI473">
        <v>50020</v>
      </c>
      <c r="AJ473">
        <v>2010</v>
      </c>
      <c r="AK473">
        <v>0</v>
      </c>
      <c r="AL473">
        <v>19</v>
      </c>
      <c r="AO473" s="41"/>
      <c r="AP473" s="41"/>
      <c r="AQ473" t="str">
        <f t="shared" si="14"/>
        <v/>
      </c>
      <c r="AS473" t="str">
        <f t="shared" si="15"/>
        <v>wci_corp</v>
      </c>
    </row>
    <row r="474" spans="2:45">
      <c r="B474" t="s">
        <v>218</v>
      </c>
      <c r="C474" s="31">
        <v>44227</v>
      </c>
      <c r="D474" s="15">
        <v>1024.4000000000001</v>
      </c>
      <c r="E474" s="15">
        <v>0</v>
      </c>
      <c r="F474" s="53" t="s">
        <v>134</v>
      </c>
      <c r="G474" t="s">
        <v>702</v>
      </c>
      <c r="H474" s="41" t="s">
        <v>136</v>
      </c>
      <c r="I474" t="s">
        <v>703</v>
      </c>
      <c r="J474" t="s">
        <v>214</v>
      </c>
      <c r="K474" t="s">
        <v>139</v>
      </c>
      <c r="L474" s="17"/>
      <c r="M474" s="17"/>
      <c r="N474" s="17" t="s">
        <v>704</v>
      </c>
      <c r="O474" s="36"/>
      <c r="P474" s="17"/>
      <c r="Q474" s="17"/>
      <c r="U474" t="s">
        <v>705</v>
      </c>
      <c r="V474" t="s">
        <v>705</v>
      </c>
      <c r="X474" s="31">
        <v>44230</v>
      </c>
      <c r="Y474" s="31">
        <v>44230</v>
      </c>
      <c r="AA474" s="31"/>
      <c r="AB474" t="s">
        <v>9</v>
      </c>
      <c r="AC474">
        <v>0</v>
      </c>
      <c r="AD474">
        <v>0</v>
      </c>
      <c r="AE474">
        <v>0</v>
      </c>
      <c r="AF474">
        <v>0</v>
      </c>
      <c r="AG474">
        <v>0</v>
      </c>
      <c r="AH474">
        <v>1</v>
      </c>
      <c r="AI474">
        <v>50020</v>
      </c>
      <c r="AJ474">
        <v>2010</v>
      </c>
      <c r="AK474">
        <v>0</v>
      </c>
      <c r="AL474">
        <v>19</v>
      </c>
      <c r="AO474" s="41"/>
      <c r="AP474" s="41"/>
      <c r="AQ474" t="str">
        <f t="shared" si="14"/>
        <v/>
      </c>
      <c r="AS474" t="str">
        <f t="shared" si="15"/>
        <v>wci_corp</v>
      </c>
    </row>
    <row r="475" spans="2:45">
      <c r="B475" t="s">
        <v>586</v>
      </c>
      <c r="C475" s="31">
        <v>44227</v>
      </c>
      <c r="D475" s="15">
        <v>787.52</v>
      </c>
      <c r="E475" s="15">
        <v>0</v>
      </c>
      <c r="F475" s="53" t="s">
        <v>134</v>
      </c>
      <c r="G475" t="s">
        <v>702</v>
      </c>
      <c r="H475" s="41" t="s">
        <v>136</v>
      </c>
      <c r="I475" t="s">
        <v>703</v>
      </c>
      <c r="J475" t="s">
        <v>214</v>
      </c>
      <c r="K475" t="s">
        <v>139</v>
      </c>
      <c r="L475" s="17"/>
      <c r="M475" s="17"/>
      <c r="N475" s="17" t="s">
        <v>704</v>
      </c>
      <c r="O475" s="36"/>
      <c r="P475" s="17"/>
      <c r="Q475" s="17"/>
      <c r="U475" t="s">
        <v>705</v>
      </c>
      <c r="V475" t="s">
        <v>705</v>
      </c>
      <c r="X475" s="31">
        <v>44230</v>
      </c>
      <c r="Y475" s="31">
        <v>44230</v>
      </c>
      <c r="AA475" s="31"/>
      <c r="AB475" t="s">
        <v>9</v>
      </c>
      <c r="AC475">
        <v>0</v>
      </c>
      <c r="AD475">
        <v>0</v>
      </c>
      <c r="AE475">
        <v>0</v>
      </c>
      <c r="AF475">
        <v>0</v>
      </c>
      <c r="AG475">
        <v>0</v>
      </c>
      <c r="AH475">
        <v>1</v>
      </c>
      <c r="AI475">
        <v>52020</v>
      </c>
      <c r="AJ475">
        <v>2010</v>
      </c>
      <c r="AK475">
        <v>0</v>
      </c>
      <c r="AL475">
        <v>19</v>
      </c>
      <c r="AO475" s="41"/>
      <c r="AP475" s="41"/>
      <c r="AQ475" t="str">
        <f t="shared" si="14"/>
        <v/>
      </c>
      <c r="AS475" t="str">
        <f t="shared" si="15"/>
        <v>wci_corp</v>
      </c>
    </row>
    <row r="476" spans="2:45">
      <c r="B476" t="s">
        <v>223</v>
      </c>
      <c r="C476" s="31">
        <v>44227</v>
      </c>
      <c r="D476" s="15">
        <v>1534</v>
      </c>
      <c r="E476" s="15">
        <v>0</v>
      </c>
      <c r="F476" s="53" t="s">
        <v>134</v>
      </c>
      <c r="G476" t="s">
        <v>702</v>
      </c>
      <c r="H476" s="41" t="s">
        <v>136</v>
      </c>
      <c r="I476" t="s">
        <v>703</v>
      </c>
      <c r="J476" t="s">
        <v>214</v>
      </c>
      <c r="K476" t="s">
        <v>139</v>
      </c>
      <c r="L476" s="17"/>
      <c r="M476" s="17"/>
      <c r="N476" s="17" t="s">
        <v>704</v>
      </c>
      <c r="O476" s="36"/>
      <c r="P476" s="17"/>
      <c r="Q476" s="17"/>
      <c r="U476" t="s">
        <v>705</v>
      </c>
      <c r="V476" t="s">
        <v>705</v>
      </c>
      <c r="X476" s="31">
        <v>44230</v>
      </c>
      <c r="Y476" s="31">
        <v>44230</v>
      </c>
      <c r="AA476" s="31"/>
      <c r="AB476" t="s">
        <v>9</v>
      </c>
      <c r="AC476">
        <v>0</v>
      </c>
      <c r="AD476">
        <v>0</v>
      </c>
      <c r="AE476">
        <v>0</v>
      </c>
      <c r="AF476">
        <v>0</v>
      </c>
      <c r="AG476">
        <v>0</v>
      </c>
      <c r="AH476">
        <v>1</v>
      </c>
      <c r="AI476">
        <v>70020</v>
      </c>
      <c r="AJ476">
        <v>2010</v>
      </c>
      <c r="AK476">
        <v>0</v>
      </c>
      <c r="AL476">
        <v>19</v>
      </c>
      <c r="AO476" s="41"/>
      <c r="AP476" s="41"/>
      <c r="AQ476" t="str">
        <f t="shared" si="14"/>
        <v/>
      </c>
      <c r="AS476" t="str">
        <f t="shared" si="15"/>
        <v>wci_corp</v>
      </c>
    </row>
    <row r="477" spans="2:45">
      <c r="B477" t="s">
        <v>241</v>
      </c>
      <c r="C477" s="31">
        <v>44227</v>
      </c>
      <c r="D477" s="15">
        <v>850</v>
      </c>
      <c r="E477" s="15">
        <v>0</v>
      </c>
      <c r="F477" s="53" t="s">
        <v>134</v>
      </c>
      <c r="G477" t="s">
        <v>702</v>
      </c>
      <c r="H477" s="41" t="s">
        <v>136</v>
      </c>
      <c r="I477" t="s">
        <v>703</v>
      </c>
      <c r="J477" t="s">
        <v>214</v>
      </c>
      <c r="K477" t="s">
        <v>139</v>
      </c>
      <c r="L477" s="17"/>
      <c r="M477" s="17"/>
      <c r="N477" s="17" t="s">
        <v>706</v>
      </c>
      <c r="O477" s="36"/>
      <c r="P477" s="17"/>
      <c r="Q477" s="17"/>
      <c r="U477" t="s">
        <v>705</v>
      </c>
      <c r="V477" t="s">
        <v>705</v>
      </c>
      <c r="X477" s="31">
        <v>44230</v>
      </c>
      <c r="Y477" s="31">
        <v>44230</v>
      </c>
      <c r="AA477" s="31"/>
      <c r="AB477" t="s">
        <v>9</v>
      </c>
      <c r="AC477">
        <v>0</v>
      </c>
      <c r="AD477">
        <v>0</v>
      </c>
      <c r="AE477">
        <v>0</v>
      </c>
      <c r="AF477">
        <v>0</v>
      </c>
      <c r="AG477">
        <v>0</v>
      </c>
      <c r="AH477">
        <v>1</v>
      </c>
      <c r="AI477">
        <v>70165</v>
      </c>
      <c r="AJ477">
        <v>2010</v>
      </c>
      <c r="AK477">
        <v>0</v>
      </c>
      <c r="AL477">
        <v>19</v>
      </c>
      <c r="AO477" s="41"/>
      <c r="AP477" s="41"/>
      <c r="AQ477" t="str">
        <f t="shared" si="14"/>
        <v/>
      </c>
      <c r="AS477" t="str">
        <f t="shared" si="15"/>
        <v>wci_corp</v>
      </c>
    </row>
    <row r="478" spans="2:45">
      <c r="B478" t="s">
        <v>218</v>
      </c>
      <c r="C478" s="31">
        <v>44227</v>
      </c>
      <c r="D478" s="15">
        <v>1230.1600000000001</v>
      </c>
      <c r="E478" s="15">
        <v>0</v>
      </c>
      <c r="F478" s="53" t="s">
        <v>134</v>
      </c>
      <c r="G478" t="s">
        <v>707</v>
      </c>
      <c r="H478" s="41" t="s">
        <v>136</v>
      </c>
      <c r="I478" t="s">
        <v>708</v>
      </c>
      <c r="J478" t="s">
        <v>214</v>
      </c>
      <c r="K478" t="s">
        <v>139</v>
      </c>
      <c r="L478" s="17"/>
      <c r="M478" s="17"/>
      <c r="N478" s="17" t="s">
        <v>709</v>
      </c>
      <c r="O478" s="36"/>
      <c r="P478" s="17"/>
      <c r="Q478" s="17"/>
      <c r="U478" t="s">
        <v>710</v>
      </c>
      <c r="V478" t="s">
        <v>710</v>
      </c>
      <c r="X478" s="31">
        <v>44231</v>
      </c>
      <c r="Y478" s="31">
        <v>44231</v>
      </c>
      <c r="AA478" s="31"/>
      <c r="AB478" t="s">
        <v>9</v>
      </c>
      <c r="AC478">
        <v>0</v>
      </c>
      <c r="AD478">
        <v>0</v>
      </c>
      <c r="AE478">
        <v>0</v>
      </c>
      <c r="AF478">
        <v>0</v>
      </c>
      <c r="AG478">
        <v>0</v>
      </c>
      <c r="AH478">
        <v>1</v>
      </c>
      <c r="AI478">
        <v>50020</v>
      </c>
      <c r="AJ478">
        <v>2010</v>
      </c>
      <c r="AK478">
        <v>0</v>
      </c>
      <c r="AL478">
        <v>19</v>
      </c>
      <c r="AO478" s="41"/>
      <c r="AP478" s="41"/>
      <c r="AQ478" t="str">
        <f t="shared" si="14"/>
        <v/>
      </c>
      <c r="AS478" t="str">
        <f t="shared" si="15"/>
        <v>wci_corp</v>
      </c>
    </row>
    <row r="479" spans="2:45">
      <c r="B479" t="s">
        <v>218</v>
      </c>
      <c r="C479" s="31">
        <v>44227</v>
      </c>
      <c r="D479" s="15">
        <v>1434.16</v>
      </c>
      <c r="E479" s="15">
        <v>0</v>
      </c>
      <c r="F479" s="53" t="s">
        <v>134</v>
      </c>
      <c r="G479" t="s">
        <v>707</v>
      </c>
      <c r="H479" s="41" t="s">
        <v>136</v>
      </c>
      <c r="I479" t="s">
        <v>708</v>
      </c>
      <c r="J479" t="s">
        <v>214</v>
      </c>
      <c r="K479" t="s">
        <v>139</v>
      </c>
      <c r="L479" s="17"/>
      <c r="M479" s="17"/>
      <c r="N479" s="17" t="s">
        <v>709</v>
      </c>
      <c r="O479" s="36"/>
      <c r="P479" s="17"/>
      <c r="Q479" s="17"/>
      <c r="U479" t="s">
        <v>710</v>
      </c>
      <c r="V479" t="s">
        <v>710</v>
      </c>
      <c r="X479" s="31">
        <v>44231</v>
      </c>
      <c r="Y479" s="31">
        <v>44231</v>
      </c>
      <c r="AA479" s="31"/>
      <c r="AB479" t="s">
        <v>9</v>
      </c>
      <c r="AC479">
        <v>0</v>
      </c>
      <c r="AD479">
        <v>0</v>
      </c>
      <c r="AE479">
        <v>0</v>
      </c>
      <c r="AF479">
        <v>0</v>
      </c>
      <c r="AG479">
        <v>0</v>
      </c>
      <c r="AH479">
        <v>1</v>
      </c>
      <c r="AI479">
        <v>50020</v>
      </c>
      <c r="AJ479">
        <v>2010</v>
      </c>
      <c r="AK479">
        <v>0</v>
      </c>
      <c r="AL479">
        <v>19</v>
      </c>
      <c r="AO479" s="41"/>
      <c r="AP479" s="41"/>
      <c r="AQ479" t="str">
        <f t="shared" si="14"/>
        <v/>
      </c>
      <c r="AS479" t="str">
        <f t="shared" si="15"/>
        <v>wci_corp</v>
      </c>
    </row>
    <row r="480" spans="2:45">
      <c r="B480" t="s">
        <v>218</v>
      </c>
      <c r="C480" s="31">
        <v>44227</v>
      </c>
      <c r="D480" s="15">
        <v>1859.92</v>
      </c>
      <c r="E480" s="15">
        <v>0</v>
      </c>
      <c r="F480" s="53" t="s">
        <v>134</v>
      </c>
      <c r="G480" t="s">
        <v>707</v>
      </c>
      <c r="H480" s="41" t="s">
        <v>136</v>
      </c>
      <c r="I480" t="s">
        <v>708</v>
      </c>
      <c r="J480" t="s">
        <v>214</v>
      </c>
      <c r="K480" t="s">
        <v>139</v>
      </c>
      <c r="L480" s="17"/>
      <c r="M480" s="17"/>
      <c r="N480" s="17" t="s">
        <v>709</v>
      </c>
      <c r="O480" s="36"/>
      <c r="P480" s="17"/>
      <c r="Q480" s="17"/>
      <c r="U480" t="s">
        <v>710</v>
      </c>
      <c r="V480" t="s">
        <v>710</v>
      </c>
      <c r="X480" s="31">
        <v>44231</v>
      </c>
      <c r="Y480" s="31">
        <v>44231</v>
      </c>
      <c r="AA480" s="31"/>
      <c r="AB480" t="s">
        <v>9</v>
      </c>
      <c r="AC480">
        <v>0</v>
      </c>
      <c r="AD480">
        <v>0</v>
      </c>
      <c r="AE480">
        <v>0</v>
      </c>
      <c r="AF480">
        <v>0</v>
      </c>
      <c r="AG480">
        <v>0</v>
      </c>
      <c r="AH480">
        <v>1</v>
      </c>
      <c r="AI480">
        <v>50020</v>
      </c>
      <c r="AJ480">
        <v>2010</v>
      </c>
      <c r="AK480">
        <v>0</v>
      </c>
      <c r="AL480">
        <v>19</v>
      </c>
      <c r="AO480" s="41"/>
      <c r="AP480" s="41"/>
      <c r="AQ480" t="str">
        <f t="shared" si="14"/>
        <v/>
      </c>
      <c r="AS480" t="str">
        <f t="shared" si="15"/>
        <v>wci_corp</v>
      </c>
    </row>
    <row r="481" spans="2:45">
      <c r="B481" t="s">
        <v>218</v>
      </c>
      <c r="C481" s="31">
        <v>44227</v>
      </c>
      <c r="D481" s="15">
        <v>4929.2</v>
      </c>
      <c r="E481" s="15">
        <v>0</v>
      </c>
      <c r="F481" s="53" t="s">
        <v>134</v>
      </c>
      <c r="G481" t="s">
        <v>707</v>
      </c>
      <c r="H481" s="41" t="s">
        <v>136</v>
      </c>
      <c r="I481" t="s">
        <v>708</v>
      </c>
      <c r="J481" t="s">
        <v>214</v>
      </c>
      <c r="K481" t="s">
        <v>139</v>
      </c>
      <c r="L481" s="17"/>
      <c r="M481" s="17"/>
      <c r="N481" s="17" t="s">
        <v>709</v>
      </c>
      <c r="O481" s="36"/>
      <c r="P481" s="17"/>
      <c r="Q481" s="17"/>
      <c r="U481" t="s">
        <v>710</v>
      </c>
      <c r="V481" t="s">
        <v>710</v>
      </c>
      <c r="X481" s="31">
        <v>44231</v>
      </c>
      <c r="Y481" s="31">
        <v>44231</v>
      </c>
      <c r="AA481" s="31"/>
      <c r="AB481" t="s">
        <v>9</v>
      </c>
      <c r="AC481">
        <v>0</v>
      </c>
      <c r="AD481">
        <v>0</v>
      </c>
      <c r="AE481">
        <v>0</v>
      </c>
      <c r="AF481">
        <v>0</v>
      </c>
      <c r="AG481">
        <v>0</v>
      </c>
      <c r="AH481">
        <v>1</v>
      </c>
      <c r="AI481">
        <v>50020</v>
      </c>
      <c r="AJ481">
        <v>2010</v>
      </c>
      <c r="AK481">
        <v>0</v>
      </c>
      <c r="AL481">
        <v>19</v>
      </c>
      <c r="AO481" s="41"/>
      <c r="AP481" s="41"/>
      <c r="AQ481" t="str">
        <f t="shared" si="14"/>
        <v/>
      </c>
      <c r="AS481" t="str">
        <f t="shared" si="15"/>
        <v>wci_corp</v>
      </c>
    </row>
    <row r="482" spans="2:45">
      <c r="B482" t="s">
        <v>586</v>
      </c>
      <c r="C482" s="31">
        <v>44227</v>
      </c>
      <c r="D482" s="15">
        <v>1754.32</v>
      </c>
      <c r="E482" s="15">
        <v>0</v>
      </c>
      <c r="F482" s="53" t="s">
        <v>134</v>
      </c>
      <c r="G482" t="s">
        <v>707</v>
      </c>
      <c r="H482" s="41" t="s">
        <v>136</v>
      </c>
      <c r="I482" t="s">
        <v>708</v>
      </c>
      <c r="J482" t="s">
        <v>214</v>
      </c>
      <c r="K482" t="s">
        <v>139</v>
      </c>
      <c r="L482" s="17"/>
      <c r="M482" s="17"/>
      <c r="N482" s="17" t="s">
        <v>709</v>
      </c>
      <c r="O482" s="36"/>
      <c r="P482" s="17"/>
      <c r="Q482" s="17"/>
      <c r="U482" t="s">
        <v>710</v>
      </c>
      <c r="V482" t="s">
        <v>710</v>
      </c>
      <c r="X482" s="31">
        <v>44231</v>
      </c>
      <c r="Y482" s="31">
        <v>44231</v>
      </c>
      <c r="AA482" s="31"/>
      <c r="AB482" t="s">
        <v>9</v>
      </c>
      <c r="AC482">
        <v>0</v>
      </c>
      <c r="AD482">
        <v>0</v>
      </c>
      <c r="AE482">
        <v>0</v>
      </c>
      <c r="AF482">
        <v>0</v>
      </c>
      <c r="AG482">
        <v>0</v>
      </c>
      <c r="AH482">
        <v>1</v>
      </c>
      <c r="AI482">
        <v>52020</v>
      </c>
      <c r="AJ482">
        <v>2010</v>
      </c>
      <c r="AK482">
        <v>0</v>
      </c>
      <c r="AL482">
        <v>19</v>
      </c>
      <c r="AO482" s="41"/>
      <c r="AP482" s="41"/>
      <c r="AQ482" t="str">
        <f t="shared" si="14"/>
        <v/>
      </c>
      <c r="AS482" t="str">
        <f t="shared" si="15"/>
        <v>wci_corp</v>
      </c>
    </row>
    <row r="483" spans="2:45">
      <c r="B483" t="s">
        <v>223</v>
      </c>
      <c r="C483" s="31">
        <v>44227</v>
      </c>
      <c r="D483" s="15">
        <v>1334.84</v>
      </c>
      <c r="E483" s="15">
        <v>0</v>
      </c>
      <c r="F483" s="53" t="s">
        <v>134</v>
      </c>
      <c r="G483" t="s">
        <v>707</v>
      </c>
      <c r="H483" s="41" t="s">
        <v>136</v>
      </c>
      <c r="I483" t="s">
        <v>708</v>
      </c>
      <c r="J483" t="s">
        <v>214</v>
      </c>
      <c r="K483" t="s">
        <v>139</v>
      </c>
      <c r="L483" s="17"/>
      <c r="M483" s="17"/>
      <c r="N483" s="17" t="s">
        <v>709</v>
      </c>
      <c r="O483" s="36"/>
      <c r="P483" s="17"/>
      <c r="Q483" s="17"/>
      <c r="U483" t="s">
        <v>710</v>
      </c>
      <c r="V483" t="s">
        <v>710</v>
      </c>
      <c r="X483" s="31">
        <v>44231</v>
      </c>
      <c r="Y483" s="31">
        <v>44231</v>
      </c>
      <c r="AA483" s="31"/>
      <c r="AB483" t="s">
        <v>9</v>
      </c>
      <c r="AC483">
        <v>0</v>
      </c>
      <c r="AD483">
        <v>0</v>
      </c>
      <c r="AE483">
        <v>0</v>
      </c>
      <c r="AF483">
        <v>0</v>
      </c>
      <c r="AG483">
        <v>0</v>
      </c>
      <c r="AH483">
        <v>1</v>
      </c>
      <c r="AI483">
        <v>70020</v>
      </c>
      <c r="AJ483">
        <v>2010</v>
      </c>
      <c r="AK483">
        <v>0</v>
      </c>
      <c r="AL483">
        <v>19</v>
      </c>
      <c r="AO483" s="41"/>
      <c r="AP483" s="41"/>
      <c r="AQ483" t="str">
        <f t="shared" si="14"/>
        <v/>
      </c>
      <c r="AS483" t="str">
        <f t="shared" si="15"/>
        <v>wci_corp</v>
      </c>
    </row>
    <row r="484" spans="2:45">
      <c r="B484" t="s">
        <v>241</v>
      </c>
      <c r="C484" s="31">
        <v>44227</v>
      </c>
      <c r="D484" s="15">
        <v>875</v>
      </c>
      <c r="E484" s="15">
        <v>0</v>
      </c>
      <c r="F484" s="53" t="s">
        <v>134</v>
      </c>
      <c r="G484" t="s">
        <v>707</v>
      </c>
      <c r="H484" s="41" t="s">
        <v>136</v>
      </c>
      <c r="I484" t="s">
        <v>708</v>
      </c>
      <c r="J484" t="s">
        <v>214</v>
      </c>
      <c r="K484" t="s">
        <v>139</v>
      </c>
      <c r="L484" s="17"/>
      <c r="M484" s="17"/>
      <c r="N484" s="17" t="s">
        <v>711</v>
      </c>
      <c r="O484" s="36"/>
      <c r="P484" s="17"/>
      <c r="Q484" s="17"/>
      <c r="U484" t="s">
        <v>710</v>
      </c>
      <c r="V484" t="s">
        <v>710</v>
      </c>
      <c r="X484" s="31">
        <v>44231</v>
      </c>
      <c r="Y484" s="31">
        <v>44231</v>
      </c>
      <c r="AA484" s="31"/>
      <c r="AB484" t="s">
        <v>9</v>
      </c>
      <c r="AC484">
        <v>0</v>
      </c>
      <c r="AD484">
        <v>0</v>
      </c>
      <c r="AE484">
        <v>0</v>
      </c>
      <c r="AF484">
        <v>0</v>
      </c>
      <c r="AG484">
        <v>0</v>
      </c>
      <c r="AH484">
        <v>1</v>
      </c>
      <c r="AI484">
        <v>70165</v>
      </c>
      <c r="AJ484">
        <v>2010</v>
      </c>
      <c r="AK484">
        <v>0</v>
      </c>
      <c r="AL484">
        <v>19</v>
      </c>
      <c r="AO484" s="41"/>
      <c r="AP484" s="41"/>
      <c r="AQ484" t="str">
        <f t="shared" si="14"/>
        <v/>
      </c>
      <c r="AS484" t="str">
        <f t="shared" si="15"/>
        <v>wci_corp</v>
      </c>
    </row>
    <row r="485" spans="2:45">
      <c r="B485" t="s">
        <v>218</v>
      </c>
      <c r="C485" s="31">
        <v>44227</v>
      </c>
      <c r="D485" s="15">
        <v>1229.28</v>
      </c>
      <c r="E485" s="15">
        <v>0</v>
      </c>
      <c r="F485" s="53" t="s">
        <v>134</v>
      </c>
      <c r="G485" t="s">
        <v>712</v>
      </c>
      <c r="H485" s="41" t="s">
        <v>136</v>
      </c>
      <c r="I485" t="s">
        <v>713</v>
      </c>
      <c r="J485" t="s">
        <v>214</v>
      </c>
      <c r="K485" t="s">
        <v>139</v>
      </c>
      <c r="L485" s="17"/>
      <c r="M485" s="17"/>
      <c r="N485" s="17" t="s">
        <v>714</v>
      </c>
      <c r="O485" s="36"/>
      <c r="P485" s="17"/>
      <c r="Q485" s="17"/>
      <c r="U485" t="s">
        <v>715</v>
      </c>
      <c r="V485" t="s">
        <v>715</v>
      </c>
      <c r="X485" s="31">
        <v>44231</v>
      </c>
      <c r="Y485" s="31">
        <v>44231</v>
      </c>
      <c r="AA485" s="31"/>
      <c r="AB485" t="s">
        <v>9</v>
      </c>
      <c r="AC485">
        <v>0</v>
      </c>
      <c r="AD485">
        <v>0</v>
      </c>
      <c r="AE485">
        <v>0</v>
      </c>
      <c r="AF485">
        <v>0</v>
      </c>
      <c r="AG485">
        <v>0</v>
      </c>
      <c r="AH485">
        <v>1</v>
      </c>
      <c r="AI485">
        <v>50020</v>
      </c>
      <c r="AJ485">
        <v>2010</v>
      </c>
      <c r="AK485">
        <v>0</v>
      </c>
      <c r="AL485">
        <v>19</v>
      </c>
      <c r="AO485" s="41"/>
      <c r="AP485" s="41"/>
      <c r="AQ485" t="str">
        <f t="shared" si="14"/>
        <v/>
      </c>
      <c r="AS485" t="str">
        <f t="shared" si="15"/>
        <v>wci_corp</v>
      </c>
    </row>
    <row r="486" spans="2:45">
      <c r="B486" t="s">
        <v>218</v>
      </c>
      <c r="C486" s="31">
        <v>44227</v>
      </c>
      <c r="D486" s="15">
        <v>819.52</v>
      </c>
      <c r="E486" s="15">
        <v>0</v>
      </c>
      <c r="F486" s="53" t="s">
        <v>134</v>
      </c>
      <c r="G486" t="s">
        <v>712</v>
      </c>
      <c r="H486" s="41" t="s">
        <v>136</v>
      </c>
      <c r="I486" t="s">
        <v>713</v>
      </c>
      <c r="J486" t="s">
        <v>214</v>
      </c>
      <c r="K486" t="s">
        <v>139</v>
      </c>
      <c r="L486" s="17"/>
      <c r="M486" s="17"/>
      <c r="N486" s="17" t="s">
        <v>714</v>
      </c>
      <c r="O486" s="36"/>
      <c r="P486" s="17"/>
      <c r="Q486" s="17"/>
      <c r="U486" t="s">
        <v>715</v>
      </c>
      <c r="V486" t="s">
        <v>715</v>
      </c>
      <c r="X486" s="31">
        <v>44231</v>
      </c>
      <c r="Y486" s="31">
        <v>44231</v>
      </c>
      <c r="AA486" s="31"/>
      <c r="AB486" t="s">
        <v>9</v>
      </c>
      <c r="AC486">
        <v>0</v>
      </c>
      <c r="AD486">
        <v>0</v>
      </c>
      <c r="AE486">
        <v>0</v>
      </c>
      <c r="AF486">
        <v>0</v>
      </c>
      <c r="AG486">
        <v>0</v>
      </c>
      <c r="AH486">
        <v>1</v>
      </c>
      <c r="AI486">
        <v>50020</v>
      </c>
      <c r="AJ486">
        <v>2010</v>
      </c>
      <c r="AK486">
        <v>0</v>
      </c>
      <c r="AL486">
        <v>19</v>
      </c>
      <c r="AO486" s="41"/>
      <c r="AP486" s="41"/>
      <c r="AQ486" t="str">
        <f t="shared" si="14"/>
        <v/>
      </c>
      <c r="AS486" t="str">
        <f t="shared" si="15"/>
        <v>wci_corp</v>
      </c>
    </row>
    <row r="487" spans="2:45">
      <c r="B487" t="s">
        <v>218</v>
      </c>
      <c r="C487" s="31">
        <v>44227</v>
      </c>
      <c r="D487" s="15">
        <v>5992.08</v>
      </c>
      <c r="E487" s="15">
        <v>0</v>
      </c>
      <c r="F487" s="53" t="s">
        <v>134</v>
      </c>
      <c r="G487" t="s">
        <v>712</v>
      </c>
      <c r="H487" s="41" t="s">
        <v>136</v>
      </c>
      <c r="I487" t="s">
        <v>713</v>
      </c>
      <c r="J487" t="s">
        <v>214</v>
      </c>
      <c r="K487" t="s">
        <v>139</v>
      </c>
      <c r="L487" s="17"/>
      <c r="M487" s="17"/>
      <c r="N487" s="17" t="s">
        <v>714</v>
      </c>
      <c r="O487" s="36"/>
      <c r="P487" s="17"/>
      <c r="Q487" s="17"/>
      <c r="U487" t="s">
        <v>715</v>
      </c>
      <c r="V487" t="s">
        <v>715</v>
      </c>
      <c r="X487" s="31">
        <v>44231</v>
      </c>
      <c r="Y487" s="31">
        <v>44231</v>
      </c>
      <c r="AA487" s="31"/>
      <c r="AB487" t="s">
        <v>9</v>
      </c>
      <c r="AC487">
        <v>0</v>
      </c>
      <c r="AD487">
        <v>0</v>
      </c>
      <c r="AE487">
        <v>0</v>
      </c>
      <c r="AF487">
        <v>0</v>
      </c>
      <c r="AG487">
        <v>0</v>
      </c>
      <c r="AH487">
        <v>1</v>
      </c>
      <c r="AI487">
        <v>50020</v>
      </c>
      <c r="AJ487">
        <v>2010</v>
      </c>
      <c r="AK487">
        <v>0</v>
      </c>
      <c r="AL487">
        <v>19</v>
      </c>
      <c r="AO487" s="41"/>
      <c r="AP487" s="41"/>
      <c r="AQ487" t="str">
        <f t="shared" si="14"/>
        <v/>
      </c>
      <c r="AS487" t="str">
        <f t="shared" si="15"/>
        <v>wci_corp</v>
      </c>
    </row>
    <row r="488" spans="2:45">
      <c r="B488" t="s">
        <v>218</v>
      </c>
      <c r="C488" s="31">
        <v>44227</v>
      </c>
      <c r="D488" s="15">
        <v>2516.16</v>
      </c>
      <c r="E488" s="15">
        <v>0</v>
      </c>
      <c r="F488" s="53" t="s">
        <v>134</v>
      </c>
      <c r="G488" t="s">
        <v>712</v>
      </c>
      <c r="H488" s="41" t="s">
        <v>136</v>
      </c>
      <c r="I488" t="s">
        <v>713</v>
      </c>
      <c r="J488" t="s">
        <v>214</v>
      </c>
      <c r="K488" t="s">
        <v>139</v>
      </c>
      <c r="L488" s="17"/>
      <c r="M488" s="17"/>
      <c r="N488" s="17" t="s">
        <v>714</v>
      </c>
      <c r="O488" s="36"/>
      <c r="P488" s="17"/>
      <c r="Q488" s="17"/>
      <c r="U488" t="s">
        <v>715</v>
      </c>
      <c r="V488" t="s">
        <v>715</v>
      </c>
      <c r="X488" s="31">
        <v>44231</v>
      </c>
      <c r="Y488" s="31">
        <v>44231</v>
      </c>
      <c r="AA488" s="31"/>
      <c r="AB488" t="s">
        <v>9</v>
      </c>
      <c r="AC488">
        <v>0</v>
      </c>
      <c r="AD488">
        <v>0</v>
      </c>
      <c r="AE488">
        <v>0</v>
      </c>
      <c r="AF488">
        <v>0</v>
      </c>
      <c r="AG488">
        <v>0</v>
      </c>
      <c r="AH488">
        <v>1</v>
      </c>
      <c r="AI488">
        <v>50020</v>
      </c>
      <c r="AJ488">
        <v>2010</v>
      </c>
      <c r="AK488">
        <v>0</v>
      </c>
      <c r="AL488">
        <v>19</v>
      </c>
      <c r="AO488" s="41"/>
      <c r="AP488" s="41"/>
      <c r="AQ488" t="str">
        <f t="shared" si="14"/>
        <v/>
      </c>
      <c r="AS488" t="str">
        <f t="shared" si="15"/>
        <v>wci_corp</v>
      </c>
    </row>
    <row r="489" spans="2:45">
      <c r="B489" t="s">
        <v>218</v>
      </c>
      <c r="C489" s="31">
        <v>44227</v>
      </c>
      <c r="D489" s="15">
        <v>2128.8000000000002</v>
      </c>
      <c r="E489" s="15">
        <v>0</v>
      </c>
      <c r="F489" s="53" t="s">
        <v>134</v>
      </c>
      <c r="G489" t="s">
        <v>712</v>
      </c>
      <c r="H489" s="41" t="s">
        <v>136</v>
      </c>
      <c r="I489" t="s">
        <v>713</v>
      </c>
      <c r="J489" t="s">
        <v>214</v>
      </c>
      <c r="K489" t="s">
        <v>139</v>
      </c>
      <c r="L489" s="17"/>
      <c r="M489" s="17"/>
      <c r="N489" s="17" t="s">
        <v>714</v>
      </c>
      <c r="O489" s="36"/>
      <c r="P489" s="17"/>
      <c r="Q489" s="17"/>
      <c r="U489" t="s">
        <v>715</v>
      </c>
      <c r="V489" t="s">
        <v>715</v>
      </c>
      <c r="X489" s="31">
        <v>44231</v>
      </c>
      <c r="Y489" s="31">
        <v>44231</v>
      </c>
      <c r="AA489" s="31"/>
      <c r="AB489" t="s">
        <v>9</v>
      </c>
      <c r="AC489">
        <v>0</v>
      </c>
      <c r="AD489">
        <v>0</v>
      </c>
      <c r="AE489">
        <v>0</v>
      </c>
      <c r="AF489">
        <v>0</v>
      </c>
      <c r="AG489">
        <v>0</v>
      </c>
      <c r="AH489">
        <v>1</v>
      </c>
      <c r="AI489">
        <v>50020</v>
      </c>
      <c r="AJ489">
        <v>2010</v>
      </c>
      <c r="AK489">
        <v>0</v>
      </c>
      <c r="AL489">
        <v>19</v>
      </c>
      <c r="AO489" s="41"/>
      <c r="AP489" s="41"/>
      <c r="AQ489" t="str">
        <f t="shared" si="14"/>
        <v/>
      </c>
      <c r="AS489" t="str">
        <f t="shared" si="15"/>
        <v>wci_corp</v>
      </c>
    </row>
    <row r="490" spans="2:45">
      <c r="B490" t="s">
        <v>223</v>
      </c>
      <c r="C490" s="31">
        <v>44227</v>
      </c>
      <c r="D490" s="15">
        <v>2326.3200000000002</v>
      </c>
      <c r="E490" s="15">
        <v>0</v>
      </c>
      <c r="F490" s="53" t="s">
        <v>134</v>
      </c>
      <c r="G490" t="s">
        <v>712</v>
      </c>
      <c r="H490" s="41" t="s">
        <v>136</v>
      </c>
      <c r="I490" t="s">
        <v>713</v>
      </c>
      <c r="J490" t="s">
        <v>214</v>
      </c>
      <c r="K490" t="s">
        <v>139</v>
      </c>
      <c r="L490" s="17"/>
      <c r="M490" s="17"/>
      <c r="N490" s="17" t="s">
        <v>714</v>
      </c>
      <c r="O490" s="36"/>
      <c r="P490" s="17"/>
      <c r="Q490" s="17"/>
      <c r="U490" t="s">
        <v>715</v>
      </c>
      <c r="V490" t="s">
        <v>715</v>
      </c>
      <c r="X490" s="31">
        <v>44231</v>
      </c>
      <c r="Y490" s="31">
        <v>44231</v>
      </c>
      <c r="AA490" s="31"/>
      <c r="AB490" t="s">
        <v>9</v>
      </c>
      <c r="AC490">
        <v>0</v>
      </c>
      <c r="AD490">
        <v>0</v>
      </c>
      <c r="AE490">
        <v>0</v>
      </c>
      <c r="AF490">
        <v>0</v>
      </c>
      <c r="AG490">
        <v>0</v>
      </c>
      <c r="AH490">
        <v>1</v>
      </c>
      <c r="AI490">
        <v>70020</v>
      </c>
      <c r="AJ490">
        <v>2010</v>
      </c>
      <c r="AK490">
        <v>0</v>
      </c>
      <c r="AL490">
        <v>19</v>
      </c>
      <c r="AO490" s="41"/>
      <c r="AP490" s="41"/>
      <c r="AQ490" t="str">
        <f t="shared" si="14"/>
        <v/>
      </c>
      <c r="AS490" t="str">
        <f t="shared" si="15"/>
        <v>wci_corp</v>
      </c>
    </row>
    <row r="491" spans="2:45">
      <c r="B491" t="s">
        <v>241</v>
      </c>
      <c r="C491" s="31">
        <v>44227</v>
      </c>
      <c r="D491" s="15">
        <v>900</v>
      </c>
      <c r="E491" s="15">
        <v>0</v>
      </c>
      <c r="F491" s="53" t="s">
        <v>134</v>
      </c>
      <c r="G491" t="s">
        <v>712</v>
      </c>
      <c r="H491" s="41" t="s">
        <v>136</v>
      </c>
      <c r="I491" t="s">
        <v>713</v>
      </c>
      <c r="J491" t="s">
        <v>214</v>
      </c>
      <c r="K491" t="s">
        <v>139</v>
      </c>
      <c r="L491" s="17"/>
      <c r="M491" s="17"/>
      <c r="N491" s="17" t="s">
        <v>716</v>
      </c>
      <c r="O491" s="36"/>
      <c r="P491" s="17"/>
      <c r="Q491" s="17"/>
      <c r="U491" t="s">
        <v>715</v>
      </c>
      <c r="V491" t="s">
        <v>715</v>
      </c>
      <c r="X491" s="31">
        <v>44231</v>
      </c>
      <c r="Y491" s="31">
        <v>44231</v>
      </c>
      <c r="AA491" s="31"/>
      <c r="AB491" t="s">
        <v>9</v>
      </c>
      <c r="AC491">
        <v>0</v>
      </c>
      <c r="AD491">
        <v>0</v>
      </c>
      <c r="AE491">
        <v>0</v>
      </c>
      <c r="AF491">
        <v>0</v>
      </c>
      <c r="AG491">
        <v>0</v>
      </c>
      <c r="AH491">
        <v>1</v>
      </c>
      <c r="AI491">
        <v>70165</v>
      </c>
      <c r="AJ491">
        <v>2010</v>
      </c>
      <c r="AK491">
        <v>0</v>
      </c>
      <c r="AL491">
        <v>19</v>
      </c>
      <c r="AO491" s="41"/>
      <c r="AP491" s="41"/>
      <c r="AQ491" t="str">
        <f t="shared" si="14"/>
        <v/>
      </c>
      <c r="AS491" t="str">
        <f t="shared" si="15"/>
        <v>wci_corp</v>
      </c>
    </row>
    <row r="492" spans="2:45">
      <c r="B492" t="s">
        <v>229</v>
      </c>
      <c r="C492" s="31">
        <v>44227</v>
      </c>
      <c r="D492" s="15">
        <v>910</v>
      </c>
      <c r="E492" s="15">
        <v>0</v>
      </c>
      <c r="F492" s="53" t="s">
        <v>134</v>
      </c>
      <c r="G492" t="s">
        <v>717</v>
      </c>
      <c r="H492" s="41" t="s">
        <v>136</v>
      </c>
      <c r="I492" t="s">
        <v>265</v>
      </c>
      <c r="J492" t="s">
        <v>266</v>
      </c>
      <c r="K492" t="s">
        <v>267</v>
      </c>
      <c r="L492" s="17"/>
      <c r="M492" s="17"/>
      <c r="N492" s="17" t="s">
        <v>718</v>
      </c>
      <c r="O492" s="36"/>
      <c r="P492" s="17"/>
      <c r="Q492" s="17"/>
      <c r="U492" t="s">
        <v>717</v>
      </c>
      <c r="V492" t="s">
        <v>719</v>
      </c>
      <c r="X492" s="31">
        <v>44231</v>
      </c>
      <c r="Y492" s="31">
        <v>44231</v>
      </c>
      <c r="AA492" s="31"/>
      <c r="AB492" t="s">
        <v>9</v>
      </c>
      <c r="AC492">
        <v>1</v>
      </c>
      <c r="AD492">
        <v>0</v>
      </c>
      <c r="AE492">
        <v>0</v>
      </c>
      <c r="AF492">
        <v>0</v>
      </c>
      <c r="AG492">
        <v>0</v>
      </c>
      <c r="AH492">
        <v>1</v>
      </c>
      <c r="AI492">
        <v>50086</v>
      </c>
      <c r="AJ492">
        <v>2010</v>
      </c>
      <c r="AK492">
        <v>0</v>
      </c>
      <c r="AL492">
        <v>19</v>
      </c>
      <c r="AO492" s="41"/>
      <c r="AP492" s="41"/>
      <c r="AQ492" t="str">
        <f t="shared" si="14"/>
        <v/>
      </c>
      <c r="AS492" t="str">
        <f t="shared" si="15"/>
        <v>wci_wa</v>
      </c>
    </row>
    <row r="493" spans="2:45">
      <c r="B493" t="s">
        <v>133</v>
      </c>
      <c r="C493" s="31">
        <v>44236</v>
      </c>
      <c r="D493" s="15">
        <v>1600</v>
      </c>
      <c r="E493" s="15">
        <v>0</v>
      </c>
      <c r="F493" s="53" t="s">
        <v>134</v>
      </c>
      <c r="G493" t="s">
        <v>720</v>
      </c>
      <c r="H493" s="41" t="s">
        <v>136</v>
      </c>
      <c r="I493" t="s">
        <v>137</v>
      </c>
      <c r="J493" t="s">
        <v>138</v>
      </c>
      <c r="K493" t="s">
        <v>139</v>
      </c>
      <c r="L493" s="17" t="s">
        <v>140</v>
      </c>
      <c r="M493" s="17"/>
      <c r="N493" s="17" t="s">
        <v>141</v>
      </c>
      <c r="O493" s="36">
        <v>44230</v>
      </c>
      <c r="P493" s="17" t="s">
        <v>600</v>
      </c>
      <c r="Q493" s="17" t="s">
        <v>721</v>
      </c>
      <c r="R493" t="s">
        <v>690</v>
      </c>
      <c r="U493" t="s">
        <v>722</v>
      </c>
      <c r="V493" t="s">
        <v>723</v>
      </c>
      <c r="W493">
        <v>2010</v>
      </c>
      <c r="X493" s="31">
        <v>44236</v>
      </c>
      <c r="Y493" s="31">
        <v>44237</v>
      </c>
      <c r="Z493">
        <v>1600</v>
      </c>
      <c r="AA493" s="31">
        <v>44295</v>
      </c>
      <c r="AB493" t="s">
        <v>9</v>
      </c>
      <c r="AC493">
        <v>0</v>
      </c>
      <c r="AD493">
        <v>0</v>
      </c>
      <c r="AE493">
        <v>0</v>
      </c>
      <c r="AF493">
        <v>0</v>
      </c>
      <c r="AG493">
        <v>0</v>
      </c>
      <c r="AH493">
        <v>1</v>
      </c>
      <c r="AI493">
        <v>57147</v>
      </c>
      <c r="AJ493">
        <v>2010</v>
      </c>
      <c r="AK493">
        <v>0</v>
      </c>
      <c r="AL493">
        <v>19</v>
      </c>
      <c r="AO493" s="41"/>
      <c r="AP493" s="41"/>
      <c r="AQ493" t="str">
        <f t="shared" si="14"/>
        <v>VO05684459</v>
      </c>
      <c r="AS493" t="str">
        <f t="shared" si="15"/>
        <v>wci_corp</v>
      </c>
    </row>
    <row r="494" spans="2:45">
      <c r="B494" t="s">
        <v>133</v>
      </c>
      <c r="C494" s="31">
        <v>44236</v>
      </c>
      <c r="D494" s="15">
        <v>1200</v>
      </c>
      <c r="E494" s="15">
        <v>0</v>
      </c>
      <c r="F494" s="53" t="s">
        <v>134</v>
      </c>
      <c r="G494" t="s">
        <v>720</v>
      </c>
      <c r="H494" s="41" t="s">
        <v>136</v>
      </c>
      <c r="I494" t="s">
        <v>137</v>
      </c>
      <c r="J494" t="s">
        <v>138</v>
      </c>
      <c r="K494" t="s">
        <v>139</v>
      </c>
      <c r="L494" s="17" t="s">
        <v>140</v>
      </c>
      <c r="M494" s="17"/>
      <c r="N494" s="17" t="s">
        <v>141</v>
      </c>
      <c r="O494" s="36">
        <v>44230</v>
      </c>
      <c r="P494" s="17" t="s">
        <v>605</v>
      </c>
      <c r="Q494" s="17" t="s">
        <v>724</v>
      </c>
      <c r="R494" t="s">
        <v>686</v>
      </c>
      <c r="U494" t="s">
        <v>725</v>
      </c>
      <c r="V494" t="s">
        <v>723</v>
      </c>
      <c r="W494">
        <v>2010</v>
      </c>
      <c r="X494" s="31">
        <v>44236</v>
      </c>
      <c r="Y494" s="31">
        <v>44237</v>
      </c>
      <c r="Z494">
        <v>1200</v>
      </c>
      <c r="AA494" s="31">
        <v>44295</v>
      </c>
      <c r="AB494" t="s">
        <v>9</v>
      </c>
      <c r="AC494">
        <v>0</v>
      </c>
      <c r="AD494">
        <v>0</v>
      </c>
      <c r="AE494">
        <v>0</v>
      </c>
      <c r="AF494">
        <v>0</v>
      </c>
      <c r="AG494">
        <v>0</v>
      </c>
      <c r="AH494">
        <v>1</v>
      </c>
      <c r="AI494">
        <v>57147</v>
      </c>
      <c r="AJ494">
        <v>2010</v>
      </c>
      <c r="AK494">
        <v>0</v>
      </c>
      <c r="AL494">
        <v>19</v>
      </c>
      <c r="AO494" s="41"/>
      <c r="AP494" s="41"/>
      <c r="AQ494" t="str">
        <f t="shared" si="14"/>
        <v>VO05684460</v>
      </c>
      <c r="AS494" t="str">
        <f t="shared" si="15"/>
        <v>wci_corp</v>
      </c>
    </row>
    <row r="495" spans="2:45">
      <c r="B495" t="s">
        <v>238</v>
      </c>
      <c r="C495" s="31">
        <v>44252</v>
      </c>
      <c r="D495" s="15">
        <v>170.4</v>
      </c>
      <c r="E495" s="15">
        <v>0</v>
      </c>
      <c r="F495" s="53" t="s">
        <v>134</v>
      </c>
      <c r="G495" t="s">
        <v>726</v>
      </c>
      <c r="H495" s="41" t="s">
        <v>136</v>
      </c>
      <c r="I495" t="s">
        <v>137</v>
      </c>
      <c r="J495" t="s">
        <v>287</v>
      </c>
      <c r="K495" t="s">
        <v>139</v>
      </c>
      <c r="L495" s="17" t="s">
        <v>727</v>
      </c>
      <c r="M495" s="17"/>
      <c r="N495" s="17" t="s">
        <v>728</v>
      </c>
      <c r="O495" s="36">
        <v>44244</v>
      </c>
      <c r="P495" s="17" t="s">
        <v>729</v>
      </c>
      <c r="Q495" s="17">
        <v>69325</v>
      </c>
      <c r="R495" t="s">
        <v>730</v>
      </c>
      <c r="U495" t="s">
        <v>731</v>
      </c>
      <c r="V495" t="s">
        <v>732</v>
      </c>
      <c r="W495">
        <v>2010</v>
      </c>
      <c r="X495" s="31">
        <v>44252</v>
      </c>
      <c r="Y495" s="31">
        <v>44253</v>
      </c>
      <c r="Z495">
        <v>157.19999999999999</v>
      </c>
      <c r="AA495" s="31">
        <v>44289</v>
      </c>
      <c r="AB495" t="s">
        <v>9</v>
      </c>
      <c r="AC495">
        <v>0</v>
      </c>
      <c r="AD495">
        <v>0</v>
      </c>
      <c r="AE495">
        <v>0</v>
      </c>
      <c r="AF495">
        <v>0</v>
      </c>
      <c r="AG495">
        <v>0</v>
      </c>
      <c r="AH495">
        <v>1</v>
      </c>
      <c r="AI495">
        <v>52086</v>
      </c>
      <c r="AJ495">
        <v>2010</v>
      </c>
      <c r="AK495">
        <v>0</v>
      </c>
      <c r="AL495">
        <v>19</v>
      </c>
      <c r="AO495" s="41"/>
      <c r="AP495" s="41"/>
      <c r="AQ495" t="str">
        <f t="shared" si="14"/>
        <v>VO05703402</v>
      </c>
      <c r="AS495" t="str">
        <f t="shared" si="15"/>
        <v>wci_corp</v>
      </c>
    </row>
    <row r="496" spans="2:45">
      <c r="B496" t="s">
        <v>229</v>
      </c>
      <c r="C496" s="31">
        <v>44255</v>
      </c>
      <c r="D496" s="15">
        <v>-910</v>
      </c>
      <c r="E496" s="15">
        <v>0</v>
      </c>
      <c r="F496" s="53" t="s">
        <v>134</v>
      </c>
      <c r="G496" t="s">
        <v>733</v>
      </c>
      <c r="H496" s="41" t="s">
        <v>136</v>
      </c>
      <c r="I496" t="s">
        <v>265</v>
      </c>
      <c r="J496" t="s">
        <v>266</v>
      </c>
      <c r="K496" t="s">
        <v>314</v>
      </c>
      <c r="L496" s="17"/>
      <c r="M496" s="17"/>
      <c r="N496" s="17" t="s">
        <v>718</v>
      </c>
      <c r="O496" s="36"/>
      <c r="P496" s="17"/>
      <c r="Q496" s="17"/>
      <c r="U496" t="s">
        <v>717</v>
      </c>
      <c r="V496" t="s">
        <v>719</v>
      </c>
      <c r="X496" s="31">
        <v>44231</v>
      </c>
      <c r="Y496" s="31">
        <v>44231</v>
      </c>
      <c r="AA496" s="31"/>
      <c r="AB496" t="s">
        <v>9</v>
      </c>
      <c r="AC496">
        <v>0</v>
      </c>
      <c r="AD496">
        <v>0</v>
      </c>
      <c r="AE496">
        <v>0</v>
      </c>
      <c r="AF496">
        <v>0</v>
      </c>
      <c r="AG496">
        <v>5</v>
      </c>
      <c r="AH496">
        <v>1</v>
      </c>
      <c r="AI496">
        <v>50086</v>
      </c>
      <c r="AJ496">
        <v>2010</v>
      </c>
      <c r="AK496">
        <v>0</v>
      </c>
      <c r="AL496">
        <v>19</v>
      </c>
      <c r="AO496" s="41"/>
      <c r="AP496" s="41"/>
      <c r="AQ496" t="str">
        <f t="shared" si="14"/>
        <v/>
      </c>
      <c r="AS496" t="str">
        <f t="shared" si="15"/>
        <v>wci_wa</v>
      </c>
    </row>
    <row r="497" spans="2:45">
      <c r="B497" t="s">
        <v>351</v>
      </c>
      <c r="C497" s="31">
        <v>44255</v>
      </c>
      <c r="D497" s="15">
        <v>269.85000000000002</v>
      </c>
      <c r="E497" s="15">
        <v>0</v>
      </c>
      <c r="F497" s="53" t="s">
        <v>134</v>
      </c>
      <c r="G497" t="s">
        <v>734</v>
      </c>
      <c r="H497" s="41" t="s">
        <v>136</v>
      </c>
      <c r="I497" t="s">
        <v>735</v>
      </c>
      <c r="J497" t="s">
        <v>476</v>
      </c>
      <c r="K497" t="s">
        <v>139</v>
      </c>
      <c r="L497" s="17"/>
      <c r="M497" s="17"/>
      <c r="N497" s="17" t="s">
        <v>736</v>
      </c>
      <c r="O497" s="36"/>
      <c r="P497" s="17"/>
      <c r="Q497" s="17"/>
      <c r="U497" t="s">
        <v>737</v>
      </c>
      <c r="V497" t="s">
        <v>737</v>
      </c>
      <c r="X497" s="31">
        <v>44258</v>
      </c>
      <c r="Y497" s="31">
        <v>44258</v>
      </c>
      <c r="AA497" s="31"/>
      <c r="AB497" t="s">
        <v>9</v>
      </c>
      <c r="AC497">
        <v>0</v>
      </c>
      <c r="AD497">
        <v>0</v>
      </c>
      <c r="AE497">
        <v>0</v>
      </c>
      <c r="AF497">
        <v>0</v>
      </c>
      <c r="AG497">
        <v>0</v>
      </c>
      <c r="AH497">
        <v>1</v>
      </c>
      <c r="AI497">
        <v>70095</v>
      </c>
      <c r="AJ497">
        <v>2010</v>
      </c>
      <c r="AK497">
        <v>0</v>
      </c>
      <c r="AL497">
        <v>19</v>
      </c>
      <c r="AO497" s="41"/>
      <c r="AP497" s="41"/>
      <c r="AQ497" t="str">
        <f t="shared" si="14"/>
        <v/>
      </c>
      <c r="AS497" t="str">
        <f t="shared" si="15"/>
        <v>wci_corp</v>
      </c>
    </row>
    <row r="498" spans="2:45">
      <c r="B498" t="s">
        <v>229</v>
      </c>
      <c r="C498" s="31">
        <v>44255</v>
      </c>
      <c r="D498" s="15">
        <v>910</v>
      </c>
      <c r="E498" s="15">
        <v>0</v>
      </c>
      <c r="F498" s="53" t="s">
        <v>134</v>
      </c>
      <c r="G498" t="s">
        <v>738</v>
      </c>
      <c r="H498" s="41" t="s">
        <v>136</v>
      </c>
      <c r="I498" t="s">
        <v>739</v>
      </c>
      <c r="J498" t="s">
        <v>476</v>
      </c>
      <c r="K498" t="s">
        <v>139</v>
      </c>
      <c r="L498" s="17"/>
      <c r="M498" s="17"/>
      <c r="N498" s="17" t="s">
        <v>718</v>
      </c>
      <c r="O498" s="36"/>
      <c r="P498" s="17"/>
      <c r="Q498" s="17"/>
      <c r="U498" t="s">
        <v>740</v>
      </c>
      <c r="V498" t="s">
        <v>740</v>
      </c>
      <c r="X498" s="31">
        <v>44258</v>
      </c>
      <c r="Y498" s="31">
        <v>44258</v>
      </c>
      <c r="AA498" s="31"/>
      <c r="AB498" t="s">
        <v>9</v>
      </c>
      <c r="AC498">
        <v>0</v>
      </c>
      <c r="AD498">
        <v>0</v>
      </c>
      <c r="AE498">
        <v>0</v>
      </c>
      <c r="AF498">
        <v>0</v>
      </c>
      <c r="AG498">
        <v>0</v>
      </c>
      <c r="AH498">
        <v>1</v>
      </c>
      <c r="AI498">
        <v>50086</v>
      </c>
      <c r="AJ498">
        <v>2010</v>
      </c>
      <c r="AK498">
        <v>0</v>
      </c>
      <c r="AL498">
        <v>19</v>
      </c>
      <c r="AO498" s="41"/>
      <c r="AP498" s="41"/>
      <c r="AQ498" t="str">
        <f t="shared" si="14"/>
        <v/>
      </c>
      <c r="AS498" t="str">
        <f t="shared" si="15"/>
        <v>wci_corp</v>
      </c>
    </row>
    <row r="499" spans="2:45">
      <c r="B499" t="s">
        <v>229</v>
      </c>
      <c r="C499" s="31">
        <v>44255</v>
      </c>
      <c r="D499" s="15">
        <v>180</v>
      </c>
      <c r="E499" s="15">
        <v>0</v>
      </c>
      <c r="F499" s="53" t="s">
        <v>134</v>
      </c>
      <c r="G499" t="s">
        <v>738</v>
      </c>
      <c r="H499" s="41" t="s">
        <v>136</v>
      </c>
      <c r="I499" t="s">
        <v>739</v>
      </c>
      <c r="J499" t="s">
        <v>476</v>
      </c>
      <c r="K499" t="s">
        <v>139</v>
      </c>
      <c r="L499" s="17"/>
      <c r="M499" s="17"/>
      <c r="N499" s="17" t="s">
        <v>718</v>
      </c>
      <c r="O499" s="36"/>
      <c r="P499" s="17"/>
      <c r="Q499" s="17"/>
      <c r="U499" t="s">
        <v>740</v>
      </c>
      <c r="V499" t="s">
        <v>740</v>
      </c>
      <c r="X499" s="31">
        <v>44258</v>
      </c>
      <c r="Y499" s="31">
        <v>44258</v>
      </c>
      <c r="AA499" s="31"/>
      <c r="AB499" t="s">
        <v>9</v>
      </c>
      <c r="AC499">
        <v>0</v>
      </c>
      <c r="AD499">
        <v>0</v>
      </c>
      <c r="AE499">
        <v>0</v>
      </c>
      <c r="AF499">
        <v>0</v>
      </c>
      <c r="AG499">
        <v>0</v>
      </c>
      <c r="AH499">
        <v>1</v>
      </c>
      <c r="AI499">
        <v>50086</v>
      </c>
      <c r="AJ499">
        <v>2010</v>
      </c>
      <c r="AK499">
        <v>0</v>
      </c>
      <c r="AL499">
        <v>19</v>
      </c>
      <c r="AO499" s="41"/>
      <c r="AP499" s="41"/>
      <c r="AQ499" t="str">
        <f t="shared" si="14"/>
        <v/>
      </c>
      <c r="AS499" t="str">
        <f t="shared" si="15"/>
        <v>wci_corp</v>
      </c>
    </row>
    <row r="500" spans="2:45">
      <c r="B500" t="s">
        <v>218</v>
      </c>
      <c r="C500" s="31">
        <v>44255</v>
      </c>
      <c r="D500" s="15">
        <v>2273.12</v>
      </c>
      <c r="E500" s="15">
        <v>0</v>
      </c>
      <c r="F500" s="53" t="s">
        <v>134</v>
      </c>
      <c r="G500" t="s">
        <v>741</v>
      </c>
      <c r="H500" s="41" t="s">
        <v>136</v>
      </c>
      <c r="I500" t="s">
        <v>742</v>
      </c>
      <c r="J500" t="s">
        <v>214</v>
      </c>
      <c r="K500" t="s">
        <v>139</v>
      </c>
      <c r="L500" s="17"/>
      <c r="M500" s="17"/>
      <c r="N500" s="17" t="s">
        <v>743</v>
      </c>
      <c r="O500" s="36"/>
      <c r="P500" s="17"/>
      <c r="Q500" s="17"/>
      <c r="U500" t="s">
        <v>744</v>
      </c>
      <c r="V500" t="s">
        <v>744</v>
      </c>
      <c r="X500" s="31">
        <v>44259</v>
      </c>
      <c r="Y500" s="31">
        <v>44259</v>
      </c>
      <c r="AA500" s="31"/>
      <c r="AB500" t="s">
        <v>9</v>
      </c>
      <c r="AC500">
        <v>0</v>
      </c>
      <c r="AD500">
        <v>0</v>
      </c>
      <c r="AE500">
        <v>0</v>
      </c>
      <c r="AF500">
        <v>0</v>
      </c>
      <c r="AG500">
        <v>0</v>
      </c>
      <c r="AH500">
        <v>1</v>
      </c>
      <c r="AI500">
        <v>50020</v>
      </c>
      <c r="AJ500">
        <v>2010</v>
      </c>
      <c r="AK500">
        <v>0</v>
      </c>
      <c r="AL500">
        <v>19</v>
      </c>
      <c r="AO500" s="41"/>
      <c r="AP500" s="41"/>
      <c r="AQ500" t="str">
        <f t="shared" si="14"/>
        <v/>
      </c>
      <c r="AS500" t="str">
        <f t="shared" si="15"/>
        <v>wci_corp</v>
      </c>
    </row>
    <row r="501" spans="2:45">
      <c r="B501" t="s">
        <v>218</v>
      </c>
      <c r="C501" s="31">
        <v>44255</v>
      </c>
      <c r="D501" s="15">
        <v>5300.56</v>
      </c>
      <c r="E501" s="15">
        <v>0</v>
      </c>
      <c r="F501" s="53" t="s">
        <v>134</v>
      </c>
      <c r="G501" t="s">
        <v>741</v>
      </c>
      <c r="H501" s="41" t="s">
        <v>136</v>
      </c>
      <c r="I501" t="s">
        <v>742</v>
      </c>
      <c r="J501" t="s">
        <v>214</v>
      </c>
      <c r="K501" t="s">
        <v>139</v>
      </c>
      <c r="L501" s="17"/>
      <c r="M501" s="17"/>
      <c r="N501" s="17" t="s">
        <v>743</v>
      </c>
      <c r="O501" s="36"/>
      <c r="P501" s="17"/>
      <c r="Q501" s="17"/>
      <c r="U501" t="s">
        <v>744</v>
      </c>
      <c r="V501" t="s">
        <v>744</v>
      </c>
      <c r="X501" s="31">
        <v>44259</v>
      </c>
      <c r="Y501" s="31">
        <v>44259</v>
      </c>
      <c r="AA501" s="31"/>
      <c r="AB501" t="s">
        <v>9</v>
      </c>
      <c r="AC501">
        <v>0</v>
      </c>
      <c r="AD501">
        <v>0</v>
      </c>
      <c r="AE501">
        <v>0</v>
      </c>
      <c r="AF501">
        <v>0</v>
      </c>
      <c r="AG501">
        <v>0</v>
      </c>
      <c r="AH501">
        <v>1</v>
      </c>
      <c r="AI501">
        <v>50020</v>
      </c>
      <c r="AJ501">
        <v>2010</v>
      </c>
      <c r="AK501">
        <v>0</v>
      </c>
      <c r="AL501">
        <v>19</v>
      </c>
      <c r="AO501" s="41"/>
      <c r="AP501" s="41"/>
      <c r="AQ501" t="str">
        <f t="shared" si="14"/>
        <v/>
      </c>
      <c r="AS501" t="str">
        <f t="shared" si="15"/>
        <v>wci_corp</v>
      </c>
    </row>
    <row r="502" spans="2:45">
      <c r="B502" t="s">
        <v>218</v>
      </c>
      <c r="C502" s="31">
        <v>44255</v>
      </c>
      <c r="D502" s="15">
        <v>819.52</v>
      </c>
      <c r="E502" s="15">
        <v>0</v>
      </c>
      <c r="F502" s="53" t="s">
        <v>134</v>
      </c>
      <c r="G502" t="s">
        <v>741</v>
      </c>
      <c r="H502" s="41" t="s">
        <v>136</v>
      </c>
      <c r="I502" t="s">
        <v>742</v>
      </c>
      <c r="J502" t="s">
        <v>214</v>
      </c>
      <c r="K502" t="s">
        <v>139</v>
      </c>
      <c r="L502" s="17"/>
      <c r="M502" s="17"/>
      <c r="N502" s="17" t="s">
        <v>743</v>
      </c>
      <c r="O502" s="36"/>
      <c r="P502" s="17"/>
      <c r="Q502" s="17"/>
      <c r="U502" t="s">
        <v>744</v>
      </c>
      <c r="V502" t="s">
        <v>744</v>
      </c>
      <c r="X502" s="31">
        <v>44259</v>
      </c>
      <c r="Y502" s="31">
        <v>44259</v>
      </c>
      <c r="AA502" s="31"/>
      <c r="AB502" t="s">
        <v>9</v>
      </c>
      <c r="AC502">
        <v>0</v>
      </c>
      <c r="AD502">
        <v>0</v>
      </c>
      <c r="AE502">
        <v>0</v>
      </c>
      <c r="AF502">
        <v>0</v>
      </c>
      <c r="AG502">
        <v>0</v>
      </c>
      <c r="AH502">
        <v>1</v>
      </c>
      <c r="AI502">
        <v>50020</v>
      </c>
      <c r="AJ502">
        <v>2010</v>
      </c>
      <c r="AK502">
        <v>0</v>
      </c>
      <c r="AL502">
        <v>19</v>
      </c>
      <c r="AO502" s="41"/>
      <c r="AP502" s="41"/>
      <c r="AQ502" t="str">
        <f t="shared" si="14"/>
        <v/>
      </c>
      <c r="AS502" t="str">
        <f t="shared" si="15"/>
        <v>wci_corp</v>
      </c>
    </row>
    <row r="503" spans="2:45">
      <c r="B503" t="s">
        <v>218</v>
      </c>
      <c r="C503" s="31">
        <v>44255</v>
      </c>
      <c r="D503" s="15">
        <v>614.64</v>
      </c>
      <c r="E503" s="15">
        <v>0</v>
      </c>
      <c r="F503" s="53" t="s">
        <v>134</v>
      </c>
      <c r="G503" t="s">
        <v>741</v>
      </c>
      <c r="H503" s="41" t="s">
        <v>136</v>
      </c>
      <c r="I503" t="s">
        <v>742</v>
      </c>
      <c r="J503" t="s">
        <v>214</v>
      </c>
      <c r="K503" t="s">
        <v>139</v>
      </c>
      <c r="L503" s="17"/>
      <c r="M503" s="17"/>
      <c r="N503" s="17" t="s">
        <v>743</v>
      </c>
      <c r="O503" s="36"/>
      <c r="P503" s="17"/>
      <c r="Q503" s="17"/>
      <c r="U503" t="s">
        <v>744</v>
      </c>
      <c r="V503" t="s">
        <v>744</v>
      </c>
      <c r="X503" s="31">
        <v>44259</v>
      </c>
      <c r="Y503" s="31">
        <v>44259</v>
      </c>
      <c r="AA503" s="31"/>
      <c r="AB503" t="s">
        <v>9</v>
      </c>
      <c r="AC503">
        <v>0</v>
      </c>
      <c r="AD503">
        <v>0</v>
      </c>
      <c r="AE503">
        <v>0</v>
      </c>
      <c r="AF503">
        <v>0</v>
      </c>
      <c r="AG503">
        <v>0</v>
      </c>
      <c r="AH503">
        <v>1</v>
      </c>
      <c r="AI503">
        <v>50020</v>
      </c>
      <c r="AJ503">
        <v>2010</v>
      </c>
      <c r="AK503">
        <v>0</v>
      </c>
      <c r="AL503">
        <v>19</v>
      </c>
      <c r="AO503" s="41"/>
      <c r="AP503" s="41"/>
      <c r="AQ503" t="str">
        <f t="shared" si="14"/>
        <v/>
      </c>
      <c r="AS503" t="str">
        <f t="shared" si="15"/>
        <v>wci_corp</v>
      </c>
    </row>
    <row r="504" spans="2:45">
      <c r="B504" t="s">
        <v>218</v>
      </c>
      <c r="C504" s="31">
        <v>44255</v>
      </c>
      <c r="D504" s="15">
        <v>2029.6</v>
      </c>
      <c r="E504" s="15">
        <v>0</v>
      </c>
      <c r="F504" s="53" t="s">
        <v>134</v>
      </c>
      <c r="G504" t="s">
        <v>741</v>
      </c>
      <c r="H504" s="41" t="s">
        <v>136</v>
      </c>
      <c r="I504" t="s">
        <v>742</v>
      </c>
      <c r="J504" t="s">
        <v>214</v>
      </c>
      <c r="K504" t="s">
        <v>139</v>
      </c>
      <c r="L504" s="17"/>
      <c r="M504" s="17"/>
      <c r="N504" s="17" t="s">
        <v>743</v>
      </c>
      <c r="O504" s="36"/>
      <c r="P504" s="17"/>
      <c r="Q504" s="17"/>
      <c r="U504" t="s">
        <v>744</v>
      </c>
      <c r="V504" t="s">
        <v>744</v>
      </c>
      <c r="X504" s="31">
        <v>44259</v>
      </c>
      <c r="Y504" s="31">
        <v>44259</v>
      </c>
      <c r="AA504" s="31"/>
      <c r="AB504" t="s">
        <v>9</v>
      </c>
      <c r="AC504">
        <v>0</v>
      </c>
      <c r="AD504">
        <v>0</v>
      </c>
      <c r="AE504">
        <v>0</v>
      </c>
      <c r="AF504">
        <v>0</v>
      </c>
      <c r="AG504">
        <v>0</v>
      </c>
      <c r="AH504">
        <v>1</v>
      </c>
      <c r="AI504">
        <v>50020</v>
      </c>
      <c r="AJ504">
        <v>2010</v>
      </c>
      <c r="AK504">
        <v>0</v>
      </c>
      <c r="AL504">
        <v>19</v>
      </c>
      <c r="AO504" s="41"/>
      <c r="AP504" s="41"/>
      <c r="AQ504" t="str">
        <f t="shared" si="14"/>
        <v/>
      </c>
      <c r="AS504" t="str">
        <f t="shared" si="15"/>
        <v>wci_corp</v>
      </c>
    </row>
    <row r="505" spans="2:45">
      <c r="B505" t="s">
        <v>223</v>
      </c>
      <c r="C505" s="31">
        <v>44255</v>
      </c>
      <c r="D505" s="15">
        <v>365.83</v>
      </c>
      <c r="E505" s="15">
        <v>0</v>
      </c>
      <c r="F505" s="53" t="s">
        <v>134</v>
      </c>
      <c r="G505" t="s">
        <v>741</v>
      </c>
      <c r="H505" s="41" t="s">
        <v>136</v>
      </c>
      <c r="I505" t="s">
        <v>742</v>
      </c>
      <c r="J505" t="s">
        <v>214</v>
      </c>
      <c r="K505" t="s">
        <v>139</v>
      </c>
      <c r="L505" s="17"/>
      <c r="M505" s="17"/>
      <c r="N505" s="17" t="s">
        <v>743</v>
      </c>
      <c r="O505" s="36"/>
      <c r="P505" s="17"/>
      <c r="Q505" s="17"/>
      <c r="U505" t="s">
        <v>744</v>
      </c>
      <c r="V505" t="s">
        <v>744</v>
      </c>
      <c r="X505" s="31">
        <v>44259</v>
      </c>
      <c r="Y505" s="31">
        <v>44259</v>
      </c>
      <c r="AA505" s="31"/>
      <c r="AB505" t="s">
        <v>9</v>
      </c>
      <c r="AC505">
        <v>0</v>
      </c>
      <c r="AD505">
        <v>0</v>
      </c>
      <c r="AE505">
        <v>0</v>
      </c>
      <c r="AF505">
        <v>0</v>
      </c>
      <c r="AG505">
        <v>0</v>
      </c>
      <c r="AH505">
        <v>1</v>
      </c>
      <c r="AI505">
        <v>70020</v>
      </c>
      <c r="AJ505">
        <v>2010</v>
      </c>
      <c r="AK505">
        <v>0</v>
      </c>
      <c r="AL505">
        <v>19</v>
      </c>
      <c r="AO505" s="41"/>
      <c r="AP505" s="41"/>
      <c r="AQ505" t="str">
        <f t="shared" si="14"/>
        <v/>
      </c>
      <c r="AS505" t="str">
        <f t="shared" si="15"/>
        <v>wci_corp</v>
      </c>
    </row>
    <row r="506" spans="2:45">
      <c r="B506" t="s">
        <v>241</v>
      </c>
      <c r="C506" s="31">
        <v>44255</v>
      </c>
      <c r="D506" s="15">
        <v>875</v>
      </c>
      <c r="E506" s="15">
        <v>0</v>
      </c>
      <c r="F506" s="53" t="s">
        <v>134</v>
      </c>
      <c r="G506" t="s">
        <v>741</v>
      </c>
      <c r="H506" s="41" t="s">
        <v>136</v>
      </c>
      <c r="I506" t="s">
        <v>742</v>
      </c>
      <c r="J506" t="s">
        <v>214</v>
      </c>
      <c r="K506" t="s">
        <v>139</v>
      </c>
      <c r="L506" s="17"/>
      <c r="M506" s="17"/>
      <c r="N506" s="17" t="s">
        <v>745</v>
      </c>
      <c r="O506" s="36"/>
      <c r="P506" s="17"/>
      <c r="Q506" s="17"/>
      <c r="U506" t="s">
        <v>744</v>
      </c>
      <c r="V506" t="s">
        <v>744</v>
      </c>
      <c r="X506" s="31">
        <v>44259</v>
      </c>
      <c r="Y506" s="31">
        <v>44259</v>
      </c>
      <c r="AA506" s="31"/>
      <c r="AB506" t="s">
        <v>9</v>
      </c>
      <c r="AC506">
        <v>0</v>
      </c>
      <c r="AD506">
        <v>0</v>
      </c>
      <c r="AE506">
        <v>0</v>
      </c>
      <c r="AF506">
        <v>0</v>
      </c>
      <c r="AG506">
        <v>0</v>
      </c>
      <c r="AH506">
        <v>1</v>
      </c>
      <c r="AI506">
        <v>70165</v>
      </c>
      <c r="AJ506">
        <v>2010</v>
      </c>
      <c r="AK506">
        <v>0</v>
      </c>
      <c r="AL506">
        <v>19</v>
      </c>
      <c r="AO506" s="41"/>
      <c r="AP506" s="41"/>
      <c r="AQ506" t="str">
        <f t="shared" si="14"/>
        <v/>
      </c>
      <c r="AS506" t="str">
        <f t="shared" si="15"/>
        <v>wci_corp</v>
      </c>
    </row>
    <row r="507" spans="2:45">
      <c r="B507" t="s">
        <v>218</v>
      </c>
      <c r="C507" s="31">
        <v>44255</v>
      </c>
      <c r="D507" s="15">
        <v>595.44000000000005</v>
      </c>
      <c r="E507" s="15">
        <v>0</v>
      </c>
      <c r="F507" s="53" t="s">
        <v>134</v>
      </c>
      <c r="G507" t="s">
        <v>746</v>
      </c>
      <c r="H507" s="41" t="s">
        <v>136</v>
      </c>
      <c r="I507" t="s">
        <v>747</v>
      </c>
      <c r="J507" t="s">
        <v>214</v>
      </c>
      <c r="K507" t="s">
        <v>139</v>
      </c>
      <c r="L507" s="17"/>
      <c r="M507" s="17"/>
      <c r="N507" s="17" t="s">
        <v>748</v>
      </c>
      <c r="O507" s="36"/>
      <c r="P507" s="17"/>
      <c r="Q507" s="17"/>
      <c r="U507" t="s">
        <v>749</v>
      </c>
      <c r="V507" t="s">
        <v>749</v>
      </c>
      <c r="X507" s="31">
        <v>44259</v>
      </c>
      <c r="Y507" s="31">
        <v>44259</v>
      </c>
      <c r="AA507" s="31"/>
      <c r="AB507" t="s">
        <v>9</v>
      </c>
      <c r="AC507">
        <v>0</v>
      </c>
      <c r="AD507">
        <v>0</v>
      </c>
      <c r="AE507">
        <v>0</v>
      </c>
      <c r="AF507">
        <v>0</v>
      </c>
      <c r="AG507">
        <v>0</v>
      </c>
      <c r="AH507">
        <v>1</v>
      </c>
      <c r="AI507">
        <v>50020</v>
      </c>
      <c r="AJ507">
        <v>2010</v>
      </c>
      <c r="AK507">
        <v>0</v>
      </c>
      <c r="AL507">
        <v>19</v>
      </c>
      <c r="AO507" s="41"/>
      <c r="AP507" s="41"/>
      <c r="AQ507" t="str">
        <f t="shared" si="14"/>
        <v/>
      </c>
      <c r="AS507" t="str">
        <f t="shared" si="15"/>
        <v>wci_corp</v>
      </c>
    </row>
    <row r="508" spans="2:45">
      <c r="B508" t="s">
        <v>218</v>
      </c>
      <c r="C508" s="31">
        <v>44255</v>
      </c>
      <c r="D508" s="15">
        <v>1126.1600000000001</v>
      </c>
      <c r="E508" s="15">
        <v>0</v>
      </c>
      <c r="F508" s="53" t="s">
        <v>134</v>
      </c>
      <c r="G508" t="s">
        <v>746</v>
      </c>
      <c r="H508" s="41" t="s">
        <v>136</v>
      </c>
      <c r="I508" t="s">
        <v>747</v>
      </c>
      <c r="J508" t="s">
        <v>214</v>
      </c>
      <c r="K508" t="s">
        <v>139</v>
      </c>
      <c r="L508" s="17"/>
      <c r="M508" s="17"/>
      <c r="N508" s="17" t="s">
        <v>748</v>
      </c>
      <c r="O508" s="36"/>
      <c r="P508" s="17"/>
      <c r="Q508" s="17"/>
      <c r="U508" t="s">
        <v>749</v>
      </c>
      <c r="V508" t="s">
        <v>749</v>
      </c>
      <c r="X508" s="31">
        <v>44259</v>
      </c>
      <c r="Y508" s="31">
        <v>44259</v>
      </c>
      <c r="AA508" s="31"/>
      <c r="AB508" t="s">
        <v>9</v>
      </c>
      <c r="AC508">
        <v>0</v>
      </c>
      <c r="AD508">
        <v>0</v>
      </c>
      <c r="AE508">
        <v>0</v>
      </c>
      <c r="AF508">
        <v>0</v>
      </c>
      <c r="AG508">
        <v>0</v>
      </c>
      <c r="AH508">
        <v>1</v>
      </c>
      <c r="AI508">
        <v>50020</v>
      </c>
      <c r="AJ508">
        <v>2010</v>
      </c>
      <c r="AK508">
        <v>0</v>
      </c>
      <c r="AL508">
        <v>19</v>
      </c>
      <c r="AO508" s="41"/>
      <c r="AP508" s="41"/>
      <c r="AQ508" t="str">
        <f t="shared" si="14"/>
        <v/>
      </c>
      <c r="AS508" t="str">
        <f t="shared" si="15"/>
        <v>wci_corp</v>
      </c>
    </row>
    <row r="509" spans="2:45">
      <c r="B509" t="s">
        <v>218</v>
      </c>
      <c r="C509" s="31">
        <v>44255</v>
      </c>
      <c r="D509" s="15">
        <v>614.64</v>
      </c>
      <c r="E509" s="15">
        <v>0</v>
      </c>
      <c r="F509" s="53" t="s">
        <v>134</v>
      </c>
      <c r="G509" t="s">
        <v>746</v>
      </c>
      <c r="H509" s="41" t="s">
        <v>136</v>
      </c>
      <c r="I509" t="s">
        <v>747</v>
      </c>
      <c r="J509" t="s">
        <v>214</v>
      </c>
      <c r="K509" t="s">
        <v>139</v>
      </c>
      <c r="L509" s="17"/>
      <c r="M509" s="17"/>
      <c r="N509" s="17" t="s">
        <v>748</v>
      </c>
      <c r="O509" s="36"/>
      <c r="P509" s="17"/>
      <c r="Q509" s="17"/>
      <c r="U509" t="s">
        <v>749</v>
      </c>
      <c r="V509" t="s">
        <v>749</v>
      </c>
      <c r="X509" s="31">
        <v>44259</v>
      </c>
      <c r="Y509" s="31">
        <v>44259</v>
      </c>
      <c r="AA509" s="31"/>
      <c r="AB509" t="s">
        <v>9</v>
      </c>
      <c r="AC509">
        <v>0</v>
      </c>
      <c r="AD509">
        <v>0</v>
      </c>
      <c r="AE509">
        <v>0</v>
      </c>
      <c r="AF509">
        <v>0</v>
      </c>
      <c r="AG509">
        <v>0</v>
      </c>
      <c r="AH509">
        <v>1</v>
      </c>
      <c r="AI509">
        <v>50020</v>
      </c>
      <c r="AJ509">
        <v>2010</v>
      </c>
      <c r="AK509">
        <v>0</v>
      </c>
      <c r="AL509">
        <v>19</v>
      </c>
      <c r="AO509" s="41"/>
      <c r="AP509" s="41"/>
      <c r="AQ509" t="str">
        <f t="shared" si="14"/>
        <v/>
      </c>
      <c r="AS509" t="str">
        <f t="shared" si="15"/>
        <v>wci_corp</v>
      </c>
    </row>
    <row r="510" spans="2:45">
      <c r="B510" t="s">
        <v>241</v>
      </c>
      <c r="C510" s="31">
        <v>44255</v>
      </c>
      <c r="D510" s="15">
        <v>875</v>
      </c>
      <c r="E510" s="15">
        <v>0</v>
      </c>
      <c r="F510" s="53" t="s">
        <v>134</v>
      </c>
      <c r="G510" t="s">
        <v>746</v>
      </c>
      <c r="H510" s="41" t="s">
        <v>136</v>
      </c>
      <c r="I510" t="s">
        <v>747</v>
      </c>
      <c r="J510" t="s">
        <v>214</v>
      </c>
      <c r="K510" t="s">
        <v>139</v>
      </c>
      <c r="L510" s="17"/>
      <c r="M510" s="17"/>
      <c r="N510" s="17" t="s">
        <v>750</v>
      </c>
      <c r="O510" s="36"/>
      <c r="P510" s="17"/>
      <c r="Q510" s="17"/>
      <c r="U510" t="s">
        <v>749</v>
      </c>
      <c r="V510" t="s">
        <v>749</v>
      </c>
      <c r="X510" s="31">
        <v>44259</v>
      </c>
      <c r="Y510" s="31">
        <v>44259</v>
      </c>
      <c r="AA510" s="31"/>
      <c r="AB510" t="s">
        <v>9</v>
      </c>
      <c r="AC510">
        <v>0</v>
      </c>
      <c r="AD510">
        <v>0</v>
      </c>
      <c r="AE510">
        <v>0</v>
      </c>
      <c r="AF510">
        <v>0</v>
      </c>
      <c r="AG510">
        <v>0</v>
      </c>
      <c r="AH510">
        <v>1</v>
      </c>
      <c r="AI510">
        <v>70165</v>
      </c>
      <c r="AJ510">
        <v>2010</v>
      </c>
      <c r="AK510">
        <v>0</v>
      </c>
      <c r="AL510">
        <v>19</v>
      </c>
      <c r="AO510" s="41"/>
      <c r="AP510" s="41"/>
      <c r="AQ510" t="str">
        <f t="shared" si="14"/>
        <v/>
      </c>
      <c r="AS510" t="str">
        <f t="shared" si="15"/>
        <v>wci_corp</v>
      </c>
    </row>
    <row r="511" spans="2:45">
      <c r="C511" s="31"/>
      <c r="D511" s="18"/>
      <c r="E511" s="18"/>
      <c r="F511" s="18"/>
      <c r="H511" s="16"/>
    </row>
    <row r="512" spans="2:45">
      <c r="B512" s="19" t="s">
        <v>33</v>
      </c>
      <c r="C512" s="19"/>
      <c r="D512" s="20"/>
      <c r="E512" s="20"/>
      <c r="F512" s="20"/>
      <c r="G512" s="19"/>
      <c r="H512" s="21"/>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45"/>
    </row>
    <row r="513" spans="2:8">
      <c r="D513" s="59" t="s">
        <v>755</v>
      </c>
      <c r="H513" s="16"/>
    </row>
    <row r="514" spans="2:8">
      <c r="B514" s="55" t="s">
        <v>751</v>
      </c>
      <c r="C514" t="s">
        <v>754</v>
      </c>
      <c r="D514" s="60" t="s">
        <v>754</v>
      </c>
      <c r="H514" s="16"/>
    </row>
    <row r="515" spans="2:8">
      <c r="B515" s="17" t="s">
        <v>218</v>
      </c>
      <c r="C515" s="56">
        <v>80355.289999999994</v>
      </c>
      <c r="D515" s="57">
        <v>80355.289999999994</v>
      </c>
      <c r="E515" t="s">
        <v>756</v>
      </c>
      <c r="H515" s="16"/>
    </row>
    <row r="516" spans="2:8">
      <c r="B516" s="23" t="s">
        <v>174</v>
      </c>
      <c r="C516" s="56">
        <v>3233.28</v>
      </c>
      <c r="D516" s="56">
        <v>3233.28</v>
      </c>
      <c r="H516" s="16"/>
    </row>
    <row r="517" spans="2:8">
      <c r="B517" s="23" t="s">
        <v>217</v>
      </c>
      <c r="C517" s="56">
        <v>408.16</v>
      </c>
      <c r="D517" s="56">
        <v>408.16</v>
      </c>
      <c r="H517" s="16"/>
    </row>
    <row r="518" spans="2:8">
      <c r="B518" s="23" t="s">
        <v>226</v>
      </c>
      <c r="C518" s="56">
        <v>2633.84</v>
      </c>
      <c r="D518" s="56">
        <v>2633.84</v>
      </c>
      <c r="H518" s="16"/>
    </row>
    <row r="519" spans="2:8">
      <c r="B519" s="23" t="s">
        <v>317</v>
      </c>
      <c r="C519" s="56">
        <v>138.72</v>
      </c>
      <c r="D519" s="56">
        <v>138.72</v>
      </c>
      <c r="H519" s="16"/>
    </row>
    <row r="520" spans="2:8">
      <c r="B520" s="23" t="s">
        <v>357</v>
      </c>
      <c r="C520" s="56">
        <v>1924</v>
      </c>
      <c r="D520" s="56">
        <v>1924</v>
      </c>
      <c r="H520" s="16"/>
    </row>
    <row r="521" spans="2:8">
      <c r="B521" s="23" t="s">
        <v>359</v>
      </c>
      <c r="C521" s="56">
        <v>2678.16</v>
      </c>
      <c r="D521" s="56">
        <v>2678.16</v>
      </c>
      <c r="H521" s="16"/>
    </row>
    <row r="522" spans="2:8">
      <c r="B522" s="23" t="s">
        <v>424</v>
      </c>
      <c r="C522" s="56">
        <v>730.16</v>
      </c>
      <c r="D522" s="56">
        <v>730.16</v>
      </c>
      <c r="H522" s="16"/>
    </row>
    <row r="523" spans="2:8">
      <c r="B523" s="23" t="s">
        <v>429</v>
      </c>
      <c r="C523" s="56">
        <v>1062.31</v>
      </c>
      <c r="D523" s="56">
        <v>1062.31</v>
      </c>
      <c r="H523" s="16"/>
    </row>
    <row r="524" spans="2:8">
      <c r="B524" s="23" t="s">
        <v>488</v>
      </c>
      <c r="C524" s="56">
        <v>313.73</v>
      </c>
      <c r="D524" s="56">
        <v>313.73</v>
      </c>
      <c r="H524" s="16"/>
    </row>
    <row r="525" spans="2:8">
      <c r="B525" s="23" t="s">
        <v>535</v>
      </c>
      <c r="C525" s="56">
        <v>2547.12</v>
      </c>
      <c r="D525" s="56">
        <v>2547.12</v>
      </c>
      <c r="H525" s="16"/>
    </row>
    <row r="526" spans="2:8">
      <c r="B526" s="23" t="s">
        <v>540</v>
      </c>
      <c r="C526" s="56">
        <v>204.8</v>
      </c>
      <c r="D526" s="56">
        <v>204.8</v>
      </c>
      <c r="H526" s="16"/>
    </row>
    <row r="527" spans="2:8">
      <c r="B527" s="23" t="s">
        <v>546</v>
      </c>
      <c r="C527" s="56">
        <v>181.68</v>
      </c>
      <c r="D527" s="56">
        <v>181.68</v>
      </c>
      <c r="H527" s="16"/>
    </row>
    <row r="528" spans="2:8">
      <c r="B528" s="23" t="s">
        <v>558</v>
      </c>
      <c r="C528" s="56">
        <v>749.92</v>
      </c>
      <c r="D528" s="56">
        <v>749.92</v>
      </c>
      <c r="H528" s="16"/>
    </row>
    <row r="529" spans="2:8">
      <c r="B529" s="23" t="s">
        <v>584</v>
      </c>
      <c r="C529" s="56">
        <v>526.64</v>
      </c>
      <c r="D529" s="56">
        <v>526.64</v>
      </c>
      <c r="H529" s="16"/>
    </row>
    <row r="530" spans="2:8">
      <c r="B530" s="23" t="s">
        <v>590</v>
      </c>
      <c r="C530" s="56">
        <v>1533.44</v>
      </c>
      <c r="D530" s="56">
        <v>1533.44</v>
      </c>
      <c r="H530" s="16"/>
    </row>
    <row r="531" spans="2:8">
      <c r="B531" s="23" t="s">
        <v>619</v>
      </c>
      <c r="C531" s="56">
        <v>835.52</v>
      </c>
      <c r="D531" s="56">
        <v>835.52</v>
      </c>
    </row>
    <row r="532" spans="2:8">
      <c r="B532" s="23" t="s">
        <v>628</v>
      </c>
      <c r="C532" s="56">
        <v>8885.52</v>
      </c>
      <c r="D532" s="56">
        <v>8885.52</v>
      </c>
    </row>
    <row r="533" spans="2:8">
      <c r="B533" s="23" t="s">
        <v>624</v>
      </c>
      <c r="C533" s="56">
        <v>7783.92</v>
      </c>
      <c r="D533" s="56">
        <v>7783.92</v>
      </c>
    </row>
    <row r="534" spans="2:8">
      <c r="B534" s="23" t="s">
        <v>668</v>
      </c>
      <c r="C534" s="56">
        <v>3414.13</v>
      </c>
      <c r="D534" s="56">
        <v>3414.13</v>
      </c>
    </row>
    <row r="535" spans="2:8">
      <c r="B535" s="23" t="s">
        <v>704</v>
      </c>
      <c r="C535" s="56">
        <v>5057.2800000000007</v>
      </c>
      <c r="D535" s="56">
        <v>5057.2800000000007</v>
      </c>
    </row>
    <row r="536" spans="2:8">
      <c r="B536" s="23" t="s">
        <v>709</v>
      </c>
      <c r="C536" s="56">
        <v>9453.4399999999987</v>
      </c>
      <c r="D536" s="56">
        <v>9453.4399999999987</v>
      </c>
    </row>
    <row r="537" spans="2:8">
      <c r="B537" s="23" t="s">
        <v>714</v>
      </c>
      <c r="C537" s="56">
        <v>12685.84</v>
      </c>
      <c r="D537" s="56">
        <v>12685.84</v>
      </c>
    </row>
    <row r="538" spans="2:8">
      <c r="B538" s="23" t="s">
        <v>743</v>
      </c>
      <c r="C538" s="56">
        <v>11037.44</v>
      </c>
      <c r="D538" s="56">
        <v>11037.44</v>
      </c>
    </row>
    <row r="539" spans="2:8">
      <c r="B539" s="23" t="s">
        <v>748</v>
      </c>
      <c r="C539" s="56">
        <v>2336.2400000000002</v>
      </c>
      <c r="D539" s="56">
        <v>2336.2400000000002</v>
      </c>
    </row>
    <row r="540" spans="2:8">
      <c r="B540" s="23" t="s">
        <v>673</v>
      </c>
      <c r="C540" s="56">
        <v>1.1368683772161603E-13</v>
      </c>
      <c r="D540" s="56">
        <v>1.1368683772161603E-13</v>
      </c>
    </row>
    <row r="541" spans="2:8">
      <c r="B541" s="17" t="s">
        <v>182</v>
      </c>
      <c r="C541" s="56">
        <v>24065.510000000002</v>
      </c>
      <c r="D541" s="57">
        <v>24065.510000000002</v>
      </c>
      <c r="E541" t="s">
        <v>756</v>
      </c>
    </row>
    <row r="542" spans="2:8">
      <c r="B542" s="23" t="s">
        <v>642</v>
      </c>
      <c r="C542" s="56">
        <v>14000</v>
      </c>
      <c r="D542" s="56">
        <v>14000</v>
      </c>
    </row>
    <row r="543" spans="2:8">
      <c r="B543" s="23" t="s">
        <v>185</v>
      </c>
      <c r="C543" s="56">
        <v>1090.06</v>
      </c>
      <c r="D543" s="56">
        <v>1090.06</v>
      </c>
    </row>
    <row r="544" spans="2:8">
      <c r="B544" s="23" t="s">
        <v>215</v>
      </c>
      <c r="C544" s="56">
        <v>2231.14</v>
      </c>
      <c r="D544" s="56">
        <v>2231.14</v>
      </c>
    </row>
    <row r="545" spans="2:5">
      <c r="B545" s="23" t="s">
        <v>228</v>
      </c>
      <c r="C545" s="56">
        <v>2280.0700000000002</v>
      </c>
      <c r="D545" s="56">
        <v>2280.0700000000002</v>
      </c>
    </row>
    <row r="546" spans="2:5">
      <c r="B546" s="23" t="s">
        <v>319</v>
      </c>
      <c r="C546" s="56">
        <v>2142.56</v>
      </c>
      <c r="D546" s="56">
        <v>2142.56</v>
      </c>
    </row>
    <row r="547" spans="2:5">
      <c r="B547" s="23" t="s">
        <v>360</v>
      </c>
      <c r="C547" s="56">
        <v>2321.6799999999998</v>
      </c>
      <c r="D547" s="56">
        <v>2321.6799999999998</v>
      </c>
    </row>
    <row r="548" spans="2:5">
      <c r="B548" s="23" t="s">
        <v>258</v>
      </c>
      <c r="C548" s="56">
        <v>0</v>
      </c>
      <c r="D548" s="56">
        <v>0</v>
      </c>
    </row>
    <row r="549" spans="2:5">
      <c r="B549" s="23" t="s">
        <v>197</v>
      </c>
      <c r="C549" s="56">
        <v>0</v>
      </c>
      <c r="D549" s="56">
        <v>0</v>
      </c>
    </row>
    <row r="550" spans="2:5">
      <c r="B550" s="17" t="s">
        <v>187</v>
      </c>
      <c r="C550" s="56">
        <v>18123.25</v>
      </c>
      <c r="D550" s="57">
        <v>18123.25</v>
      </c>
      <c r="E550" t="s">
        <v>756</v>
      </c>
    </row>
    <row r="551" spans="2:5">
      <c r="B551" s="23" t="s">
        <v>642</v>
      </c>
      <c r="C551" s="56">
        <v>8800</v>
      </c>
      <c r="D551" s="56">
        <v>8800</v>
      </c>
    </row>
    <row r="552" spans="2:5">
      <c r="B552" s="23" t="s">
        <v>185</v>
      </c>
      <c r="C552" s="56">
        <v>1158.3599999999999</v>
      </c>
      <c r="D552" s="56">
        <v>1158.3599999999999</v>
      </c>
    </row>
    <row r="553" spans="2:5">
      <c r="B553" s="23" t="s">
        <v>215</v>
      </c>
      <c r="C553" s="56">
        <v>2097.4699999999998</v>
      </c>
      <c r="D553" s="56">
        <v>2097.4699999999998</v>
      </c>
    </row>
    <row r="554" spans="2:5">
      <c r="B554" s="23" t="s">
        <v>228</v>
      </c>
      <c r="C554" s="56">
        <v>2141.38</v>
      </c>
      <c r="D554" s="56">
        <v>2141.38</v>
      </c>
    </row>
    <row r="555" spans="2:5">
      <c r="B555" s="23" t="s">
        <v>319</v>
      </c>
      <c r="C555" s="56">
        <v>1956.48</v>
      </c>
      <c r="D555" s="56">
        <v>1956.48</v>
      </c>
    </row>
    <row r="556" spans="2:5">
      <c r="B556" s="23" t="s">
        <v>360</v>
      </c>
      <c r="C556" s="56">
        <v>1969.56</v>
      </c>
      <c r="D556" s="56">
        <v>1969.56</v>
      </c>
    </row>
    <row r="557" spans="2:5">
      <c r="B557" s="17" t="s">
        <v>188</v>
      </c>
      <c r="C557" s="56">
        <v>141800.99</v>
      </c>
      <c r="D557" s="57">
        <v>141800.99</v>
      </c>
      <c r="E557" t="s">
        <v>756</v>
      </c>
    </row>
    <row r="558" spans="2:5">
      <c r="B558" s="23" t="s">
        <v>642</v>
      </c>
      <c r="C558" s="56">
        <v>72800</v>
      </c>
      <c r="D558" s="56">
        <v>72800</v>
      </c>
    </row>
    <row r="559" spans="2:5">
      <c r="B559" s="23" t="s">
        <v>185</v>
      </c>
      <c r="C559" s="56">
        <v>7682.12</v>
      </c>
      <c r="D559" s="56">
        <v>7682.12</v>
      </c>
    </row>
    <row r="560" spans="2:5">
      <c r="B560" s="23" t="s">
        <v>215</v>
      </c>
      <c r="C560" s="56">
        <v>15640.81</v>
      </c>
      <c r="D560" s="56">
        <v>15640.81</v>
      </c>
    </row>
    <row r="561" spans="2:5">
      <c r="B561" s="23" t="s">
        <v>228</v>
      </c>
      <c r="C561" s="56">
        <v>15680.99</v>
      </c>
      <c r="D561" s="56">
        <v>15680.99</v>
      </c>
    </row>
    <row r="562" spans="2:5">
      <c r="B562" s="23" t="s">
        <v>319</v>
      </c>
      <c r="C562" s="56">
        <v>14806.97</v>
      </c>
      <c r="D562" s="56">
        <v>14806.97</v>
      </c>
    </row>
    <row r="563" spans="2:5">
      <c r="B563" s="23" t="s">
        <v>360</v>
      </c>
      <c r="C563" s="56">
        <v>15190.1</v>
      </c>
      <c r="D563" s="56">
        <v>15190.1</v>
      </c>
    </row>
    <row r="564" spans="2:5">
      <c r="B564" s="17" t="s">
        <v>189</v>
      </c>
      <c r="C564" s="56">
        <v>31724.19</v>
      </c>
      <c r="D564" s="57">
        <v>31724.19</v>
      </c>
      <c r="E564" t="s">
        <v>756</v>
      </c>
    </row>
    <row r="565" spans="2:5">
      <c r="B565" s="23" t="s">
        <v>642</v>
      </c>
      <c r="C565" s="56">
        <v>16000</v>
      </c>
      <c r="D565" s="56">
        <v>16000</v>
      </c>
    </row>
    <row r="566" spans="2:5">
      <c r="B566" s="23" t="s">
        <v>185</v>
      </c>
      <c r="C566" s="56">
        <v>1799.9</v>
      </c>
      <c r="D566" s="56">
        <v>1799.9</v>
      </c>
    </row>
    <row r="567" spans="2:5">
      <c r="B567" s="23" t="s">
        <v>215</v>
      </c>
      <c r="C567" s="56">
        <v>3321.62</v>
      </c>
      <c r="D567" s="56">
        <v>3321.62</v>
      </c>
    </row>
    <row r="568" spans="2:5">
      <c r="B568" s="23" t="s">
        <v>228</v>
      </c>
      <c r="C568" s="56">
        <v>3546.07</v>
      </c>
      <c r="D568" s="56">
        <v>3546.07</v>
      </c>
    </row>
    <row r="569" spans="2:5">
      <c r="B569" s="23" t="s">
        <v>319</v>
      </c>
      <c r="C569" s="56">
        <v>3541.87</v>
      </c>
      <c r="D569" s="56">
        <v>3541.87</v>
      </c>
    </row>
    <row r="570" spans="2:5">
      <c r="B570" s="23" t="s">
        <v>360</v>
      </c>
      <c r="C570" s="56">
        <v>3514.73</v>
      </c>
      <c r="D570" s="56">
        <v>3514.73</v>
      </c>
    </row>
    <row r="571" spans="2:5">
      <c r="B571" s="17" t="s">
        <v>190</v>
      </c>
      <c r="C571" s="56">
        <v>11674.460000000001</v>
      </c>
      <c r="D571" s="57">
        <v>11674.460000000001</v>
      </c>
      <c r="E571" t="s">
        <v>756</v>
      </c>
    </row>
    <row r="572" spans="2:5">
      <c r="B572" s="23" t="s">
        <v>642</v>
      </c>
      <c r="C572" s="56">
        <v>6400</v>
      </c>
      <c r="D572" s="56">
        <v>6400</v>
      </c>
    </row>
    <row r="573" spans="2:5">
      <c r="B573" s="23" t="s">
        <v>185</v>
      </c>
      <c r="C573" s="56">
        <v>595.16999999999996</v>
      </c>
      <c r="D573" s="56">
        <v>595.16999999999996</v>
      </c>
    </row>
    <row r="574" spans="2:5">
      <c r="B574" s="23" t="s">
        <v>215</v>
      </c>
      <c r="C574" s="56">
        <v>1103.53</v>
      </c>
      <c r="D574" s="56">
        <v>1103.53</v>
      </c>
    </row>
    <row r="575" spans="2:5">
      <c r="B575" s="23" t="s">
        <v>228</v>
      </c>
      <c r="C575" s="56">
        <v>1216.3</v>
      </c>
      <c r="D575" s="56">
        <v>1216.3</v>
      </c>
    </row>
    <row r="576" spans="2:5">
      <c r="B576" s="23" t="s">
        <v>319</v>
      </c>
      <c r="C576" s="56">
        <v>1217.95</v>
      </c>
      <c r="D576" s="56">
        <v>1217.95</v>
      </c>
    </row>
    <row r="577" spans="2:5">
      <c r="B577" s="23" t="s">
        <v>360</v>
      </c>
      <c r="C577" s="56">
        <v>1141.51</v>
      </c>
      <c r="D577" s="56">
        <v>1141.51</v>
      </c>
    </row>
    <row r="578" spans="2:5">
      <c r="B578" s="17" t="s">
        <v>631</v>
      </c>
      <c r="C578" s="56">
        <v>9483.7000000000007</v>
      </c>
      <c r="D578" s="57">
        <v>9483.7000000000007</v>
      </c>
      <c r="E578" t="s">
        <v>756</v>
      </c>
    </row>
    <row r="579" spans="2:5">
      <c r="B579" s="23" t="s">
        <v>649</v>
      </c>
      <c r="C579" s="56">
        <v>13.68</v>
      </c>
      <c r="D579" s="56">
        <v>13.68</v>
      </c>
    </row>
    <row r="580" spans="2:5">
      <c r="B580" s="23" t="s">
        <v>636</v>
      </c>
      <c r="C580" s="56">
        <v>1710.9999999999998</v>
      </c>
      <c r="D580" s="56">
        <v>1710.9999999999998</v>
      </c>
    </row>
    <row r="581" spans="2:5">
      <c r="B581" s="23" t="s">
        <v>634</v>
      </c>
      <c r="C581" s="56">
        <v>7316.0000000000009</v>
      </c>
      <c r="D581" s="56">
        <v>7316.0000000000009</v>
      </c>
    </row>
    <row r="582" spans="2:5">
      <c r="B582" s="23" t="s">
        <v>646</v>
      </c>
      <c r="C582" s="56">
        <v>270.41000000000003</v>
      </c>
      <c r="D582" s="56">
        <v>270.41000000000003</v>
      </c>
    </row>
    <row r="583" spans="2:5">
      <c r="B583" s="23" t="s">
        <v>648</v>
      </c>
      <c r="C583" s="56">
        <v>172.61</v>
      </c>
      <c r="D583" s="56">
        <v>172.61</v>
      </c>
    </row>
    <row r="584" spans="2:5">
      <c r="B584" s="17" t="s">
        <v>171</v>
      </c>
      <c r="C584" s="56">
        <v>0</v>
      </c>
      <c r="D584" s="57">
        <v>0</v>
      </c>
      <c r="E584" t="s">
        <v>756</v>
      </c>
    </row>
    <row r="585" spans="2:5">
      <c r="B585" s="23" t="s">
        <v>174</v>
      </c>
      <c r="C585" s="56">
        <v>0</v>
      </c>
      <c r="D585" s="56">
        <v>0</v>
      </c>
    </row>
    <row r="586" spans="2:5">
      <c r="B586" s="23" t="s">
        <v>217</v>
      </c>
      <c r="C586" s="56">
        <v>0</v>
      </c>
      <c r="D586" s="56">
        <v>0</v>
      </c>
    </row>
    <row r="587" spans="2:5">
      <c r="B587" s="17" t="s">
        <v>229</v>
      </c>
      <c r="C587" s="56">
        <v>10890.699999999999</v>
      </c>
      <c r="D587" s="57">
        <v>10890.699999999999</v>
      </c>
      <c r="E587" t="s">
        <v>756</v>
      </c>
    </row>
    <row r="588" spans="2:5">
      <c r="B588" s="23" t="s">
        <v>235</v>
      </c>
      <c r="C588" s="56">
        <v>38.520000000000003</v>
      </c>
      <c r="D588" s="56">
        <v>38.520000000000003</v>
      </c>
    </row>
    <row r="589" spans="2:5">
      <c r="B589" s="23" t="s">
        <v>328</v>
      </c>
      <c r="C589" s="56">
        <v>114.57</v>
      </c>
      <c r="D589" s="56">
        <v>114.57</v>
      </c>
    </row>
    <row r="590" spans="2:5">
      <c r="B590" s="23" t="s">
        <v>433</v>
      </c>
      <c r="C590" s="56">
        <v>74.680000000000007</v>
      </c>
      <c r="D590" s="56">
        <v>74.680000000000007</v>
      </c>
    </row>
    <row r="591" spans="2:5">
      <c r="B591" s="23" t="s">
        <v>701</v>
      </c>
      <c r="C591" s="56">
        <v>174.03</v>
      </c>
      <c r="D591" s="56">
        <v>174.03</v>
      </c>
    </row>
    <row r="592" spans="2:5">
      <c r="B592" s="23" t="s">
        <v>332</v>
      </c>
      <c r="C592" s="56">
        <v>-38.520000000000003</v>
      </c>
      <c r="D592" s="56">
        <v>-38.520000000000003</v>
      </c>
    </row>
    <row r="593" spans="2:4">
      <c r="B593" s="23" t="s">
        <v>525</v>
      </c>
      <c r="C593" s="56">
        <v>16.37</v>
      </c>
      <c r="D593" s="56">
        <v>16.37</v>
      </c>
    </row>
    <row r="594" spans="2:4">
      <c r="B594" s="23" t="s">
        <v>268</v>
      </c>
      <c r="C594" s="56">
        <v>78.86</v>
      </c>
      <c r="D594" s="56">
        <v>78.86</v>
      </c>
    </row>
    <row r="595" spans="2:4">
      <c r="B595" s="23" t="s">
        <v>700</v>
      </c>
      <c r="C595" s="56">
        <v>483.63</v>
      </c>
      <c r="D595" s="56">
        <v>483.63</v>
      </c>
    </row>
    <row r="596" spans="2:4">
      <c r="B596" s="23" t="s">
        <v>333</v>
      </c>
      <c r="C596" s="56">
        <v>19.23</v>
      </c>
      <c r="D596" s="56">
        <v>19.23</v>
      </c>
    </row>
    <row r="597" spans="2:4">
      <c r="B597" s="23" t="s">
        <v>335</v>
      </c>
      <c r="C597" s="56">
        <v>65.03</v>
      </c>
      <c r="D597" s="56">
        <v>65.03</v>
      </c>
    </row>
    <row r="598" spans="2:4">
      <c r="B598" s="23" t="s">
        <v>480</v>
      </c>
      <c r="C598" s="56">
        <v>40</v>
      </c>
      <c r="D598" s="56">
        <v>40</v>
      </c>
    </row>
    <row r="599" spans="2:4">
      <c r="B599" s="23" t="s">
        <v>718</v>
      </c>
      <c r="C599" s="56">
        <v>1090</v>
      </c>
      <c r="D599" s="56">
        <v>1090</v>
      </c>
    </row>
    <row r="600" spans="2:4">
      <c r="B600" s="23" t="s">
        <v>276</v>
      </c>
      <c r="C600" s="56">
        <v>0</v>
      </c>
      <c r="D600" s="56">
        <v>0</v>
      </c>
    </row>
    <row r="601" spans="2:4">
      <c r="B601" s="23" t="s">
        <v>492</v>
      </c>
      <c r="C601" s="56">
        <v>0</v>
      </c>
      <c r="D601" s="56">
        <v>0</v>
      </c>
    </row>
    <row r="602" spans="2:4">
      <c r="B602" s="23" t="s">
        <v>237</v>
      </c>
      <c r="C602" s="56">
        <v>127.67</v>
      </c>
      <c r="D602" s="56">
        <v>127.67</v>
      </c>
    </row>
    <row r="603" spans="2:4">
      <c r="B603" s="23" t="s">
        <v>331</v>
      </c>
      <c r="C603" s="56">
        <v>5263.32</v>
      </c>
      <c r="D603" s="56">
        <v>5263.32</v>
      </c>
    </row>
    <row r="604" spans="2:4">
      <c r="B604" s="23" t="s">
        <v>281</v>
      </c>
      <c r="C604" s="56">
        <v>1817.87</v>
      </c>
      <c r="D604" s="56">
        <v>1817.87</v>
      </c>
    </row>
    <row r="605" spans="2:4">
      <c r="B605" s="23" t="s">
        <v>232</v>
      </c>
      <c r="C605" s="56">
        <v>598.82000000000005</v>
      </c>
      <c r="D605" s="56">
        <v>598.82000000000005</v>
      </c>
    </row>
    <row r="606" spans="2:4">
      <c r="B606" s="23" t="s">
        <v>234</v>
      </c>
      <c r="C606" s="56">
        <v>52.92</v>
      </c>
      <c r="D606" s="56">
        <v>52.92</v>
      </c>
    </row>
    <row r="607" spans="2:4">
      <c r="B607" s="23" t="s">
        <v>616</v>
      </c>
      <c r="C607" s="56">
        <v>586.70000000000005</v>
      </c>
      <c r="D607" s="56">
        <v>586.70000000000005</v>
      </c>
    </row>
    <row r="608" spans="2:4">
      <c r="B608" s="23" t="s">
        <v>579</v>
      </c>
      <c r="C608" s="56">
        <v>17.760000000000002</v>
      </c>
      <c r="D608" s="56">
        <v>17.760000000000002</v>
      </c>
    </row>
    <row r="609" spans="2:5">
      <c r="B609" s="23" t="s">
        <v>435</v>
      </c>
      <c r="C609" s="56">
        <v>118.99</v>
      </c>
      <c r="D609" s="56">
        <v>118.99</v>
      </c>
    </row>
    <row r="610" spans="2:5">
      <c r="B610" s="23" t="s">
        <v>330</v>
      </c>
      <c r="C610" s="56">
        <v>112.39</v>
      </c>
      <c r="D610" s="56">
        <v>112.39</v>
      </c>
    </row>
    <row r="611" spans="2:5">
      <c r="B611" s="23" t="s">
        <v>334</v>
      </c>
      <c r="C611" s="56">
        <v>37.86</v>
      </c>
      <c r="D611" s="56">
        <v>37.86</v>
      </c>
    </row>
    <row r="612" spans="2:5">
      <c r="B612" s="17" t="s">
        <v>236</v>
      </c>
      <c r="C612" s="56">
        <v>764.64</v>
      </c>
      <c r="D612" s="57">
        <v>764.64</v>
      </c>
      <c r="E612" t="s">
        <v>756</v>
      </c>
    </row>
    <row r="613" spans="2:5">
      <c r="B613" s="23" t="s">
        <v>237</v>
      </c>
      <c r="C613" s="56">
        <v>764.64</v>
      </c>
      <c r="D613" s="56">
        <v>764.64</v>
      </c>
    </row>
    <row r="614" spans="2:5">
      <c r="B614" s="17" t="s">
        <v>586</v>
      </c>
      <c r="C614" s="56">
        <v>5059.6000000000004</v>
      </c>
      <c r="D614" s="57">
        <v>5059.6000000000004</v>
      </c>
      <c r="E614" t="s">
        <v>756</v>
      </c>
    </row>
    <row r="615" spans="2:5">
      <c r="B615" s="23" t="s">
        <v>584</v>
      </c>
      <c r="C615" s="56">
        <v>426.56</v>
      </c>
      <c r="D615" s="56">
        <v>426.56</v>
      </c>
    </row>
    <row r="616" spans="2:5">
      <c r="B616" s="23" t="s">
        <v>590</v>
      </c>
      <c r="C616" s="56">
        <v>384.96</v>
      </c>
      <c r="D616" s="56">
        <v>384.96</v>
      </c>
    </row>
    <row r="617" spans="2:5">
      <c r="B617" s="23" t="s">
        <v>628</v>
      </c>
      <c r="C617" s="56">
        <v>1706.24</v>
      </c>
      <c r="D617" s="56">
        <v>1706.24</v>
      </c>
    </row>
    <row r="618" spans="2:5">
      <c r="B618" s="23" t="s">
        <v>704</v>
      </c>
      <c r="C618" s="56">
        <v>787.52</v>
      </c>
      <c r="D618" s="56">
        <v>787.52</v>
      </c>
    </row>
    <row r="619" spans="2:5">
      <c r="B619" s="23" t="s">
        <v>709</v>
      </c>
      <c r="C619" s="56">
        <v>1754.32</v>
      </c>
      <c r="D619" s="56">
        <v>1754.32</v>
      </c>
    </row>
    <row r="620" spans="2:5">
      <c r="B620" s="23" t="s">
        <v>673</v>
      </c>
      <c r="C620" s="56">
        <v>0</v>
      </c>
      <c r="D620" s="56">
        <v>0</v>
      </c>
    </row>
    <row r="621" spans="2:5">
      <c r="B621" s="17" t="s">
        <v>191</v>
      </c>
      <c r="C621" s="56">
        <v>32305</v>
      </c>
      <c r="D621" s="57">
        <v>32305</v>
      </c>
      <c r="E621" t="s">
        <v>756</v>
      </c>
    </row>
    <row r="622" spans="2:5">
      <c r="B622" s="23" t="s">
        <v>642</v>
      </c>
      <c r="C622" s="56">
        <v>16400</v>
      </c>
      <c r="D622" s="56">
        <v>16400</v>
      </c>
    </row>
    <row r="623" spans="2:5">
      <c r="B623" s="23" t="s">
        <v>185</v>
      </c>
      <c r="C623" s="56">
        <v>1743.7</v>
      </c>
      <c r="D623" s="56">
        <v>1743.7</v>
      </c>
    </row>
    <row r="624" spans="2:5">
      <c r="B624" s="23" t="s">
        <v>215</v>
      </c>
      <c r="C624" s="56">
        <v>3569.95</v>
      </c>
      <c r="D624" s="56">
        <v>3569.95</v>
      </c>
    </row>
    <row r="625" spans="2:5">
      <c r="B625" s="23" t="s">
        <v>228</v>
      </c>
      <c r="C625" s="56">
        <v>3545.28</v>
      </c>
      <c r="D625" s="56">
        <v>3545.28</v>
      </c>
    </row>
    <row r="626" spans="2:5">
      <c r="B626" s="23" t="s">
        <v>319</v>
      </c>
      <c r="C626" s="56">
        <v>3495.1</v>
      </c>
      <c r="D626" s="56">
        <v>3495.1</v>
      </c>
    </row>
    <row r="627" spans="2:5">
      <c r="B627" s="23" t="s">
        <v>360</v>
      </c>
      <c r="C627" s="56">
        <v>3550.97</v>
      </c>
      <c r="D627" s="56">
        <v>3550.97</v>
      </c>
    </row>
    <row r="628" spans="2:5">
      <c r="B628" s="23" t="s">
        <v>258</v>
      </c>
      <c r="C628" s="56">
        <v>0</v>
      </c>
      <c r="D628" s="56">
        <v>0</v>
      </c>
    </row>
    <row r="629" spans="2:5">
      <c r="B629" s="23" t="s">
        <v>197</v>
      </c>
      <c r="C629" s="56">
        <v>0</v>
      </c>
      <c r="D629" s="56">
        <v>0</v>
      </c>
    </row>
    <row r="630" spans="2:5">
      <c r="B630" s="23" t="s">
        <v>262</v>
      </c>
      <c r="C630" s="56">
        <v>0</v>
      </c>
      <c r="D630" s="56">
        <v>0</v>
      </c>
    </row>
    <row r="631" spans="2:5">
      <c r="B631" s="17" t="s">
        <v>637</v>
      </c>
      <c r="C631" s="56">
        <v>1334.1</v>
      </c>
      <c r="D631" s="57">
        <v>1334.1</v>
      </c>
      <c r="E631" t="s">
        <v>756</v>
      </c>
    </row>
    <row r="632" spans="2:5">
      <c r="B632" s="23" t="s">
        <v>636</v>
      </c>
      <c r="C632" s="56">
        <v>237.8</v>
      </c>
      <c r="D632" s="56">
        <v>237.8</v>
      </c>
    </row>
    <row r="633" spans="2:5">
      <c r="B633" s="23" t="s">
        <v>634</v>
      </c>
      <c r="C633" s="56">
        <v>1016.8</v>
      </c>
      <c r="D633" s="56">
        <v>1016.8</v>
      </c>
    </row>
    <row r="634" spans="2:5">
      <c r="B634" s="23" t="s">
        <v>646</v>
      </c>
      <c r="C634" s="56">
        <v>55.51</v>
      </c>
      <c r="D634" s="56">
        <v>55.51</v>
      </c>
    </row>
    <row r="635" spans="2:5">
      <c r="B635" s="23" t="s">
        <v>648</v>
      </c>
      <c r="C635" s="56">
        <v>23.99</v>
      </c>
      <c r="D635" s="56">
        <v>23.99</v>
      </c>
    </row>
    <row r="636" spans="2:5">
      <c r="B636" s="17" t="s">
        <v>238</v>
      </c>
      <c r="C636" s="56">
        <v>1403.7800000000002</v>
      </c>
      <c r="D636" s="57">
        <v>1403.7800000000002</v>
      </c>
      <c r="E636" t="s">
        <v>756</v>
      </c>
    </row>
    <row r="637" spans="2:5">
      <c r="B637" s="23" t="s">
        <v>728</v>
      </c>
      <c r="C637" s="56">
        <v>170.4</v>
      </c>
      <c r="D637" s="56">
        <v>170.4</v>
      </c>
    </row>
    <row r="638" spans="2:5">
      <c r="B638" s="23" t="s">
        <v>240</v>
      </c>
      <c r="C638" s="56">
        <v>4.34</v>
      </c>
      <c r="D638" s="56">
        <v>4.34</v>
      </c>
    </row>
    <row r="639" spans="2:5">
      <c r="B639" s="23" t="s">
        <v>272</v>
      </c>
      <c r="C639" s="56">
        <v>44.599999999999994</v>
      </c>
      <c r="D639" s="56">
        <v>44.599999999999994</v>
      </c>
    </row>
    <row r="640" spans="2:5">
      <c r="B640" s="23" t="s">
        <v>278</v>
      </c>
      <c r="C640" s="56">
        <v>0</v>
      </c>
      <c r="D640" s="56">
        <v>0</v>
      </c>
    </row>
    <row r="641" spans="2:5">
      <c r="B641" s="23" t="s">
        <v>336</v>
      </c>
      <c r="C641" s="56">
        <v>603.04</v>
      </c>
      <c r="D641" s="56">
        <v>603.04</v>
      </c>
    </row>
    <row r="642" spans="2:5">
      <c r="B642" s="23" t="s">
        <v>239</v>
      </c>
      <c r="C642" s="56">
        <v>264</v>
      </c>
      <c r="D642" s="56">
        <v>264</v>
      </c>
    </row>
    <row r="643" spans="2:5">
      <c r="B643" s="23" t="s">
        <v>270</v>
      </c>
      <c r="C643" s="56">
        <v>261.25</v>
      </c>
      <c r="D643" s="56">
        <v>261.25</v>
      </c>
    </row>
    <row r="644" spans="2:5">
      <c r="B644" s="23" t="s">
        <v>527</v>
      </c>
      <c r="C644" s="56">
        <v>56.15</v>
      </c>
      <c r="D644" s="56">
        <v>56.15</v>
      </c>
    </row>
    <row r="645" spans="2:5">
      <c r="B645" s="17" t="s">
        <v>337</v>
      </c>
      <c r="C645" s="56">
        <v>664.07</v>
      </c>
      <c r="D645" s="57">
        <v>664.07</v>
      </c>
      <c r="E645" t="s">
        <v>756</v>
      </c>
    </row>
    <row r="646" spans="2:5">
      <c r="B646" s="23" t="s">
        <v>395</v>
      </c>
      <c r="C646" s="56">
        <v>46.71</v>
      </c>
      <c r="D646" s="56">
        <v>46.71</v>
      </c>
    </row>
    <row r="647" spans="2:5">
      <c r="B647" s="23" t="s">
        <v>338</v>
      </c>
      <c r="C647" s="56">
        <v>151.83000000000001</v>
      </c>
      <c r="D647" s="56">
        <v>151.83000000000001</v>
      </c>
    </row>
    <row r="648" spans="2:5">
      <c r="B648" s="23" t="s">
        <v>272</v>
      </c>
      <c r="C648" s="56">
        <v>51.98</v>
      </c>
      <c r="D648" s="56">
        <v>51.98</v>
      </c>
    </row>
    <row r="649" spans="2:5">
      <c r="B649" s="23" t="s">
        <v>453</v>
      </c>
      <c r="C649" s="56">
        <v>0</v>
      </c>
      <c r="D649" s="56">
        <v>0</v>
      </c>
    </row>
    <row r="650" spans="2:5">
      <c r="B650" s="23" t="s">
        <v>436</v>
      </c>
      <c r="C650" s="56">
        <v>329.32</v>
      </c>
      <c r="D650" s="56">
        <v>329.32</v>
      </c>
    </row>
    <row r="651" spans="2:5">
      <c r="B651" s="23" t="s">
        <v>437</v>
      </c>
      <c r="C651" s="56">
        <v>84.23</v>
      </c>
      <c r="D651" s="56">
        <v>84.23</v>
      </c>
    </row>
    <row r="652" spans="2:5">
      <c r="B652" s="17" t="s">
        <v>438</v>
      </c>
      <c r="C652" s="56">
        <v>1190.23</v>
      </c>
      <c r="D652" s="57">
        <v>1190.23</v>
      </c>
      <c r="E652" t="s">
        <v>756</v>
      </c>
    </row>
    <row r="653" spans="2:5">
      <c r="B653" s="23" t="s">
        <v>439</v>
      </c>
      <c r="C653" s="56">
        <v>1190.23</v>
      </c>
      <c r="D653" s="56">
        <v>1190.23</v>
      </c>
    </row>
    <row r="654" spans="2:5">
      <c r="B654" s="23" t="s">
        <v>455</v>
      </c>
      <c r="C654" s="56">
        <v>0</v>
      </c>
      <c r="D654" s="56">
        <v>0</v>
      </c>
    </row>
    <row r="655" spans="2:5">
      <c r="B655" s="17" t="s">
        <v>553</v>
      </c>
      <c r="C655" s="56">
        <v>3300</v>
      </c>
      <c r="D655" s="57">
        <v>3300</v>
      </c>
      <c r="E655" t="s">
        <v>756</v>
      </c>
    </row>
    <row r="656" spans="2:5">
      <c r="B656" s="23" t="s">
        <v>546</v>
      </c>
      <c r="C656" s="56">
        <v>693.76</v>
      </c>
      <c r="D656" s="56">
        <v>693.76</v>
      </c>
    </row>
    <row r="657" spans="2:5">
      <c r="B657" s="23" t="s">
        <v>558</v>
      </c>
      <c r="C657" s="56">
        <v>600</v>
      </c>
      <c r="D657" s="56">
        <v>600</v>
      </c>
    </row>
    <row r="658" spans="2:5">
      <c r="B658" s="23" t="s">
        <v>624</v>
      </c>
      <c r="C658" s="56">
        <v>506.24</v>
      </c>
      <c r="D658" s="56">
        <v>506.24</v>
      </c>
    </row>
    <row r="659" spans="2:5">
      <c r="B659" s="23" t="s">
        <v>668</v>
      </c>
      <c r="C659" s="56">
        <v>1500</v>
      </c>
      <c r="D659" s="56">
        <v>1500</v>
      </c>
    </row>
    <row r="660" spans="2:5">
      <c r="B660" s="17" t="s">
        <v>192</v>
      </c>
      <c r="C660" s="56">
        <v>16469.539999999997</v>
      </c>
      <c r="D660" s="57">
        <v>16469.539999999997</v>
      </c>
      <c r="E660" t="s">
        <v>756</v>
      </c>
    </row>
    <row r="661" spans="2:5">
      <c r="B661" s="23" t="s">
        <v>642</v>
      </c>
      <c r="C661" s="56">
        <v>8000</v>
      </c>
      <c r="D661" s="56">
        <v>8000</v>
      </c>
    </row>
    <row r="662" spans="2:5">
      <c r="B662" s="23" t="s">
        <v>185</v>
      </c>
      <c r="C662" s="56">
        <v>910.65</v>
      </c>
      <c r="D662" s="56">
        <v>910.65</v>
      </c>
    </row>
    <row r="663" spans="2:5">
      <c r="B663" s="23" t="s">
        <v>215</v>
      </c>
      <c r="C663" s="56">
        <v>1950.22</v>
      </c>
      <c r="D663" s="56">
        <v>1950.22</v>
      </c>
    </row>
    <row r="664" spans="2:5">
      <c r="B664" s="23" t="s">
        <v>228</v>
      </c>
      <c r="C664" s="56">
        <v>1863.31</v>
      </c>
      <c r="D664" s="56">
        <v>1863.31</v>
      </c>
    </row>
    <row r="665" spans="2:5">
      <c r="B665" s="23" t="s">
        <v>319</v>
      </c>
      <c r="C665" s="56">
        <v>1869.82</v>
      </c>
      <c r="D665" s="56">
        <v>1869.82</v>
      </c>
    </row>
    <row r="666" spans="2:5">
      <c r="B666" s="23" t="s">
        <v>360</v>
      </c>
      <c r="C666" s="56">
        <v>1875.54</v>
      </c>
      <c r="D666" s="56">
        <v>1875.54</v>
      </c>
    </row>
    <row r="667" spans="2:5">
      <c r="B667" s="23" t="s">
        <v>197</v>
      </c>
      <c r="C667" s="56">
        <v>0</v>
      </c>
      <c r="D667" s="56">
        <v>0</v>
      </c>
    </row>
    <row r="668" spans="2:5">
      <c r="B668" s="17" t="s">
        <v>638</v>
      </c>
      <c r="C668" s="56">
        <v>666.81000000000006</v>
      </c>
      <c r="D668" s="57">
        <v>666.81000000000006</v>
      </c>
      <c r="E668" t="s">
        <v>756</v>
      </c>
    </row>
    <row r="669" spans="2:5">
      <c r="B669" s="23" t="s">
        <v>649</v>
      </c>
      <c r="C669" s="56">
        <v>3.9</v>
      </c>
      <c r="D669" s="56">
        <v>3.9</v>
      </c>
    </row>
    <row r="670" spans="2:5">
      <c r="B670" s="23" t="s">
        <v>636</v>
      </c>
      <c r="C670" s="56">
        <v>116</v>
      </c>
      <c r="D670" s="56">
        <v>116</v>
      </c>
    </row>
    <row r="671" spans="2:5">
      <c r="B671" s="23" t="s">
        <v>634</v>
      </c>
      <c r="C671" s="56">
        <v>496</v>
      </c>
      <c r="D671" s="56">
        <v>496</v>
      </c>
    </row>
    <row r="672" spans="2:5">
      <c r="B672" s="23" t="s">
        <v>646</v>
      </c>
      <c r="C672" s="56">
        <v>39.200000000000003</v>
      </c>
      <c r="D672" s="56">
        <v>39.200000000000003</v>
      </c>
    </row>
    <row r="673" spans="2:5">
      <c r="B673" s="23" t="s">
        <v>648</v>
      </c>
      <c r="C673" s="56">
        <v>11.71</v>
      </c>
      <c r="D673" s="56">
        <v>11.71</v>
      </c>
    </row>
    <row r="674" spans="2:5">
      <c r="B674" s="17" t="s">
        <v>339</v>
      </c>
      <c r="C674" s="56">
        <v>0</v>
      </c>
      <c r="D674" s="57">
        <v>0</v>
      </c>
      <c r="E674" t="s">
        <v>756</v>
      </c>
    </row>
    <row r="675" spans="2:5">
      <c r="B675" s="23" t="s">
        <v>449</v>
      </c>
      <c r="C675" s="56">
        <v>-125.79</v>
      </c>
      <c r="D675" s="56">
        <v>-125.79</v>
      </c>
    </row>
    <row r="676" spans="2:5">
      <c r="B676" s="23" t="s">
        <v>340</v>
      </c>
      <c r="C676" s="56">
        <v>125.79</v>
      </c>
      <c r="D676" s="56">
        <v>125.79</v>
      </c>
    </row>
    <row r="677" spans="2:5">
      <c r="B677" s="17" t="s">
        <v>193</v>
      </c>
      <c r="C677" s="56">
        <v>7875</v>
      </c>
      <c r="D677" s="57">
        <v>7875</v>
      </c>
      <c r="E677" t="s">
        <v>756</v>
      </c>
    </row>
    <row r="678" spans="2:5">
      <c r="B678" s="23" t="s">
        <v>185</v>
      </c>
      <c r="C678" s="56">
        <v>875</v>
      </c>
      <c r="D678" s="56">
        <v>875</v>
      </c>
    </row>
    <row r="679" spans="2:5">
      <c r="B679" s="23" t="s">
        <v>215</v>
      </c>
      <c r="C679" s="56">
        <v>1750</v>
      </c>
      <c r="D679" s="56">
        <v>1750</v>
      </c>
    </row>
    <row r="680" spans="2:5">
      <c r="B680" s="23" t="s">
        <v>228</v>
      </c>
      <c r="C680" s="56">
        <v>1750</v>
      </c>
      <c r="D680" s="56">
        <v>1750</v>
      </c>
    </row>
    <row r="681" spans="2:5">
      <c r="B681" s="23" t="s">
        <v>319</v>
      </c>
      <c r="C681" s="56">
        <v>1750</v>
      </c>
      <c r="D681" s="56">
        <v>1750</v>
      </c>
    </row>
    <row r="682" spans="2:5">
      <c r="B682" s="23" t="s">
        <v>360</v>
      </c>
      <c r="C682" s="56">
        <v>1750</v>
      </c>
      <c r="D682" s="56">
        <v>1750</v>
      </c>
    </row>
    <row r="683" spans="2:5">
      <c r="B683" s="23" t="s">
        <v>197</v>
      </c>
      <c r="C683" s="56">
        <v>0</v>
      </c>
      <c r="D683" s="56">
        <v>0</v>
      </c>
    </row>
    <row r="684" spans="2:5">
      <c r="B684" s="23" t="s">
        <v>262</v>
      </c>
      <c r="C684" s="56">
        <v>0</v>
      </c>
      <c r="D684" s="56">
        <v>0</v>
      </c>
    </row>
    <row r="685" spans="2:5">
      <c r="B685" s="17" t="s">
        <v>341</v>
      </c>
      <c r="C685" s="56">
        <v>130.87</v>
      </c>
      <c r="D685" s="57">
        <v>130.87</v>
      </c>
      <c r="E685" t="s">
        <v>756</v>
      </c>
    </row>
    <row r="686" spans="2:5">
      <c r="B686" s="23" t="s">
        <v>342</v>
      </c>
      <c r="C686" s="56">
        <v>130.87</v>
      </c>
      <c r="D686" s="56">
        <v>130.87</v>
      </c>
    </row>
    <row r="687" spans="2:5">
      <c r="B687" s="17" t="s">
        <v>250</v>
      </c>
      <c r="C687" s="56">
        <v>34.67</v>
      </c>
      <c r="D687" s="57">
        <v>34.67</v>
      </c>
      <c r="E687" t="s">
        <v>756</v>
      </c>
    </row>
    <row r="688" spans="2:5">
      <c r="B688" s="23" t="s">
        <v>253</v>
      </c>
      <c r="C688" s="56">
        <v>34.67</v>
      </c>
      <c r="D688" s="56">
        <v>34.67</v>
      </c>
    </row>
    <row r="689" spans="2:5">
      <c r="B689" s="17" t="s">
        <v>133</v>
      </c>
      <c r="C689" s="56">
        <v>39883.259999999995</v>
      </c>
      <c r="D689" s="57">
        <v>39883.259999999995</v>
      </c>
      <c r="E689" t="s">
        <v>756</v>
      </c>
    </row>
    <row r="690" spans="2:5">
      <c r="B690" s="23" t="s">
        <v>569</v>
      </c>
      <c r="C690" s="56">
        <v>0</v>
      </c>
      <c r="D690" s="56">
        <v>0</v>
      </c>
    </row>
    <row r="691" spans="2:5">
      <c r="B691" s="23" t="s">
        <v>343</v>
      </c>
      <c r="C691" s="56">
        <v>1316.23</v>
      </c>
      <c r="D691" s="56">
        <v>1316.23</v>
      </c>
    </row>
    <row r="692" spans="2:5">
      <c r="B692" s="23" t="s">
        <v>141</v>
      </c>
      <c r="C692" s="56">
        <v>35970</v>
      </c>
      <c r="D692" s="56">
        <v>35970</v>
      </c>
    </row>
    <row r="693" spans="2:5">
      <c r="B693" s="23" t="s">
        <v>370</v>
      </c>
      <c r="C693" s="56">
        <v>331.34</v>
      </c>
      <c r="D693" s="56">
        <v>331.34</v>
      </c>
    </row>
    <row r="694" spans="2:5">
      <c r="B694" s="23" t="s">
        <v>457</v>
      </c>
      <c r="C694" s="56">
        <v>1084</v>
      </c>
      <c r="D694" s="56">
        <v>1084</v>
      </c>
    </row>
    <row r="695" spans="2:5">
      <c r="B695" s="23" t="s">
        <v>594</v>
      </c>
      <c r="C695" s="56">
        <v>0</v>
      </c>
      <c r="D695" s="56">
        <v>0</v>
      </c>
    </row>
    <row r="696" spans="2:5">
      <c r="B696" s="23" t="s">
        <v>596</v>
      </c>
      <c r="C696" s="56">
        <v>0</v>
      </c>
      <c r="D696" s="56">
        <v>0</v>
      </c>
    </row>
    <row r="697" spans="2:5">
      <c r="B697" s="23" t="s">
        <v>346</v>
      </c>
      <c r="C697" s="56">
        <v>235.31</v>
      </c>
      <c r="D697" s="56">
        <v>235.31</v>
      </c>
    </row>
    <row r="698" spans="2:5">
      <c r="B698" s="23" t="s">
        <v>345</v>
      </c>
      <c r="C698" s="56">
        <v>84.28</v>
      </c>
      <c r="D698" s="56">
        <v>84.28</v>
      </c>
    </row>
    <row r="699" spans="2:5">
      <c r="B699" s="23" t="s">
        <v>344</v>
      </c>
      <c r="C699" s="56">
        <v>130.04</v>
      </c>
      <c r="D699" s="56">
        <v>130.04</v>
      </c>
    </row>
    <row r="700" spans="2:5">
      <c r="B700" s="23" t="s">
        <v>661</v>
      </c>
      <c r="C700" s="56">
        <v>732.06</v>
      </c>
      <c r="D700" s="56">
        <v>732.06</v>
      </c>
    </row>
    <row r="701" spans="2:5">
      <c r="B701" s="17" t="s">
        <v>223</v>
      </c>
      <c r="C701" s="56">
        <v>7428.09</v>
      </c>
      <c r="D701" s="57">
        <v>7428.09</v>
      </c>
      <c r="E701" t="s">
        <v>757</v>
      </c>
    </row>
    <row r="702" spans="2:5">
      <c r="B702" s="23" t="s">
        <v>169</v>
      </c>
      <c r="C702" s="56">
        <v>167.5</v>
      </c>
      <c r="D702" s="56">
        <v>167.5</v>
      </c>
    </row>
    <row r="703" spans="2:5">
      <c r="B703" s="23" t="s">
        <v>174</v>
      </c>
      <c r="C703" s="56">
        <v>554</v>
      </c>
      <c r="D703" s="56">
        <v>554</v>
      </c>
    </row>
    <row r="704" spans="2:5">
      <c r="B704" s="23" t="s">
        <v>546</v>
      </c>
      <c r="C704" s="56">
        <v>384</v>
      </c>
      <c r="D704" s="56">
        <v>384</v>
      </c>
    </row>
    <row r="705" spans="2:5">
      <c r="B705" s="23" t="s">
        <v>668</v>
      </c>
      <c r="C705" s="56">
        <v>761.6</v>
      </c>
      <c r="D705" s="56">
        <v>761.6</v>
      </c>
    </row>
    <row r="706" spans="2:5">
      <c r="B706" s="23" t="s">
        <v>704</v>
      </c>
      <c r="C706" s="56">
        <v>1534</v>
      </c>
      <c r="D706" s="56">
        <v>1534</v>
      </c>
    </row>
    <row r="707" spans="2:5">
      <c r="B707" s="23" t="s">
        <v>709</v>
      </c>
      <c r="C707" s="56">
        <v>1334.84</v>
      </c>
      <c r="D707" s="56">
        <v>1334.84</v>
      </c>
    </row>
    <row r="708" spans="2:5">
      <c r="B708" s="23" t="s">
        <v>714</v>
      </c>
      <c r="C708" s="56">
        <v>2326.3200000000002</v>
      </c>
      <c r="D708" s="56">
        <v>2326.3200000000002</v>
      </c>
    </row>
    <row r="709" spans="2:5">
      <c r="B709" s="23" t="s">
        <v>743</v>
      </c>
      <c r="C709" s="56">
        <v>365.83</v>
      </c>
      <c r="D709" s="56">
        <v>365.83</v>
      </c>
    </row>
    <row r="710" spans="2:5">
      <c r="B710" s="23" t="s">
        <v>673</v>
      </c>
      <c r="C710" s="56">
        <v>0</v>
      </c>
      <c r="D710" s="56">
        <v>0</v>
      </c>
    </row>
    <row r="711" spans="2:5">
      <c r="B711" s="17" t="s">
        <v>194</v>
      </c>
      <c r="C711" s="56">
        <v>64473.57</v>
      </c>
      <c r="D711" s="57">
        <v>64473.57</v>
      </c>
      <c r="E711" t="s">
        <v>757</v>
      </c>
    </row>
    <row r="712" spans="2:5">
      <c r="B712" s="23" t="s">
        <v>642</v>
      </c>
      <c r="C712" s="56">
        <v>32400</v>
      </c>
      <c r="D712" s="56">
        <v>32400</v>
      </c>
    </row>
    <row r="713" spans="2:5">
      <c r="B713" s="23" t="s">
        <v>185</v>
      </c>
      <c r="C713" s="56">
        <v>3633.38</v>
      </c>
      <c r="D713" s="56">
        <v>3633.38</v>
      </c>
    </row>
    <row r="714" spans="2:5">
      <c r="B714" s="23" t="s">
        <v>215</v>
      </c>
      <c r="C714" s="56">
        <v>7181.22</v>
      </c>
      <c r="D714" s="56">
        <v>7181.22</v>
      </c>
    </row>
    <row r="715" spans="2:5">
      <c r="B715" s="23" t="s">
        <v>228</v>
      </c>
      <c r="C715" s="56">
        <v>7100.97</v>
      </c>
      <c r="D715" s="56">
        <v>7100.97</v>
      </c>
    </row>
    <row r="716" spans="2:5">
      <c r="B716" s="23" t="s">
        <v>319</v>
      </c>
      <c r="C716" s="56">
        <v>7224.1</v>
      </c>
      <c r="D716" s="56">
        <v>7224.1</v>
      </c>
    </row>
    <row r="717" spans="2:5">
      <c r="B717" s="23" t="s">
        <v>360</v>
      </c>
      <c r="C717" s="56">
        <v>6933.9</v>
      </c>
      <c r="D717" s="56">
        <v>6933.9</v>
      </c>
    </row>
    <row r="718" spans="2:5">
      <c r="B718" s="23" t="s">
        <v>258</v>
      </c>
      <c r="C718" s="56">
        <v>0</v>
      </c>
      <c r="D718" s="56">
        <v>0</v>
      </c>
    </row>
    <row r="719" spans="2:5">
      <c r="B719" s="23" t="s">
        <v>197</v>
      </c>
      <c r="C719" s="56">
        <v>0</v>
      </c>
      <c r="D719" s="56">
        <v>0</v>
      </c>
    </row>
    <row r="720" spans="2:5">
      <c r="B720" s="23" t="s">
        <v>262</v>
      </c>
      <c r="C720" s="56">
        <v>0</v>
      </c>
      <c r="D720" s="56">
        <v>0</v>
      </c>
    </row>
    <row r="721" spans="2:5">
      <c r="B721" s="23" t="s">
        <v>248</v>
      </c>
      <c r="C721" s="56">
        <v>0</v>
      </c>
      <c r="D721" s="56">
        <v>0</v>
      </c>
    </row>
    <row r="722" spans="2:5">
      <c r="B722" s="17" t="s">
        <v>639</v>
      </c>
      <c r="C722" s="56">
        <v>2681.73</v>
      </c>
      <c r="D722" s="57">
        <v>2681.73</v>
      </c>
      <c r="E722" t="s">
        <v>757</v>
      </c>
    </row>
    <row r="723" spans="2:5">
      <c r="B723" s="23" t="s">
        <v>649</v>
      </c>
      <c r="C723" s="56">
        <v>4.8</v>
      </c>
      <c r="D723" s="56">
        <v>4.8</v>
      </c>
    </row>
    <row r="724" spans="2:5">
      <c r="B724" s="23" t="s">
        <v>636</v>
      </c>
      <c r="C724" s="56">
        <v>469.8</v>
      </c>
      <c r="D724" s="56">
        <v>469.8</v>
      </c>
    </row>
    <row r="725" spans="2:5">
      <c r="B725" s="23" t="s">
        <v>634</v>
      </c>
      <c r="C725" s="56">
        <v>2008.8</v>
      </c>
      <c r="D725" s="56">
        <v>2008.8</v>
      </c>
    </row>
    <row r="726" spans="2:5">
      <c r="B726" s="23" t="s">
        <v>646</v>
      </c>
      <c r="C726" s="56">
        <v>150.91999999999999</v>
      </c>
      <c r="D726" s="56">
        <v>150.91999999999999</v>
      </c>
    </row>
    <row r="727" spans="2:5">
      <c r="B727" s="23" t="s">
        <v>648</v>
      </c>
      <c r="C727" s="56">
        <v>47.41</v>
      </c>
      <c r="D727" s="56">
        <v>47.41</v>
      </c>
    </row>
    <row r="728" spans="2:5">
      <c r="B728" s="17" t="s">
        <v>165</v>
      </c>
      <c r="C728" s="56">
        <v>0</v>
      </c>
      <c r="D728" s="57">
        <v>0</v>
      </c>
      <c r="E728" t="s">
        <v>757</v>
      </c>
    </row>
    <row r="729" spans="2:5">
      <c r="B729" s="23" t="s">
        <v>169</v>
      </c>
      <c r="C729" s="56">
        <v>0</v>
      </c>
      <c r="D729" s="56">
        <v>0</v>
      </c>
    </row>
    <row r="730" spans="2:5">
      <c r="B730" s="23" t="s">
        <v>174</v>
      </c>
      <c r="C730" s="56">
        <v>0</v>
      </c>
      <c r="D730" s="56">
        <v>0</v>
      </c>
    </row>
    <row r="731" spans="2:5">
      <c r="B731" s="17" t="s">
        <v>347</v>
      </c>
      <c r="C731" s="56">
        <v>2878.23</v>
      </c>
      <c r="D731" s="57">
        <v>2878.23</v>
      </c>
      <c r="E731" t="s">
        <v>757</v>
      </c>
    </row>
    <row r="732" spans="2:5">
      <c r="B732" s="23" t="s">
        <v>563</v>
      </c>
      <c r="C732" s="56">
        <v>25</v>
      </c>
      <c r="D732" s="56">
        <v>25</v>
      </c>
    </row>
    <row r="733" spans="2:5">
      <c r="B733" s="23" t="s">
        <v>372</v>
      </c>
      <c r="C733" s="56">
        <v>28.57</v>
      </c>
      <c r="D733" s="56">
        <v>28.57</v>
      </c>
    </row>
    <row r="734" spans="2:5">
      <c r="B734" s="23" t="s">
        <v>350</v>
      </c>
      <c r="C734" s="56">
        <v>117.03</v>
      </c>
      <c r="D734" s="56">
        <v>117.03</v>
      </c>
    </row>
    <row r="735" spans="2:5">
      <c r="B735" s="23" t="s">
        <v>348</v>
      </c>
      <c r="C735" s="56">
        <v>1243.1200000000001</v>
      </c>
      <c r="D735" s="56">
        <v>1243.1200000000001</v>
      </c>
    </row>
    <row r="736" spans="2:5">
      <c r="B736" s="23" t="s">
        <v>157</v>
      </c>
      <c r="C736" s="56">
        <v>259.08</v>
      </c>
      <c r="D736" s="56">
        <v>259.08</v>
      </c>
    </row>
    <row r="737" spans="2:5">
      <c r="B737" s="23" t="s">
        <v>528</v>
      </c>
      <c r="C737" s="56">
        <v>1100.75</v>
      </c>
      <c r="D737" s="56">
        <v>1100.75</v>
      </c>
    </row>
    <row r="738" spans="2:5">
      <c r="B738" s="23" t="s">
        <v>376</v>
      </c>
      <c r="C738" s="56">
        <v>0</v>
      </c>
      <c r="D738" s="56">
        <v>0</v>
      </c>
    </row>
    <row r="739" spans="2:5">
      <c r="B739" s="23" t="s">
        <v>378</v>
      </c>
      <c r="C739" s="56">
        <v>0</v>
      </c>
      <c r="D739" s="56">
        <v>0</v>
      </c>
    </row>
    <row r="740" spans="2:5">
      <c r="B740" s="23" t="s">
        <v>349</v>
      </c>
      <c r="C740" s="56">
        <v>104.68</v>
      </c>
      <c r="D740" s="56">
        <v>104.68</v>
      </c>
    </row>
    <row r="741" spans="2:5">
      <c r="B741" s="17" t="s">
        <v>351</v>
      </c>
      <c r="C741" s="56">
        <v>2954.4</v>
      </c>
      <c r="D741" s="57">
        <v>2954.4</v>
      </c>
      <c r="E741" t="s">
        <v>757</v>
      </c>
    </row>
    <row r="742" spans="2:5">
      <c r="B742" s="23" t="s">
        <v>352</v>
      </c>
      <c r="C742" s="56">
        <v>1063.54</v>
      </c>
      <c r="D742" s="56">
        <v>1063.54</v>
      </c>
    </row>
    <row r="743" spans="2:5">
      <c r="B743" s="23" t="s">
        <v>736</v>
      </c>
      <c r="C743" s="56">
        <v>269.85000000000002</v>
      </c>
      <c r="D743" s="56">
        <v>269.85000000000002</v>
      </c>
    </row>
    <row r="744" spans="2:5">
      <c r="B744" s="23" t="s">
        <v>353</v>
      </c>
      <c r="C744" s="56">
        <v>2684.55</v>
      </c>
      <c r="D744" s="56">
        <v>2684.55</v>
      </c>
    </row>
    <row r="745" spans="2:5">
      <c r="B745" s="23" t="s">
        <v>449</v>
      </c>
      <c r="C745" s="56">
        <v>-1063.54</v>
      </c>
      <c r="D745" s="56">
        <v>-1063.54</v>
      </c>
    </row>
    <row r="746" spans="2:5">
      <c r="B746" s="17" t="s">
        <v>554</v>
      </c>
      <c r="C746" s="56">
        <v>0</v>
      </c>
      <c r="D746" s="57">
        <v>0</v>
      </c>
      <c r="E746" t="s">
        <v>757</v>
      </c>
    </row>
    <row r="747" spans="2:5">
      <c r="B747" s="23" t="s">
        <v>555</v>
      </c>
      <c r="C747" s="56">
        <v>600</v>
      </c>
      <c r="D747" s="56">
        <v>600</v>
      </c>
    </row>
    <row r="748" spans="2:5">
      <c r="B748" s="23" t="s">
        <v>560</v>
      </c>
      <c r="C748" s="56">
        <v>625</v>
      </c>
      <c r="D748" s="56">
        <v>625</v>
      </c>
    </row>
    <row r="749" spans="2:5">
      <c r="B749" s="23" t="s">
        <v>575</v>
      </c>
      <c r="C749" s="56">
        <v>-1225</v>
      </c>
      <c r="D749" s="56">
        <v>-1225</v>
      </c>
    </row>
    <row r="750" spans="2:5">
      <c r="B750" s="17" t="s">
        <v>241</v>
      </c>
      <c r="C750" s="56">
        <v>20525</v>
      </c>
      <c r="D750" s="57">
        <v>20525</v>
      </c>
      <c r="E750" t="s">
        <v>757</v>
      </c>
    </row>
    <row r="751" spans="2:5">
      <c r="B751" s="23" t="s">
        <v>361</v>
      </c>
      <c r="C751" s="56">
        <v>1100</v>
      </c>
      <c r="D751" s="56">
        <v>1100</v>
      </c>
    </row>
    <row r="752" spans="2:5">
      <c r="B752" s="23" t="s">
        <v>421</v>
      </c>
      <c r="C752" s="56">
        <v>775</v>
      </c>
      <c r="D752" s="56">
        <v>775</v>
      </c>
    </row>
    <row r="753" spans="2:4">
      <c r="B753" s="23" t="s">
        <v>426</v>
      </c>
      <c r="C753" s="56">
        <v>1100</v>
      </c>
      <c r="D753" s="56">
        <v>1100</v>
      </c>
    </row>
    <row r="754" spans="2:4">
      <c r="B754" s="23" t="s">
        <v>485</v>
      </c>
      <c r="C754" s="56">
        <v>925</v>
      </c>
      <c r="D754" s="56">
        <v>925</v>
      </c>
    </row>
    <row r="755" spans="2:4">
      <c r="B755" s="23" t="s">
        <v>490</v>
      </c>
      <c r="C755" s="56">
        <v>925</v>
      </c>
      <c r="D755" s="56">
        <v>925</v>
      </c>
    </row>
    <row r="756" spans="2:4">
      <c r="B756" s="23" t="s">
        <v>531</v>
      </c>
      <c r="C756" s="56">
        <v>925</v>
      </c>
      <c r="D756" s="56">
        <v>925</v>
      </c>
    </row>
    <row r="757" spans="2:4">
      <c r="B757" s="23" t="s">
        <v>537</v>
      </c>
      <c r="C757" s="56">
        <v>900</v>
      </c>
      <c r="D757" s="56">
        <v>900</v>
      </c>
    </row>
    <row r="758" spans="2:4">
      <c r="B758" s="23" t="s">
        <v>542</v>
      </c>
      <c r="C758" s="56">
        <v>900</v>
      </c>
      <c r="D758" s="56">
        <v>900</v>
      </c>
    </row>
    <row r="759" spans="2:4">
      <c r="B759" s="23" t="s">
        <v>587</v>
      </c>
      <c r="C759" s="56">
        <v>625</v>
      </c>
      <c r="D759" s="56">
        <v>625</v>
      </c>
    </row>
    <row r="760" spans="2:4">
      <c r="B760" s="23" t="s">
        <v>592</v>
      </c>
      <c r="C760" s="56">
        <v>600</v>
      </c>
      <c r="D760" s="56">
        <v>600</v>
      </c>
    </row>
    <row r="761" spans="2:4">
      <c r="B761" s="23" t="s">
        <v>621</v>
      </c>
      <c r="C761" s="56">
        <v>550</v>
      </c>
      <c r="D761" s="56">
        <v>550</v>
      </c>
    </row>
    <row r="762" spans="2:4">
      <c r="B762" s="23" t="s">
        <v>630</v>
      </c>
      <c r="C762" s="56">
        <v>725</v>
      </c>
      <c r="D762" s="56">
        <v>725</v>
      </c>
    </row>
    <row r="763" spans="2:4">
      <c r="B763" s="23" t="s">
        <v>665</v>
      </c>
      <c r="C763" s="56">
        <v>850</v>
      </c>
      <c r="D763" s="56">
        <v>850</v>
      </c>
    </row>
    <row r="764" spans="2:4">
      <c r="B764" s="23" t="s">
        <v>670</v>
      </c>
      <c r="C764" s="56">
        <v>850</v>
      </c>
      <c r="D764" s="56">
        <v>850</v>
      </c>
    </row>
    <row r="765" spans="2:4">
      <c r="B765" s="23" t="s">
        <v>706</v>
      </c>
      <c r="C765" s="56">
        <v>850</v>
      </c>
      <c r="D765" s="56">
        <v>850</v>
      </c>
    </row>
    <row r="766" spans="2:4">
      <c r="B766" s="23" t="s">
        <v>711</v>
      </c>
      <c r="C766" s="56">
        <v>875</v>
      </c>
      <c r="D766" s="56">
        <v>875</v>
      </c>
    </row>
    <row r="767" spans="2:4">
      <c r="B767" s="23" t="s">
        <v>716</v>
      </c>
      <c r="C767" s="56">
        <v>900</v>
      </c>
      <c r="D767" s="56">
        <v>900</v>
      </c>
    </row>
    <row r="768" spans="2:4">
      <c r="B768" s="23" t="s">
        <v>745</v>
      </c>
      <c r="C768" s="56">
        <v>875</v>
      </c>
      <c r="D768" s="56">
        <v>875</v>
      </c>
    </row>
    <row r="769" spans="2:5">
      <c r="B769" s="23" t="s">
        <v>750</v>
      </c>
      <c r="C769" s="56">
        <v>875</v>
      </c>
      <c r="D769" s="56">
        <v>875</v>
      </c>
    </row>
    <row r="770" spans="2:5">
      <c r="B770" s="23" t="s">
        <v>575</v>
      </c>
      <c r="C770" s="56">
        <v>1225</v>
      </c>
      <c r="D770" s="56">
        <v>1225</v>
      </c>
    </row>
    <row r="771" spans="2:5">
      <c r="B771" s="23" t="s">
        <v>244</v>
      </c>
      <c r="C771" s="56">
        <v>0</v>
      </c>
      <c r="D771" s="56">
        <v>0</v>
      </c>
    </row>
    <row r="772" spans="2:5">
      <c r="B772" s="23" t="s">
        <v>451</v>
      </c>
      <c r="C772" s="56">
        <v>3175</v>
      </c>
      <c r="D772" s="56">
        <v>3175</v>
      </c>
    </row>
    <row r="773" spans="2:5">
      <c r="B773" s="17" t="s">
        <v>176</v>
      </c>
      <c r="C773" s="56">
        <v>56.59</v>
      </c>
      <c r="D773" s="57">
        <v>56.59</v>
      </c>
      <c r="E773" t="s">
        <v>757</v>
      </c>
    </row>
    <row r="774" spans="2:5">
      <c r="B774" s="23" t="s">
        <v>180</v>
      </c>
      <c r="C774" s="56">
        <v>56.59</v>
      </c>
      <c r="D774" s="56">
        <v>56.59</v>
      </c>
    </row>
    <row r="775" spans="2:5">
      <c r="B775" s="17" t="s">
        <v>362</v>
      </c>
      <c r="C775" s="56">
        <v>34</v>
      </c>
      <c r="D775" s="57">
        <v>34</v>
      </c>
      <c r="E775" t="s">
        <v>757</v>
      </c>
    </row>
    <row r="776" spans="2:5">
      <c r="B776" s="23" t="s">
        <v>365</v>
      </c>
      <c r="C776" s="56">
        <v>34</v>
      </c>
      <c r="D776" s="56">
        <v>34</v>
      </c>
    </row>
    <row r="777" spans="2:5">
      <c r="B777" s="17" t="s">
        <v>155</v>
      </c>
      <c r="C777" s="56">
        <v>2970.8999999999996</v>
      </c>
      <c r="D777" s="57">
        <v>2970.8999999999996</v>
      </c>
      <c r="E777" t="s">
        <v>757</v>
      </c>
    </row>
    <row r="778" spans="2:5">
      <c r="B778" s="23" t="s">
        <v>299</v>
      </c>
      <c r="C778" s="56">
        <v>542</v>
      </c>
      <c r="D778" s="56">
        <v>542</v>
      </c>
    </row>
    <row r="779" spans="2:5">
      <c r="B779" s="23" t="s">
        <v>354</v>
      </c>
      <c r="C779" s="56">
        <v>280.32</v>
      </c>
      <c r="D779" s="56">
        <v>280.32</v>
      </c>
    </row>
    <row r="780" spans="2:5">
      <c r="B780" s="23" t="s">
        <v>367</v>
      </c>
      <c r="C780" s="56">
        <v>27.32</v>
      </c>
      <c r="D780" s="56">
        <v>27.32</v>
      </c>
    </row>
    <row r="781" spans="2:5">
      <c r="B781" s="23" t="s">
        <v>348</v>
      </c>
      <c r="C781" s="56">
        <v>409.75</v>
      </c>
      <c r="D781" s="56">
        <v>409.75</v>
      </c>
    </row>
    <row r="782" spans="2:5">
      <c r="B782" s="23" t="s">
        <v>353</v>
      </c>
      <c r="C782" s="56">
        <v>849.12</v>
      </c>
      <c r="D782" s="56">
        <v>849.12</v>
      </c>
    </row>
    <row r="783" spans="2:5">
      <c r="B783" s="23" t="s">
        <v>157</v>
      </c>
      <c r="C783" s="56">
        <v>367.95</v>
      </c>
      <c r="D783" s="56">
        <v>367.95</v>
      </c>
    </row>
    <row r="784" spans="2:5">
      <c r="B784" s="23" t="s">
        <v>440</v>
      </c>
      <c r="C784" s="56">
        <v>100</v>
      </c>
      <c r="D784" s="56">
        <v>100</v>
      </c>
    </row>
    <row r="785" spans="2:6">
      <c r="B785" s="23" t="s">
        <v>581</v>
      </c>
      <c r="C785" s="56">
        <v>394.44000000000005</v>
      </c>
      <c r="D785" s="56">
        <v>394.44000000000005</v>
      </c>
    </row>
    <row r="786" spans="2:6">
      <c r="B786" s="17" t="s">
        <v>752</v>
      </c>
      <c r="C786" s="56"/>
      <c r="D786" s="57"/>
    </row>
    <row r="787" spans="2:6">
      <c r="B787" s="23" t="s">
        <v>752</v>
      </c>
      <c r="C787" s="56"/>
      <c r="D787" s="56"/>
    </row>
    <row r="788" spans="2:6">
      <c r="B788" s="17" t="s">
        <v>753</v>
      </c>
      <c r="C788" s="56">
        <v>543202.16999999969</v>
      </c>
      <c r="D788" s="58">
        <v>543202.16999999969</v>
      </c>
    </row>
    <row r="791" spans="2:6">
      <c r="C791" s="137"/>
      <c r="D791" s="138"/>
      <c r="E791" s="139" t="s">
        <v>1304</v>
      </c>
      <c r="F791" s="139" t="s">
        <v>1305</v>
      </c>
    </row>
    <row r="792" spans="2:6">
      <c r="C792" s="140" t="s">
        <v>756</v>
      </c>
      <c r="D792" s="141">
        <f>SUMIF($E$515:$E$787,C792,$D$515:$D$787)</f>
        <v>439199.66</v>
      </c>
      <c r="E792" s="142">
        <f>+Ratios!C20</f>
        <v>0.34030170963849293</v>
      </c>
      <c r="F792" s="143">
        <f>D792*E792</f>
        <v>149460.3951706448</v>
      </c>
    </row>
    <row r="793" spans="2:6">
      <c r="C793" s="140" t="s">
        <v>757</v>
      </c>
      <c r="D793" s="144">
        <f>SUMIF($E$515:$E$787,C793,$D$515:$D$787)</f>
        <v>104002.50999999998</v>
      </c>
      <c r="E793" s="142">
        <f>+Ratios!C44</f>
        <v>0.40180933407156183</v>
      </c>
      <c r="F793" s="145">
        <f>D793*E793</f>
        <v>41789.179284870945</v>
      </c>
    </row>
    <row r="794" spans="2:6">
      <c r="C794" s="137"/>
      <c r="D794" s="146">
        <f>SUM(D792:D793)</f>
        <v>543202.16999999993</v>
      </c>
      <c r="E794" s="137"/>
      <c r="F794" s="146">
        <f>SUM(F792:F793)</f>
        <v>191249.57445551574</v>
      </c>
    </row>
    <row r="797" spans="2:6">
      <c r="C797" s="56"/>
      <c r="D797" s="314" t="s">
        <v>1526</v>
      </c>
      <c r="E797" s="314"/>
      <c r="F797" s="314"/>
    </row>
    <row r="798" spans="2:6">
      <c r="D798" s="303" t="s">
        <v>1527</v>
      </c>
      <c r="E798" s="303" t="s">
        <v>1528</v>
      </c>
      <c r="F798" s="303" t="s">
        <v>1319</v>
      </c>
    </row>
    <row r="799" spans="2:6">
      <c r="C799" s="304" t="s">
        <v>1529</v>
      </c>
      <c r="D799" s="305">
        <f>'Clark Co. Regulated - Price Out'!AE69</f>
        <v>70662.164155591003</v>
      </c>
      <c r="E799" s="305"/>
      <c r="F799" s="305"/>
    </row>
    <row r="800" spans="2:6">
      <c r="C800" s="304" t="s">
        <v>1530</v>
      </c>
      <c r="D800" s="305">
        <f>'Clark Co. Regulated - Price Out'!AE198</f>
        <v>4247.5765539221711</v>
      </c>
      <c r="E800" s="305"/>
      <c r="F800" s="305"/>
    </row>
    <row r="801" spans="3:6">
      <c r="C801" s="304"/>
      <c r="D801" s="305"/>
      <c r="E801" s="305"/>
      <c r="F801" s="305"/>
    </row>
    <row r="802" spans="3:6">
      <c r="C802" s="304"/>
      <c r="D802" s="305"/>
      <c r="E802" s="305"/>
      <c r="F802" s="305"/>
    </row>
    <row r="804" spans="3:6">
      <c r="E804" s="304" t="s">
        <v>1531</v>
      </c>
      <c r="F804" s="305">
        <f>SUM(D799:D802)</f>
        <v>74909.740709513178</v>
      </c>
    </row>
    <row r="805" spans="3:6">
      <c r="E805" s="304" t="s">
        <v>1532</v>
      </c>
      <c r="F805" s="306">
        <v>0.6</v>
      </c>
    </row>
    <row r="806" spans="3:6" ht="13.5" thickBot="1">
      <c r="E806" s="307" t="s">
        <v>1533</v>
      </c>
      <c r="F806" s="308">
        <f>F804*F805</f>
        <v>44945.844425707903</v>
      </c>
    </row>
  </sheetData>
  <mergeCells count="1">
    <mergeCell ref="D797:F797"/>
  </mergeCells>
  <phoneticPr fontId="0" type="noConversion"/>
  <dataValidations disablePrompts="1" count="1">
    <dataValidation type="list" allowBlank="1" showInputMessage="1" showErrorMessage="1" sqref="P15">
      <formula1>"All,Posted/Unposted,Posted,Unposted,Staged"</formula1>
    </dataValidation>
  </dataValidations>
  <pageMargins left="0.27" right="0.28999999999999998" top="0.37" bottom="0.43" header="0.25" footer="0.25"/>
  <pageSetup scale="32" fitToHeight="0" orientation="landscape" r:id="rId2"/>
  <headerFooter alignWithMargins="0">
    <oddHeader>&amp;L&amp;"Arial"&amp;L&amp;08 &amp;R&amp;"Arial"&amp;R&amp;08 &amp;D-&amp;T-Jeff Honsowetz</oddHeader>
    <oddFooter>&amp;L&amp;"Arial"&amp;L&amp;08 Path:D:\Data_WCNX\Financials\MidMonths\BrentProject\\&amp;F-&amp;A&amp;R&amp;"Arial"&amp;R&amp;08  Page &amp;P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Q352"/>
  <sheetViews>
    <sheetView showGridLines="0" view="pageBreakPreview" zoomScale="70" zoomScaleNormal="100" zoomScaleSheetLayoutView="70" workbookViewId="0">
      <pane xSplit="4" ySplit="8" topLeftCell="E9" activePane="bottomRight" state="frozen"/>
      <selection activeCell="I791" sqref="I791"/>
      <selection pane="topRight" activeCell="I791" sqref="I791"/>
      <selection pane="bottomLeft" activeCell="I791" sqref="I791"/>
      <selection pane="bottomRight" activeCell="I791" sqref="I791"/>
    </sheetView>
  </sheetViews>
  <sheetFormatPr defaultColWidth="10.28515625" defaultRowHeight="12" outlineLevelCol="1"/>
  <cols>
    <col min="1" max="1" width="20.28515625" style="62" customWidth="1"/>
    <col min="2" max="2" width="27.5703125" style="62" bestFit="1" customWidth="1"/>
    <col min="3" max="3" width="9.7109375" style="63" bestFit="1" customWidth="1"/>
    <col min="4" max="4" width="1.85546875" style="62" customWidth="1"/>
    <col min="5" max="7" width="12" style="62" hidden="1" customWidth="1" outlineLevel="1"/>
    <col min="8" max="8" width="12" style="64" hidden="1" customWidth="1" outlineLevel="1"/>
    <col min="9" max="14" width="12.140625" style="64" hidden="1" customWidth="1" outlineLevel="1"/>
    <col min="15" max="16" width="12" style="64" hidden="1" customWidth="1" outlineLevel="1"/>
    <col min="17" max="17" width="12" style="67" bestFit="1" customWidth="1" collapsed="1"/>
    <col min="18" max="18" width="3.42578125" style="64" customWidth="1"/>
    <col min="19" max="30" width="8.42578125" style="64" hidden="1" customWidth="1" outlineLevel="1"/>
    <col min="31" max="31" width="10.28515625" style="64" collapsed="1"/>
    <col min="32" max="35" width="10.28515625" style="64"/>
    <col min="36" max="36" width="12.42578125" style="64" customWidth="1"/>
    <col min="37" max="37" width="15.7109375" style="64" customWidth="1"/>
    <col min="38" max="16384" width="10.28515625" style="64"/>
  </cols>
  <sheetData>
    <row r="1" spans="1:43" ht="15">
      <c r="A1" s="61" t="s">
        <v>758</v>
      </c>
      <c r="I1" s="65" t="s">
        <v>759</v>
      </c>
      <c r="J1" s="66" t="s">
        <v>760</v>
      </c>
      <c r="AJ1" s="129" t="s">
        <v>1297</v>
      </c>
      <c r="AK1" s="130">
        <f>+Q69+Q198+Q280</f>
        <v>21191589.014999997</v>
      </c>
    </row>
    <row r="2" spans="1:43" ht="15">
      <c r="A2" s="61" t="s">
        <v>761</v>
      </c>
      <c r="E2" s="68" t="s">
        <v>762</v>
      </c>
      <c r="I2" s="69" t="s">
        <v>763</v>
      </c>
      <c r="J2" s="66" t="s">
        <v>764</v>
      </c>
      <c r="AJ2" s="129" t="s">
        <v>1298</v>
      </c>
      <c r="AK2" s="131">
        <f>+'COVID EXPENSES'!F794+'COVID EXPENSES'!F806</f>
        <v>236195.41888122365</v>
      </c>
      <c r="AL2" s="251">
        <f>+AK2/AK1</f>
        <v>1.1145715345557049E-2</v>
      </c>
    </row>
    <row r="3" spans="1:43" ht="15">
      <c r="A3" s="70" t="s">
        <v>765</v>
      </c>
      <c r="E3" s="71" t="s">
        <v>766</v>
      </c>
      <c r="H3" s="72"/>
      <c r="I3" s="69" t="s">
        <v>767</v>
      </c>
      <c r="J3" s="66" t="s">
        <v>768</v>
      </c>
      <c r="AJ3" s="129" t="s">
        <v>1299</v>
      </c>
      <c r="AK3" s="132">
        <f>(AK2/2)/(1-AO2+AO3)</f>
        <v>118097.70944061183</v>
      </c>
      <c r="AL3" s="253">
        <f>+AK311-AK3</f>
        <v>593.4488759060041</v>
      </c>
    </row>
    <row r="4" spans="1:43" ht="15">
      <c r="A4" s="70"/>
      <c r="E4" s="71"/>
      <c r="H4" s="72"/>
      <c r="I4" s="136"/>
      <c r="J4" s="66"/>
      <c r="AE4" s="73"/>
      <c r="AH4" s="129" t="s">
        <v>1300</v>
      </c>
      <c r="AI4" s="133">
        <f>AK3/AK1</f>
        <v>5.5728576727785244E-3</v>
      </c>
      <c r="AJ4" s="134"/>
      <c r="AK4" s="133">
        <f>+AI4+AJ4</f>
        <v>5.5728576727785244E-3</v>
      </c>
    </row>
    <row r="5" spans="1:43" ht="15">
      <c r="A5" s="70"/>
      <c r="E5" s="71"/>
      <c r="H5" s="72"/>
      <c r="I5" s="136"/>
      <c r="J5" s="66"/>
      <c r="AE5" s="73"/>
      <c r="AJ5" s="129"/>
      <c r="AK5" s="132"/>
      <c r="AN5" s="313"/>
    </row>
    <row r="6" spans="1:43" ht="15">
      <c r="A6" s="70"/>
      <c r="E6" s="71"/>
      <c r="H6" s="72"/>
      <c r="I6" s="136"/>
      <c r="J6" s="66"/>
      <c r="AE6" s="73" t="s">
        <v>769</v>
      </c>
      <c r="AJ6" s="129"/>
      <c r="AK6" s="132"/>
    </row>
    <row r="7" spans="1:43">
      <c r="B7" s="74"/>
      <c r="C7" s="75" t="s">
        <v>770</v>
      </c>
      <c r="E7" s="76">
        <v>43831</v>
      </c>
      <c r="F7" s="76">
        <v>43862</v>
      </c>
      <c r="G7" s="76">
        <v>43891</v>
      </c>
      <c r="H7" s="76">
        <v>43922</v>
      </c>
      <c r="I7" s="76">
        <v>43952</v>
      </c>
      <c r="J7" s="76">
        <v>43983</v>
      </c>
      <c r="K7" s="76">
        <v>44013</v>
      </c>
      <c r="L7" s="76">
        <v>44044</v>
      </c>
      <c r="M7" s="76">
        <v>44075</v>
      </c>
      <c r="N7" s="76">
        <v>44105</v>
      </c>
      <c r="O7" s="76">
        <v>44136</v>
      </c>
      <c r="P7" s="76">
        <v>44166</v>
      </c>
      <c r="Q7" s="77" t="s">
        <v>771</v>
      </c>
      <c r="S7" s="78">
        <f>+E7</f>
        <v>43831</v>
      </c>
      <c r="T7" s="78">
        <f t="shared" ref="T7:AD7" si="0">+F7</f>
        <v>43862</v>
      </c>
      <c r="U7" s="78">
        <f t="shared" si="0"/>
        <v>43891</v>
      </c>
      <c r="V7" s="78">
        <f t="shared" si="0"/>
        <v>43922</v>
      </c>
      <c r="W7" s="78">
        <f t="shared" si="0"/>
        <v>43952</v>
      </c>
      <c r="X7" s="78">
        <f t="shared" si="0"/>
        <v>43983</v>
      </c>
      <c r="Y7" s="78">
        <f t="shared" si="0"/>
        <v>44013</v>
      </c>
      <c r="Z7" s="78">
        <f t="shared" si="0"/>
        <v>44044</v>
      </c>
      <c r="AA7" s="78">
        <f t="shared" si="0"/>
        <v>44075</v>
      </c>
      <c r="AB7" s="78">
        <f t="shared" si="0"/>
        <v>44105</v>
      </c>
      <c r="AC7" s="78">
        <f t="shared" si="0"/>
        <v>44136</v>
      </c>
      <c r="AD7" s="78">
        <f t="shared" si="0"/>
        <v>44166</v>
      </c>
      <c r="AE7" s="79" t="str">
        <f>+Q7</f>
        <v>2020</v>
      </c>
      <c r="AI7" s="135" t="s">
        <v>1301</v>
      </c>
      <c r="AJ7" s="135" t="s">
        <v>1301</v>
      </c>
      <c r="AK7" s="135" t="s">
        <v>1302</v>
      </c>
    </row>
    <row r="8" spans="1:43">
      <c r="A8" s="80" t="s">
        <v>772</v>
      </c>
      <c r="B8" s="74" t="s">
        <v>773</v>
      </c>
      <c r="C8" s="81">
        <v>43831</v>
      </c>
      <c r="D8" s="74"/>
      <c r="E8" s="82" t="s">
        <v>774</v>
      </c>
      <c r="F8" s="82" t="s">
        <v>774</v>
      </c>
      <c r="G8" s="82" t="s">
        <v>774</v>
      </c>
      <c r="H8" s="82" t="s">
        <v>774</v>
      </c>
      <c r="I8" s="82" t="s">
        <v>774</v>
      </c>
      <c r="J8" s="82" t="s">
        <v>774</v>
      </c>
      <c r="K8" s="82" t="s">
        <v>774</v>
      </c>
      <c r="L8" s="82" t="s">
        <v>774</v>
      </c>
      <c r="M8" s="82" t="s">
        <v>774</v>
      </c>
      <c r="N8" s="82" t="s">
        <v>774</v>
      </c>
      <c r="O8" s="82" t="s">
        <v>774</v>
      </c>
      <c r="P8" s="82" t="s">
        <v>774</v>
      </c>
      <c r="Q8" s="83" t="s">
        <v>775</v>
      </c>
      <c r="S8" s="84" t="s">
        <v>776</v>
      </c>
      <c r="T8" s="84" t="s">
        <v>776</v>
      </c>
      <c r="U8" s="84" t="s">
        <v>776</v>
      </c>
      <c r="V8" s="84" t="s">
        <v>776</v>
      </c>
      <c r="W8" s="84" t="s">
        <v>776</v>
      </c>
      <c r="X8" s="84" t="s">
        <v>776</v>
      </c>
      <c r="Y8" s="84" t="s">
        <v>776</v>
      </c>
      <c r="Z8" s="84" t="s">
        <v>776</v>
      </c>
      <c r="AA8" s="84" t="s">
        <v>776</v>
      </c>
      <c r="AB8" s="84" t="s">
        <v>776</v>
      </c>
      <c r="AC8" s="84" t="s">
        <v>776</v>
      </c>
      <c r="AD8" s="84" t="s">
        <v>776</v>
      </c>
      <c r="AE8" s="84" t="s">
        <v>776</v>
      </c>
      <c r="AI8" s="135" t="s">
        <v>770</v>
      </c>
      <c r="AJ8" s="135" t="s">
        <v>1303</v>
      </c>
      <c r="AK8" s="135" t="s">
        <v>1303</v>
      </c>
      <c r="AO8" s="91"/>
      <c r="AP8" s="91"/>
      <c r="AQ8" s="91"/>
    </row>
    <row r="9" spans="1:43">
      <c r="E9" s="62">
        <v>3</v>
      </c>
      <c r="F9" s="62">
        <v>4</v>
      </c>
      <c r="G9" s="62">
        <v>5</v>
      </c>
      <c r="H9" s="64">
        <v>6</v>
      </c>
      <c r="I9" s="64">
        <v>7</v>
      </c>
      <c r="J9" s="64">
        <v>8</v>
      </c>
      <c r="K9" s="64">
        <v>9</v>
      </c>
      <c r="L9" s="64">
        <v>10</v>
      </c>
      <c r="M9" s="64">
        <v>11</v>
      </c>
      <c r="N9" s="64">
        <v>12</v>
      </c>
      <c r="O9" s="64">
        <v>13</v>
      </c>
      <c r="P9" s="64">
        <v>14</v>
      </c>
      <c r="AI9" s="62"/>
    </row>
    <row r="10" spans="1:43">
      <c r="A10" s="85" t="s">
        <v>777</v>
      </c>
      <c r="B10" s="85" t="s">
        <v>777</v>
      </c>
      <c r="D10" s="86"/>
      <c r="E10" s="86"/>
      <c r="AI10" s="62"/>
    </row>
    <row r="11" spans="1:43">
      <c r="A11" s="85"/>
      <c r="B11" s="87"/>
      <c r="D11" s="86"/>
      <c r="E11" s="86"/>
      <c r="AI11" s="62"/>
    </row>
    <row r="12" spans="1:43" ht="12.75">
      <c r="A12" s="88" t="s">
        <v>778</v>
      </c>
      <c r="B12" s="88" t="s">
        <v>779</v>
      </c>
      <c r="C12" s="63">
        <f>+VLOOKUP(A12,'[35]2020 UTC Reg svc pricing'!$O:$P,2,FALSE)/2</f>
        <v>8</v>
      </c>
      <c r="D12" s="86"/>
      <c r="E12" s="89">
        <f>IFERROR((VLOOKUP($A12,'[35]Regulated Pivot'!$A:$L,E$9,FALSE)),0)</f>
        <v>1628</v>
      </c>
      <c r="F12" s="89">
        <f>IFERROR((VLOOKUP($A12,'[35]Regulated Pivot'!$A:$L,F$9,FALSE)),0)</f>
        <v>1630</v>
      </c>
      <c r="G12" s="89">
        <f>IFERROR((VLOOKUP($A12,'[35]Regulated Pivot'!$A:$L,G$9,FALSE)),0)</f>
        <v>1622</v>
      </c>
      <c r="H12" s="89">
        <f>IFERROR((VLOOKUP($A12,'[35]Regulated Pivot'!$A:$L,H$9,FALSE)),0)</f>
        <v>1619.1399999999999</v>
      </c>
      <c r="I12" s="89">
        <f>IFERROR((VLOOKUP($A12,'[35]Regulated Pivot'!$A:$L,I$9,FALSE)),0)</f>
        <v>1615.1399999999999</v>
      </c>
      <c r="J12" s="89">
        <f>IFERROR((VLOOKUP($A12,'[35]Regulated Pivot'!$A:$L,J$9,FALSE)),0)</f>
        <v>1588</v>
      </c>
      <c r="K12" s="89">
        <f>IFERROR((VLOOKUP($A12,'[35]Regulated Pivot'!$A:$L,K$9,FALSE)),0)</f>
        <v>1604</v>
      </c>
      <c r="L12" s="90">
        <f>IFERROR((VLOOKUP($A12,'[35]Regulated Pivot'!$A:$L,L$9,FALSE)),0)</f>
        <v>1609.96</v>
      </c>
      <c r="M12" s="90">
        <f>IFERROR((VLOOKUP($A12,'[35]Regulated Pivot'!$A:$L,M$9,FALSE)),0)</f>
        <v>1597.94</v>
      </c>
      <c r="N12" s="90">
        <f>IFERROR((VLOOKUP($A12,'[35]Regulated Pivot'!$A:$L,N$9,FALSE)),0)</f>
        <v>1638.08</v>
      </c>
      <c r="O12" s="90">
        <f>IFERROR((VLOOKUP($A12,'[35]Regulated Pivot'!$A:$M,O$9,FALSE)),0)</f>
        <v>1699.3799999999999</v>
      </c>
      <c r="P12" s="90">
        <f>IFERROR((VLOOKUP($A12,'[35]Regulated Pivot'!$A:$N,P$9,FALSE)),0)</f>
        <v>1589.8899999999999</v>
      </c>
      <c r="Q12" s="89">
        <f>SUM(E12:P12)</f>
        <v>19441.53</v>
      </c>
      <c r="S12" s="91">
        <f>IFERROR(E12/$C12,0)</f>
        <v>203.5</v>
      </c>
      <c r="T12" s="91">
        <f t="shared" ref="T12:AD27" si="1">IFERROR(F12/$C12,0)</f>
        <v>203.75</v>
      </c>
      <c r="U12" s="91">
        <f t="shared" si="1"/>
        <v>202.75</v>
      </c>
      <c r="V12" s="91">
        <f t="shared" si="1"/>
        <v>202.39249999999998</v>
      </c>
      <c r="W12" s="91">
        <f t="shared" si="1"/>
        <v>201.89249999999998</v>
      </c>
      <c r="X12" s="91">
        <f t="shared" si="1"/>
        <v>198.5</v>
      </c>
      <c r="Y12" s="91">
        <f t="shared" si="1"/>
        <v>200.5</v>
      </c>
      <c r="Z12" s="91">
        <f t="shared" si="1"/>
        <v>201.245</v>
      </c>
      <c r="AA12" s="91">
        <f t="shared" si="1"/>
        <v>199.74250000000001</v>
      </c>
      <c r="AB12" s="91">
        <f t="shared" si="1"/>
        <v>204.76</v>
      </c>
      <c r="AC12" s="91">
        <f t="shared" si="1"/>
        <v>212.42249999999999</v>
      </c>
      <c r="AD12" s="91">
        <f t="shared" si="1"/>
        <v>198.73624999999998</v>
      </c>
      <c r="AE12" s="92">
        <f>IFERROR(AVERAGE(S12:AD12),0)</f>
        <v>202.51593749999998</v>
      </c>
      <c r="AI12" s="244">
        <f>+ROUND($C12*(1+$AK$4),2)</f>
        <v>8.0399999999999991</v>
      </c>
      <c r="AJ12" s="249">
        <f>+AE12*AI12*12</f>
        <v>19538.737649999995</v>
      </c>
      <c r="AK12" s="249">
        <f>+AJ12-Q12</f>
        <v>97.207649999996647</v>
      </c>
      <c r="AL12" s="251">
        <f>+AK12/Q12</f>
        <v>4.9999999999998275E-3</v>
      </c>
    </row>
    <row r="13" spans="1:43" ht="12.75">
      <c r="A13" s="88" t="s">
        <v>780</v>
      </c>
      <c r="B13" s="88" t="s">
        <v>781</v>
      </c>
      <c r="C13" s="63">
        <f>+VLOOKUP(A13,'[35]2020 UTC Reg svc pricing'!$O:$P,2,FALSE)/2</f>
        <v>10.68</v>
      </c>
      <c r="D13" s="63"/>
      <c r="E13" s="89">
        <f>IFERROR((VLOOKUP($A13,'[35]Regulated Pivot'!$A:$L,E$9,FALSE)),0)</f>
        <v>6286.7699999999995</v>
      </c>
      <c r="F13" s="89">
        <f>IFERROR((VLOOKUP($A13,'[35]Regulated Pivot'!$A:$L,F$9,FALSE)),0)</f>
        <v>6285.18</v>
      </c>
      <c r="G13" s="89">
        <f>IFERROR((VLOOKUP($A13,'[35]Regulated Pivot'!$A:$L,G$9,FALSE)),0)</f>
        <v>6274.5</v>
      </c>
      <c r="H13" s="89">
        <f>IFERROR((VLOOKUP($A13,'[35]Regulated Pivot'!$A:$L,H$9,FALSE)),0)</f>
        <v>6386.6400000000012</v>
      </c>
      <c r="I13" s="89">
        <f>IFERROR((VLOOKUP($A13,'[35]Regulated Pivot'!$A:$L,I$9,FALSE)),0)</f>
        <v>6322.5600000000013</v>
      </c>
      <c r="J13" s="89">
        <f>IFERROR((VLOOKUP($A13,'[35]Regulated Pivot'!$A:$L,J$9,FALSE)),0)</f>
        <v>6430.6949999999997</v>
      </c>
      <c r="K13" s="89">
        <f>IFERROR((VLOOKUP($A13,'[35]Regulated Pivot'!$A:$L,K$9,FALSE)),0)</f>
        <v>6358.6050000000005</v>
      </c>
      <c r="L13" s="90">
        <f>IFERROR((VLOOKUP($A13,'[35]Regulated Pivot'!$A:$L,L$9,FALSE)),0)</f>
        <v>6341.6050000000005</v>
      </c>
      <c r="M13" s="90">
        <f>IFERROR((VLOOKUP($A13,'[35]Regulated Pivot'!$A:$L,M$9,FALSE)),0)</f>
        <v>6309.1850000000004</v>
      </c>
      <c r="N13" s="90">
        <f>IFERROR((VLOOKUP($A13,'[35]Regulated Pivot'!$A:$L,N$9,FALSE)),0)</f>
        <v>6206.42</v>
      </c>
      <c r="O13" s="90">
        <f>IFERROR((VLOOKUP($A13,'[35]Regulated Pivot'!$A:$M,O$9,FALSE)),0)</f>
        <v>6155.53</v>
      </c>
      <c r="P13" s="90">
        <f>IFERROR((VLOOKUP($A13,'[35]Regulated Pivot'!$A:$N,P$9,FALSE)),0)</f>
        <v>6075.915</v>
      </c>
      <c r="Q13" s="89">
        <f t="shared" ref="Q13:Q67" si="2">SUM(E13:P13)</f>
        <v>75433.604999999996</v>
      </c>
      <c r="S13" s="91">
        <f t="shared" ref="S13:AD28" si="3">IFERROR(E13/$C13,0)</f>
        <v>588.64887640449433</v>
      </c>
      <c r="T13" s="91">
        <f t="shared" si="1"/>
        <v>588.5</v>
      </c>
      <c r="U13" s="91">
        <f t="shared" si="1"/>
        <v>587.5</v>
      </c>
      <c r="V13" s="91">
        <f t="shared" si="1"/>
        <v>598.00000000000011</v>
      </c>
      <c r="W13" s="91">
        <f t="shared" si="1"/>
        <v>592.00000000000011</v>
      </c>
      <c r="X13" s="91">
        <f t="shared" si="1"/>
        <v>602.125</v>
      </c>
      <c r="Y13" s="91">
        <f t="shared" si="1"/>
        <v>595.37500000000011</v>
      </c>
      <c r="Z13" s="91">
        <f t="shared" si="1"/>
        <v>593.78323970037457</v>
      </c>
      <c r="AA13" s="91">
        <f t="shared" si="1"/>
        <v>590.74765917602997</v>
      </c>
      <c r="AB13" s="91">
        <f t="shared" si="1"/>
        <v>581.12546816479403</v>
      </c>
      <c r="AC13" s="91">
        <f t="shared" si="1"/>
        <v>576.36048689138579</v>
      </c>
      <c r="AD13" s="91">
        <f t="shared" si="1"/>
        <v>568.90589887640454</v>
      </c>
      <c r="AE13" s="92">
        <f t="shared" ref="AE13:AE28" si="4">IFERROR(AVERAGE(S13:AD13),0)</f>
        <v>588.58930243445695</v>
      </c>
      <c r="AI13" s="244">
        <f t="shared" ref="AI13:AI67" si="5">+ROUND($C13*(1+$AK$4),2)</f>
        <v>10.74</v>
      </c>
      <c r="AJ13" s="249">
        <f t="shared" ref="AJ13:AJ67" si="6">+AE13*AI13*12</f>
        <v>75857.389297752816</v>
      </c>
      <c r="AK13" s="249">
        <f t="shared" ref="AK13:AK67" si="7">+AJ13-Q13</f>
        <v>423.78429775281984</v>
      </c>
      <c r="AL13" s="251">
        <f t="shared" ref="AL13:AL67" si="8">+AK13/Q13</f>
        <v>5.6179775280900315E-3</v>
      </c>
    </row>
    <row r="14" spans="1:43" ht="12.75">
      <c r="A14" s="88" t="s">
        <v>782</v>
      </c>
      <c r="B14" s="88" t="s">
        <v>781</v>
      </c>
      <c r="C14" s="242">
        <v>10.68</v>
      </c>
      <c r="D14" s="63"/>
      <c r="E14" s="89">
        <f>IFERROR((VLOOKUP($A14,'[35]Regulated Pivot'!$A:$L,E$9,FALSE)),0)</f>
        <v>0</v>
      </c>
      <c r="F14" s="89">
        <f>IFERROR((VLOOKUP($A14,'[35]Regulated Pivot'!$A:$L,F$9,FALSE)),0)</f>
        <v>0</v>
      </c>
      <c r="G14" s="89">
        <f>IFERROR((VLOOKUP($A14,'[35]Regulated Pivot'!$A:$L,G$9,FALSE)),0)</f>
        <v>217.5</v>
      </c>
      <c r="H14" s="89">
        <f>IFERROR((VLOOKUP($A14,'[35]Regulated Pivot'!$A:$L,H$9,FALSE)),0)</f>
        <v>0</v>
      </c>
      <c r="I14" s="89">
        <f>IFERROR((VLOOKUP($A14,'[35]Regulated Pivot'!$A:$L,I$9,FALSE)),0)</f>
        <v>-7.5</v>
      </c>
      <c r="J14" s="89">
        <f>IFERROR((VLOOKUP($A14,'[35]Regulated Pivot'!$A:$L,J$9,FALSE)),0)</f>
        <v>0</v>
      </c>
      <c r="K14" s="89">
        <f>IFERROR((VLOOKUP($A14,'[35]Regulated Pivot'!$A:$L,K$9,FALSE)),0)</f>
        <v>0</v>
      </c>
      <c r="L14" s="90">
        <f>IFERROR((VLOOKUP($A14,'[35]Regulated Pivot'!$A:$L,L$9,FALSE)),0)</f>
        <v>0</v>
      </c>
      <c r="M14" s="90">
        <f>IFERROR((VLOOKUP($A14,'[35]Regulated Pivot'!$A:$L,M$9,FALSE)),0)</f>
        <v>0</v>
      </c>
      <c r="N14" s="90">
        <f>IFERROR((VLOOKUP($A14,'[35]Regulated Pivot'!$A:$L,N$9,FALSE)),0)</f>
        <v>0</v>
      </c>
      <c r="O14" s="90">
        <f>IFERROR((VLOOKUP($A14,'[35]Regulated Pivot'!$A:$M,O$9,FALSE)),0)</f>
        <v>0</v>
      </c>
      <c r="P14" s="90">
        <f>IFERROR((VLOOKUP($A14,'[35]Regulated Pivot'!$A:$N,P$9,FALSE)),0)</f>
        <v>0</v>
      </c>
      <c r="Q14" s="89">
        <f t="shared" si="2"/>
        <v>210</v>
      </c>
      <c r="S14" s="91">
        <f t="shared" si="3"/>
        <v>0</v>
      </c>
      <c r="T14" s="91">
        <f t="shared" si="1"/>
        <v>0</v>
      </c>
      <c r="U14" s="91">
        <f t="shared" si="1"/>
        <v>20.365168539325843</v>
      </c>
      <c r="V14" s="91">
        <f t="shared" si="1"/>
        <v>0</v>
      </c>
      <c r="W14" s="91">
        <f t="shared" si="1"/>
        <v>-0.702247191011236</v>
      </c>
      <c r="X14" s="91">
        <f t="shared" si="1"/>
        <v>0</v>
      </c>
      <c r="Y14" s="91">
        <f t="shared" si="1"/>
        <v>0</v>
      </c>
      <c r="Z14" s="91">
        <f t="shared" si="1"/>
        <v>0</v>
      </c>
      <c r="AA14" s="91">
        <f t="shared" si="1"/>
        <v>0</v>
      </c>
      <c r="AB14" s="91">
        <f t="shared" si="1"/>
        <v>0</v>
      </c>
      <c r="AC14" s="91">
        <f t="shared" si="1"/>
        <v>0</v>
      </c>
      <c r="AD14" s="91">
        <f t="shared" si="1"/>
        <v>0</v>
      </c>
      <c r="AE14" s="92">
        <f t="shared" si="4"/>
        <v>1.6385767790262173</v>
      </c>
      <c r="AI14" s="244">
        <f t="shared" si="5"/>
        <v>10.74</v>
      </c>
      <c r="AJ14" s="249">
        <f t="shared" si="6"/>
        <v>211.17977528089889</v>
      </c>
      <c r="AK14" s="249">
        <f t="shared" si="7"/>
        <v>1.1797752808988946</v>
      </c>
      <c r="AL14" s="251">
        <f t="shared" si="8"/>
        <v>5.6179775280899742E-3</v>
      </c>
    </row>
    <row r="15" spans="1:43" ht="12.75">
      <c r="A15" s="88" t="s">
        <v>783</v>
      </c>
      <c r="B15" s="88" t="s">
        <v>784</v>
      </c>
      <c r="C15" s="63">
        <f>+VLOOKUP(A15,'[35]2020 UTC Reg svc pricing'!$O:$P,2,FALSE)/2</f>
        <v>9.2200000000000006</v>
      </c>
      <c r="D15" s="63"/>
      <c r="E15" s="89">
        <f>IFERROR((VLOOKUP($A15,'[35]Regulated Pivot'!$A:$L,E$9,FALSE)),0)</f>
        <v>76749.34</v>
      </c>
      <c r="F15" s="89">
        <f>IFERROR((VLOOKUP($A15,'[35]Regulated Pivot'!$A:$L,F$9,FALSE)),0)</f>
        <v>77330.83</v>
      </c>
      <c r="G15" s="89">
        <f>IFERROR((VLOOKUP($A15,'[35]Regulated Pivot'!$A:$L,G$9,FALSE)),0)</f>
        <v>76773.040000000008</v>
      </c>
      <c r="H15" s="89">
        <f>IFERROR((VLOOKUP($A15,'[35]Regulated Pivot'!$A:$L,H$9,FALSE)),0)</f>
        <v>77988.89</v>
      </c>
      <c r="I15" s="89">
        <f>IFERROR((VLOOKUP($A15,'[35]Regulated Pivot'!$A:$L,I$9,FALSE)),0)</f>
        <v>77111.669999999984</v>
      </c>
      <c r="J15" s="89">
        <f>IFERROR((VLOOKUP($A15,'[35]Regulated Pivot'!$A:$L,J$9,FALSE)),0)</f>
        <v>77298.175000000003</v>
      </c>
      <c r="K15" s="89">
        <f>IFERROR((VLOOKUP($A15,'[35]Regulated Pivot'!$A:$L,K$9,FALSE)),0)</f>
        <v>76597.784999999989</v>
      </c>
      <c r="L15" s="90">
        <f>IFERROR((VLOOKUP($A15,'[35]Regulated Pivot'!$A:$L,L$9,FALSE)),0)</f>
        <v>76425.914999999994</v>
      </c>
      <c r="M15" s="90">
        <f>IFERROR((VLOOKUP($A15,'[35]Regulated Pivot'!$A:$L,M$9,FALSE)),0)</f>
        <v>76033.744999999995</v>
      </c>
      <c r="N15" s="90">
        <f>IFERROR((VLOOKUP($A15,'[35]Regulated Pivot'!$A:$L,N$9,FALSE)),0)</f>
        <v>76146.73</v>
      </c>
      <c r="O15" s="90">
        <f>IFERROR((VLOOKUP($A15,'[35]Regulated Pivot'!$A:$M,O$9,FALSE)),0)</f>
        <v>75542.34</v>
      </c>
      <c r="P15" s="90">
        <f>IFERROR((VLOOKUP($A15,'[35]Regulated Pivot'!$A:$N,P$9,FALSE)),0)</f>
        <v>76243.040000000008</v>
      </c>
      <c r="Q15" s="89">
        <f t="shared" si="2"/>
        <v>920241.5</v>
      </c>
      <c r="S15" s="91">
        <f t="shared" si="3"/>
        <v>8324.2234273318863</v>
      </c>
      <c r="T15" s="91">
        <f t="shared" si="1"/>
        <v>8387.2917570498903</v>
      </c>
      <c r="U15" s="91">
        <f t="shared" si="1"/>
        <v>8326.7939262472883</v>
      </c>
      <c r="V15" s="91">
        <f t="shared" si="1"/>
        <v>8458.6648590021687</v>
      </c>
      <c r="W15" s="91">
        <f t="shared" si="1"/>
        <v>8363.5216919739669</v>
      </c>
      <c r="X15" s="91">
        <f t="shared" si="1"/>
        <v>8383.75</v>
      </c>
      <c r="Y15" s="91">
        <f t="shared" si="1"/>
        <v>8307.7857917570473</v>
      </c>
      <c r="Z15" s="91">
        <f t="shared" si="1"/>
        <v>8289.1447939262453</v>
      </c>
      <c r="AA15" s="91">
        <f t="shared" si="1"/>
        <v>8246.6100867678942</v>
      </c>
      <c r="AB15" s="91">
        <f t="shared" si="1"/>
        <v>8258.8644251626883</v>
      </c>
      <c r="AC15" s="91">
        <f t="shared" si="1"/>
        <v>8193.3123644251609</v>
      </c>
      <c r="AD15" s="91">
        <f t="shared" si="1"/>
        <v>8269.3101952277666</v>
      </c>
      <c r="AE15" s="92">
        <f t="shared" si="4"/>
        <v>8317.4394432393328</v>
      </c>
      <c r="AI15" s="244">
        <f t="shared" si="5"/>
        <v>9.27</v>
      </c>
      <c r="AJ15" s="249">
        <f t="shared" si="6"/>
        <v>925231.96366594336</v>
      </c>
      <c r="AK15" s="249">
        <f t="shared" si="7"/>
        <v>4990.46366594336</v>
      </c>
      <c r="AL15" s="251">
        <f t="shared" si="8"/>
        <v>5.4229934924075471E-3</v>
      </c>
    </row>
    <row r="16" spans="1:43" ht="12.75">
      <c r="A16" s="88" t="s">
        <v>785</v>
      </c>
      <c r="B16" s="88" t="s">
        <v>786</v>
      </c>
      <c r="C16" s="63">
        <f>12.63/2</f>
        <v>6.3150000000000004</v>
      </c>
      <c r="D16" s="63"/>
      <c r="E16" s="89">
        <f>IFERROR((VLOOKUP($A16,'[35]Regulated Pivot'!$A:$L,E$9,FALSE)),0)</f>
        <v>0</v>
      </c>
      <c r="F16" s="89">
        <f>IFERROR((VLOOKUP($A16,'[35]Regulated Pivot'!$A:$L,F$9,FALSE)),0)</f>
        <v>0</v>
      </c>
      <c r="G16" s="89">
        <f>IFERROR((VLOOKUP($A16,'[35]Regulated Pivot'!$A:$L,G$9,FALSE)),0)</f>
        <v>0</v>
      </c>
      <c r="H16" s="89">
        <f>IFERROR((VLOOKUP($A16,'[35]Regulated Pivot'!$A:$L,H$9,FALSE)),0)</f>
        <v>0</v>
      </c>
      <c r="I16" s="89">
        <f>IFERROR((VLOOKUP($A16,'[35]Regulated Pivot'!$A:$L,I$9,FALSE)),0)</f>
        <v>0</v>
      </c>
      <c r="J16" s="89">
        <f>IFERROR((VLOOKUP($A16,'[35]Regulated Pivot'!$A:$L,J$9,FALSE)),0)</f>
        <v>0</v>
      </c>
      <c r="K16" s="89">
        <f>IFERROR((VLOOKUP($A16,'[35]Regulated Pivot'!$A:$L,K$9,FALSE)),0)</f>
        <v>0</v>
      </c>
      <c r="L16" s="90">
        <f>IFERROR((VLOOKUP($A16,'[35]Regulated Pivot'!$A:$L,L$9,FALSE)),0)</f>
        <v>0</v>
      </c>
      <c r="M16" s="90">
        <f>IFERROR((VLOOKUP($A16,'[35]Regulated Pivot'!$A:$L,M$9,FALSE)),0)</f>
        <v>0</v>
      </c>
      <c r="N16" s="90">
        <f>IFERROR((VLOOKUP($A16,'[35]Regulated Pivot'!$A:$L,N$9,FALSE)),0)</f>
        <v>0</v>
      </c>
      <c r="O16" s="90">
        <f>IFERROR((VLOOKUP($A16,'[35]Regulated Pivot'!$A:$M,O$9,FALSE)),0)</f>
        <v>0</v>
      </c>
      <c r="P16" s="90">
        <f>IFERROR((VLOOKUP($A16,'[35]Regulated Pivot'!$A:$N,P$9,FALSE)),0)</f>
        <v>1035.6600000000001</v>
      </c>
      <c r="Q16" s="89">
        <f t="shared" si="2"/>
        <v>1035.6600000000001</v>
      </c>
      <c r="S16" s="91">
        <f t="shared" si="3"/>
        <v>0</v>
      </c>
      <c r="T16" s="91">
        <f t="shared" si="1"/>
        <v>0</v>
      </c>
      <c r="U16" s="91">
        <f t="shared" si="1"/>
        <v>0</v>
      </c>
      <c r="V16" s="91">
        <f t="shared" si="1"/>
        <v>0</v>
      </c>
      <c r="W16" s="91">
        <f t="shared" si="1"/>
        <v>0</v>
      </c>
      <c r="X16" s="91">
        <f t="shared" si="1"/>
        <v>0</v>
      </c>
      <c r="Y16" s="91">
        <f t="shared" si="1"/>
        <v>0</v>
      </c>
      <c r="Z16" s="91">
        <f t="shared" si="1"/>
        <v>0</v>
      </c>
      <c r="AA16" s="91">
        <f t="shared" si="1"/>
        <v>0</v>
      </c>
      <c r="AB16" s="91">
        <f t="shared" si="1"/>
        <v>0</v>
      </c>
      <c r="AC16" s="91">
        <f t="shared" si="1"/>
        <v>0</v>
      </c>
      <c r="AD16" s="91">
        <f t="shared" si="1"/>
        <v>164</v>
      </c>
      <c r="AE16" s="92">
        <f t="shared" si="4"/>
        <v>13.666666666666666</v>
      </c>
      <c r="AI16" s="244">
        <f t="shared" si="5"/>
        <v>6.35</v>
      </c>
      <c r="AJ16" s="249">
        <f t="shared" si="6"/>
        <v>1041.4000000000001</v>
      </c>
      <c r="AK16" s="249">
        <f t="shared" si="7"/>
        <v>5.7400000000000091</v>
      </c>
      <c r="AL16" s="251">
        <f t="shared" si="8"/>
        <v>5.5423594615993752E-3</v>
      </c>
    </row>
    <row r="17" spans="1:38" ht="12.75">
      <c r="A17" s="88" t="s">
        <v>787</v>
      </c>
      <c r="B17" s="88" t="s">
        <v>788</v>
      </c>
      <c r="C17" s="63">
        <f>+VLOOKUP(A17,'[35]2020 UTC Reg svc pricing'!$O:$P,2,FALSE)/2</f>
        <v>4.99</v>
      </c>
      <c r="D17" s="63"/>
      <c r="E17" s="89">
        <f>IFERROR((VLOOKUP($A17,'[35]Regulated Pivot'!$A:$L,E$9,FALSE)),0)</f>
        <v>6284.9050000000007</v>
      </c>
      <c r="F17" s="89">
        <f>IFERROR((VLOOKUP($A17,'[35]Regulated Pivot'!$A:$L,F$9,FALSE)),0)</f>
        <v>6471.9450000000006</v>
      </c>
      <c r="G17" s="89">
        <f>IFERROR((VLOOKUP($A17,'[35]Regulated Pivot'!$A:$L,G$9,FALSE)),0)</f>
        <v>6397.0950000000003</v>
      </c>
      <c r="H17" s="89">
        <f>IFERROR((VLOOKUP($A17,'[35]Regulated Pivot'!$A:$L,H$9,FALSE)),0)</f>
        <v>6499.4750000000004</v>
      </c>
      <c r="I17" s="89">
        <f>IFERROR((VLOOKUP($A17,'[35]Regulated Pivot'!$A:$L,I$9,FALSE)),0)</f>
        <v>6419.9850000000015</v>
      </c>
      <c r="J17" s="89">
        <f>IFERROR((VLOOKUP($A17,'[35]Regulated Pivot'!$A:$L,J$9,FALSE)),0)</f>
        <v>6526.92</v>
      </c>
      <c r="K17" s="89">
        <f>IFERROR((VLOOKUP($A17,'[35]Regulated Pivot'!$A:$L,K$9,FALSE)),0)</f>
        <v>6467.0400000000009</v>
      </c>
      <c r="L17" s="90">
        <f>IFERROR((VLOOKUP($A17,'[35]Regulated Pivot'!$A:$L,L$9,FALSE)),0)</f>
        <v>6412.47</v>
      </c>
      <c r="M17" s="90">
        <f>IFERROR((VLOOKUP($A17,'[35]Regulated Pivot'!$A:$L,M$9,FALSE)),0)</f>
        <v>6372.45</v>
      </c>
      <c r="N17" s="90">
        <f>IFERROR((VLOOKUP($A17,'[35]Regulated Pivot'!$A:$L,N$9,FALSE)),0)</f>
        <v>6369.9949999999999</v>
      </c>
      <c r="O17" s="90">
        <f>IFERROR((VLOOKUP($A17,'[35]Regulated Pivot'!$A:$M,O$9,FALSE)),0)</f>
        <v>6314.9949999999999</v>
      </c>
      <c r="P17" s="90">
        <f>IFERROR((VLOOKUP($A17,'[35]Regulated Pivot'!$A:$N,P$9,FALSE)),0)</f>
        <v>6309.8850000000002</v>
      </c>
      <c r="Q17" s="89">
        <f t="shared" si="2"/>
        <v>76847.16</v>
      </c>
      <c r="S17" s="91">
        <f t="shared" si="3"/>
        <v>1259.5</v>
      </c>
      <c r="T17" s="91">
        <f t="shared" si="1"/>
        <v>1296.9829659318639</v>
      </c>
      <c r="U17" s="91">
        <f t="shared" si="1"/>
        <v>1281.9829659318636</v>
      </c>
      <c r="V17" s="91">
        <f t="shared" si="1"/>
        <v>1302.5</v>
      </c>
      <c r="W17" s="91">
        <f t="shared" si="1"/>
        <v>1286.5701402805614</v>
      </c>
      <c r="X17" s="91">
        <f t="shared" si="1"/>
        <v>1308</v>
      </c>
      <c r="Y17" s="91">
        <f t="shared" si="1"/>
        <v>1296.0000000000002</v>
      </c>
      <c r="Z17" s="91">
        <f t="shared" si="1"/>
        <v>1285.064128256513</v>
      </c>
      <c r="AA17" s="91">
        <f t="shared" si="1"/>
        <v>1277.0440881763527</v>
      </c>
      <c r="AB17" s="91">
        <f t="shared" si="1"/>
        <v>1276.5521042084167</v>
      </c>
      <c r="AC17" s="91">
        <f t="shared" si="1"/>
        <v>1265.5300601202405</v>
      </c>
      <c r="AD17" s="91">
        <f t="shared" si="1"/>
        <v>1264.506012024048</v>
      </c>
      <c r="AE17" s="92">
        <f t="shared" si="4"/>
        <v>1283.352705410822</v>
      </c>
      <c r="AI17" s="244">
        <f t="shared" si="5"/>
        <v>5.0199999999999996</v>
      </c>
      <c r="AJ17" s="249">
        <f t="shared" si="6"/>
        <v>77309.166973947897</v>
      </c>
      <c r="AK17" s="249">
        <f t="shared" si="7"/>
        <v>462.00697394789313</v>
      </c>
      <c r="AL17" s="251">
        <f t="shared" si="8"/>
        <v>6.0120240480961576E-3</v>
      </c>
    </row>
    <row r="18" spans="1:38" ht="12.75">
      <c r="A18" s="88" t="s">
        <v>789</v>
      </c>
      <c r="B18" s="88" t="s">
        <v>790</v>
      </c>
      <c r="C18" s="63">
        <f>+VLOOKUP(A18,'[35]2020 UTC Reg svc pricing'!$O:$P,2,FALSE)/2</f>
        <v>13.680000000000001</v>
      </c>
      <c r="D18" s="63"/>
      <c r="E18" s="89">
        <f>IFERROR((VLOOKUP($A18,'[35]Regulated Pivot'!$A:$L,E$9,FALSE)),0)</f>
        <v>620007.72000000009</v>
      </c>
      <c r="F18" s="89">
        <f>IFERROR((VLOOKUP($A18,'[35]Regulated Pivot'!$A:$L,F$9,FALSE)),0)</f>
        <v>624986.755</v>
      </c>
      <c r="G18" s="89">
        <f>IFERROR((VLOOKUP($A18,'[35]Regulated Pivot'!$A:$L,G$9,FALSE)),0)</f>
        <v>622469.78499999992</v>
      </c>
      <c r="H18" s="89">
        <f>IFERROR((VLOOKUP($A18,'[35]Regulated Pivot'!$A:$L,H$9,FALSE)),0)</f>
        <v>632153.43499999994</v>
      </c>
      <c r="I18" s="89">
        <f>IFERROR((VLOOKUP($A18,'[35]Regulated Pivot'!$A:$L,I$9,FALSE)),0)</f>
        <v>628786.32499999995</v>
      </c>
      <c r="J18" s="89">
        <f>IFERROR((VLOOKUP($A18,'[35]Regulated Pivot'!$A:$L,J$9,FALSE)),0)</f>
        <v>637388.81999999995</v>
      </c>
      <c r="K18" s="89">
        <f>IFERROR((VLOOKUP($A18,'[35]Regulated Pivot'!$A:$L,K$9,FALSE)),0)</f>
        <v>634663.23000000021</v>
      </c>
      <c r="L18" s="90">
        <f>IFERROR((VLOOKUP($A18,'[35]Regulated Pivot'!$A:$L,L$9,FALSE)),0)</f>
        <v>642658.21000000008</v>
      </c>
      <c r="M18" s="90">
        <f>IFERROR((VLOOKUP($A18,'[35]Regulated Pivot'!$A:$L,M$9,FALSE)),0)</f>
        <v>639896.84</v>
      </c>
      <c r="N18" s="90">
        <f>IFERROR((VLOOKUP($A18,'[35]Regulated Pivot'!$A:$L,N$9,FALSE)),0)</f>
        <v>643984.1</v>
      </c>
      <c r="O18" s="90">
        <f>IFERROR((VLOOKUP($A18,'[35]Regulated Pivot'!$A:$M,O$9,FALSE)),0)</f>
        <v>640425.36499999999</v>
      </c>
      <c r="P18" s="90">
        <f>IFERROR((VLOOKUP($A18,'[35]Regulated Pivot'!$A:$N,P$9,FALSE)),0)</f>
        <v>649115.32000000007</v>
      </c>
      <c r="Q18" s="89">
        <f t="shared" si="2"/>
        <v>7616535.9049999993</v>
      </c>
      <c r="S18" s="91">
        <f t="shared" si="3"/>
        <v>45322.201754385969</v>
      </c>
      <c r="T18" s="91">
        <f t="shared" si="1"/>
        <v>45686.166301169585</v>
      </c>
      <c r="U18" s="91">
        <f t="shared" si="1"/>
        <v>45502.177266081861</v>
      </c>
      <c r="V18" s="91">
        <f t="shared" si="1"/>
        <v>46210.046418128644</v>
      </c>
      <c r="W18" s="91">
        <f t="shared" si="1"/>
        <v>45963.91264619882</v>
      </c>
      <c r="X18" s="91">
        <f t="shared" si="1"/>
        <v>46592.749999999993</v>
      </c>
      <c r="Y18" s="91">
        <f t="shared" si="1"/>
        <v>46393.51096491229</v>
      </c>
      <c r="Z18" s="91">
        <f t="shared" si="1"/>
        <v>46977.939327485379</v>
      </c>
      <c r="AA18" s="91">
        <f t="shared" si="1"/>
        <v>46776.084795321629</v>
      </c>
      <c r="AB18" s="91">
        <f t="shared" si="1"/>
        <v>47074.861111111102</v>
      </c>
      <c r="AC18" s="91">
        <f t="shared" si="1"/>
        <v>46814.719663742682</v>
      </c>
      <c r="AD18" s="91">
        <f t="shared" si="1"/>
        <v>47449.950292397662</v>
      </c>
      <c r="AE18" s="92">
        <f t="shared" si="4"/>
        <v>46397.026711744642</v>
      </c>
      <c r="AI18" s="244">
        <f t="shared" si="5"/>
        <v>13.76</v>
      </c>
      <c r="AJ18" s="249">
        <f t="shared" si="6"/>
        <v>7661077.0506432746</v>
      </c>
      <c r="AK18" s="249">
        <f t="shared" si="7"/>
        <v>44541.145643275231</v>
      </c>
      <c r="AL18" s="251">
        <f t="shared" si="8"/>
        <v>5.847953216374319E-3</v>
      </c>
    </row>
    <row r="19" spans="1:38" ht="12.75">
      <c r="A19" s="88" t="s">
        <v>791</v>
      </c>
      <c r="B19" s="88" t="s">
        <v>792</v>
      </c>
      <c r="C19" s="63">
        <f>+VLOOKUP(A19,'[35]2020 UTC Reg svc pricing'!$O:$P,2,FALSE)/2</f>
        <v>19.93</v>
      </c>
      <c r="D19" s="63"/>
      <c r="E19" s="89">
        <f>IFERROR((VLOOKUP($A19,'[35]Regulated Pivot'!$A:$L,E$9,FALSE)),0)</f>
        <v>236413.44999999995</v>
      </c>
      <c r="F19" s="89">
        <f>IFERROR((VLOOKUP($A19,'[35]Regulated Pivot'!$A:$L,F$9,FALSE)),0)</f>
        <v>239559.27000000002</v>
      </c>
      <c r="G19" s="89">
        <f>IFERROR((VLOOKUP($A19,'[35]Regulated Pivot'!$A:$L,G$9,FALSE)),0)</f>
        <v>238218.63</v>
      </c>
      <c r="H19" s="89">
        <f>IFERROR((VLOOKUP($A19,'[35]Regulated Pivot'!$A:$L,H$9,FALSE)),0)</f>
        <v>244219.715</v>
      </c>
      <c r="I19" s="89">
        <f>IFERROR((VLOOKUP($A19,'[35]Regulated Pivot'!$A:$L,I$9,FALSE)),0)</f>
        <v>242146.04500000001</v>
      </c>
      <c r="J19" s="89">
        <f>IFERROR((VLOOKUP($A19,'[35]Regulated Pivot'!$A:$L,J$9,FALSE)),0)</f>
        <v>248986.505</v>
      </c>
      <c r="K19" s="89">
        <f>IFERROR((VLOOKUP($A19,'[35]Regulated Pivot'!$A:$L,K$9,FALSE)),0)</f>
        <v>246948.69500000001</v>
      </c>
      <c r="L19" s="90">
        <f>IFERROR((VLOOKUP($A19,'[35]Regulated Pivot'!$A:$L,L$9,FALSE)),0)</f>
        <v>252176.905</v>
      </c>
      <c r="M19" s="90">
        <f>IFERROR((VLOOKUP($A19,'[35]Regulated Pivot'!$A:$L,M$9,FALSE)),0)</f>
        <v>250971.64500000002</v>
      </c>
      <c r="N19" s="90">
        <f>IFERROR((VLOOKUP($A19,'[35]Regulated Pivot'!$A:$L,N$9,FALSE)),0)</f>
        <v>255618.11</v>
      </c>
      <c r="O19" s="90">
        <f>IFERROR((VLOOKUP($A19,'[35]Regulated Pivot'!$A:$M,O$9,FALSE)),0)</f>
        <v>253855.41000000003</v>
      </c>
      <c r="P19" s="90">
        <f>IFERROR((VLOOKUP($A19,'[35]Regulated Pivot'!$A:$N,P$9,FALSE)),0)</f>
        <v>259948.86000000004</v>
      </c>
      <c r="Q19" s="89">
        <f t="shared" si="2"/>
        <v>2969063.2399999998</v>
      </c>
      <c r="S19" s="91">
        <f t="shared" si="3"/>
        <v>11862.190165579526</v>
      </c>
      <c r="T19" s="91">
        <f t="shared" si="1"/>
        <v>12020.033617661817</v>
      </c>
      <c r="U19" s="91">
        <f t="shared" si="1"/>
        <v>11952.766181635725</v>
      </c>
      <c r="V19" s="91">
        <f t="shared" si="1"/>
        <v>12253.874310085299</v>
      </c>
      <c r="W19" s="91">
        <f t="shared" si="1"/>
        <v>12149.826643251381</v>
      </c>
      <c r="X19" s="91">
        <f t="shared" si="1"/>
        <v>12493.050928248871</v>
      </c>
      <c r="Y19" s="91">
        <f t="shared" si="1"/>
        <v>12390.802558956348</v>
      </c>
      <c r="Z19" s="91">
        <f t="shared" si="1"/>
        <v>12653.131209232313</v>
      </c>
      <c r="AA19" s="91">
        <f t="shared" si="1"/>
        <v>12592.656547917713</v>
      </c>
      <c r="AB19" s="91">
        <f t="shared" si="1"/>
        <v>12825.795785248369</v>
      </c>
      <c r="AC19" s="91">
        <f t="shared" si="1"/>
        <v>12737.351229302561</v>
      </c>
      <c r="AD19" s="91">
        <f t="shared" si="1"/>
        <v>13043.0938283994</v>
      </c>
      <c r="AE19" s="92">
        <f t="shared" si="4"/>
        <v>12414.547750459946</v>
      </c>
      <c r="AI19" s="244">
        <f t="shared" si="5"/>
        <v>20.04</v>
      </c>
      <c r="AJ19" s="249">
        <f t="shared" si="6"/>
        <v>2985450.4430306074</v>
      </c>
      <c r="AK19" s="249">
        <f t="shared" si="7"/>
        <v>16387.203030607663</v>
      </c>
      <c r="AL19" s="251">
        <f t="shared" si="8"/>
        <v>5.5193176116409247E-3</v>
      </c>
    </row>
    <row r="20" spans="1:38" ht="12.75">
      <c r="A20" s="88" t="s">
        <v>793</v>
      </c>
      <c r="B20" s="88" t="s">
        <v>794</v>
      </c>
      <c r="C20" s="242">
        <v>19.93</v>
      </c>
      <c r="D20" s="63"/>
      <c r="E20" s="89">
        <f>IFERROR((VLOOKUP($A20,'[35]Regulated Pivot'!$A:$L,E$9,FALSE)),0)</f>
        <v>0</v>
      </c>
      <c r="F20" s="89">
        <f>IFERROR((VLOOKUP($A20,'[35]Regulated Pivot'!$A:$L,F$9,FALSE)),0)</f>
        <v>0</v>
      </c>
      <c r="G20" s="89">
        <f>IFERROR((VLOOKUP($A20,'[35]Regulated Pivot'!$A:$L,G$9,FALSE)),0)</f>
        <v>4.84</v>
      </c>
      <c r="H20" s="89">
        <f>IFERROR((VLOOKUP($A20,'[35]Regulated Pivot'!$A:$L,H$9,FALSE)),0)</f>
        <v>0</v>
      </c>
      <c r="I20" s="89">
        <f>IFERROR((VLOOKUP($A20,'[35]Regulated Pivot'!$A:$L,I$9,FALSE)),0)</f>
        <v>0</v>
      </c>
      <c r="J20" s="89">
        <f>IFERROR((VLOOKUP($A20,'[35]Regulated Pivot'!$A:$L,J$9,FALSE)),0)</f>
        <v>0</v>
      </c>
      <c r="K20" s="89">
        <f>IFERROR((VLOOKUP($A20,'[35]Regulated Pivot'!$A:$L,K$9,FALSE)),0)</f>
        <v>0</v>
      </c>
      <c r="L20" s="90">
        <f>IFERROR((VLOOKUP($A20,'[35]Regulated Pivot'!$A:$L,L$9,FALSE)),0)</f>
        <v>0</v>
      </c>
      <c r="M20" s="90">
        <f>IFERROR((VLOOKUP($A20,'[35]Regulated Pivot'!$A:$L,M$9,FALSE)),0)</f>
        <v>0</v>
      </c>
      <c r="N20" s="90">
        <f>IFERROR((VLOOKUP($A20,'[35]Regulated Pivot'!$A:$L,N$9,FALSE)),0)</f>
        <v>0</v>
      </c>
      <c r="O20" s="90">
        <f>IFERROR((VLOOKUP($A20,'[35]Regulated Pivot'!$A:$M,O$9,FALSE)),0)</f>
        <v>0</v>
      </c>
      <c r="P20" s="90">
        <f>IFERROR((VLOOKUP($A20,'[35]Regulated Pivot'!$A:$N,P$9,FALSE)),0)</f>
        <v>0</v>
      </c>
      <c r="Q20" s="89">
        <f t="shared" si="2"/>
        <v>4.84</v>
      </c>
      <c r="S20" s="91">
        <f t="shared" si="3"/>
        <v>0</v>
      </c>
      <c r="T20" s="91">
        <f t="shared" si="1"/>
        <v>0</v>
      </c>
      <c r="U20" s="91">
        <f t="shared" si="1"/>
        <v>0.24284997491219268</v>
      </c>
      <c r="V20" s="91">
        <f t="shared" si="1"/>
        <v>0</v>
      </c>
      <c r="W20" s="91">
        <f t="shared" si="1"/>
        <v>0</v>
      </c>
      <c r="X20" s="91">
        <f t="shared" si="1"/>
        <v>0</v>
      </c>
      <c r="Y20" s="91">
        <f t="shared" si="1"/>
        <v>0</v>
      </c>
      <c r="Z20" s="91">
        <f t="shared" si="1"/>
        <v>0</v>
      </c>
      <c r="AA20" s="91">
        <f t="shared" si="1"/>
        <v>0</v>
      </c>
      <c r="AB20" s="91">
        <f t="shared" si="1"/>
        <v>0</v>
      </c>
      <c r="AC20" s="91">
        <f t="shared" si="1"/>
        <v>0</v>
      </c>
      <c r="AD20" s="91">
        <f t="shared" si="1"/>
        <v>0</v>
      </c>
      <c r="AE20" s="92">
        <f t="shared" si="4"/>
        <v>2.0237497909349391E-2</v>
      </c>
      <c r="AI20" s="244">
        <f t="shared" si="5"/>
        <v>20.04</v>
      </c>
      <c r="AJ20" s="249">
        <f t="shared" si="6"/>
        <v>4.8667134972403421</v>
      </c>
      <c r="AK20" s="249">
        <f t="shared" si="7"/>
        <v>2.6713497240342221E-2</v>
      </c>
      <c r="AL20" s="251">
        <f t="shared" si="8"/>
        <v>5.519317611640955E-3</v>
      </c>
    </row>
    <row r="21" spans="1:38" ht="12.75">
      <c r="A21" s="88" t="s">
        <v>795</v>
      </c>
      <c r="B21" s="88" t="s">
        <v>796</v>
      </c>
      <c r="C21" s="63">
        <f>+VLOOKUP(A21,'[35]2020 UTC Reg svc pricing'!$O:$P,2,FALSE)/2</f>
        <v>29.54</v>
      </c>
      <c r="D21" s="63"/>
      <c r="E21" s="89">
        <f>IFERROR((VLOOKUP($A21,'[35]Regulated Pivot'!$A:$L,E$9,FALSE)),0)</f>
        <v>28096.300000000003</v>
      </c>
      <c r="F21" s="89">
        <f>IFERROR((VLOOKUP($A21,'[35]Regulated Pivot'!$A:$L,F$9,FALSE)),0)</f>
        <v>28997.279999999999</v>
      </c>
      <c r="G21" s="89">
        <f>IFERROR((VLOOKUP($A21,'[35]Regulated Pivot'!$A:$L,G$9,FALSE)),0)</f>
        <v>28664.94</v>
      </c>
      <c r="H21" s="89">
        <f>IFERROR((VLOOKUP($A21,'[35]Regulated Pivot'!$A:$L,H$9,FALSE)),0)</f>
        <v>29920.255000000001</v>
      </c>
      <c r="I21" s="89">
        <f>IFERROR((VLOOKUP($A21,'[35]Regulated Pivot'!$A:$L,I$9,FALSE)),0)</f>
        <v>29649.215000000004</v>
      </c>
      <c r="J21" s="89">
        <f>IFERROR((VLOOKUP($A21,'[35]Regulated Pivot'!$A:$L,J$9,FALSE)),0)</f>
        <v>31360.285000000003</v>
      </c>
      <c r="K21" s="89">
        <f>IFERROR((VLOOKUP($A21,'[35]Regulated Pivot'!$A:$L,K$9,FALSE)),0)</f>
        <v>31027.905000000002</v>
      </c>
      <c r="L21" s="90">
        <f>IFERROR((VLOOKUP($A21,'[35]Regulated Pivot'!$A:$L,L$9,FALSE)),0)</f>
        <v>32721.489999999998</v>
      </c>
      <c r="M21" s="90">
        <f>IFERROR((VLOOKUP($A21,'[35]Regulated Pivot'!$A:$L,M$9,FALSE)),0)</f>
        <v>32447.57</v>
      </c>
      <c r="N21" s="90">
        <f>IFERROR((VLOOKUP($A21,'[35]Regulated Pivot'!$A:$L,N$9,FALSE)),0)</f>
        <v>33727.08</v>
      </c>
      <c r="O21" s="90">
        <f>IFERROR((VLOOKUP($A21,'[35]Regulated Pivot'!$A:$M,O$9,FALSE)),0)</f>
        <v>33327.17</v>
      </c>
      <c r="P21" s="90">
        <f>IFERROR((VLOOKUP($A21,'[35]Regulated Pivot'!$A:$N,P$9,FALSE)),0)</f>
        <v>35832.949999999997</v>
      </c>
      <c r="Q21" s="89">
        <f t="shared" si="2"/>
        <v>375772.44</v>
      </c>
      <c r="S21" s="91">
        <f t="shared" si="3"/>
        <v>951.12728503723781</v>
      </c>
      <c r="T21" s="91">
        <f t="shared" si="1"/>
        <v>981.6276235612728</v>
      </c>
      <c r="U21" s="91">
        <f t="shared" si="1"/>
        <v>970.37711577521998</v>
      </c>
      <c r="V21" s="91">
        <f t="shared" si="1"/>
        <v>1012.8725457007448</v>
      </c>
      <c r="W21" s="91">
        <f t="shared" si="1"/>
        <v>1003.6971902505079</v>
      </c>
      <c r="X21" s="91">
        <f t="shared" si="1"/>
        <v>1061.6210223425865</v>
      </c>
      <c r="Y21" s="91">
        <f t="shared" si="1"/>
        <v>1050.3691604603928</v>
      </c>
      <c r="Z21" s="91">
        <f t="shared" si="1"/>
        <v>1107.7010832769126</v>
      </c>
      <c r="AA21" s="91">
        <f t="shared" si="1"/>
        <v>1098.4282329045363</v>
      </c>
      <c r="AB21" s="91">
        <f t="shared" si="1"/>
        <v>1141.7427217332431</v>
      </c>
      <c r="AC21" s="91">
        <f t="shared" si="1"/>
        <v>1128.2048070413</v>
      </c>
      <c r="AD21" s="91">
        <f t="shared" si="1"/>
        <v>1213.031482735274</v>
      </c>
      <c r="AE21" s="92">
        <f t="shared" si="4"/>
        <v>1060.0666892349357</v>
      </c>
      <c r="AI21" s="244">
        <f t="shared" si="5"/>
        <v>29.7</v>
      </c>
      <c r="AJ21" s="249">
        <f t="shared" si="6"/>
        <v>377807.7680433311</v>
      </c>
      <c r="AK21" s="249">
        <f t="shared" si="7"/>
        <v>2035.3280433311011</v>
      </c>
      <c r="AL21" s="251">
        <f t="shared" si="8"/>
        <v>5.4163845633040603E-3</v>
      </c>
    </row>
    <row r="22" spans="1:38" ht="12.75">
      <c r="A22" s="88" t="s">
        <v>797</v>
      </c>
      <c r="B22" s="88" t="s">
        <v>798</v>
      </c>
      <c r="C22" s="63">
        <f>+VLOOKUP(A22,'[35]2020 UTC Reg svc pricing'!$O:$P,2,FALSE)/2</f>
        <v>36.729999999999997</v>
      </c>
      <c r="D22" s="63"/>
      <c r="E22" s="89">
        <f>IFERROR((VLOOKUP($A22,'[35]Regulated Pivot'!$A:$L,E$9,FALSE)),0)</f>
        <v>5876.8</v>
      </c>
      <c r="F22" s="89">
        <f>IFERROR((VLOOKUP($A22,'[35]Regulated Pivot'!$A:$L,F$9,FALSE)),0)</f>
        <v>6124.7349999999997</v>
      </c>
      <c r="G22" s="89">
        <f>IFERROR((VLOOKUP($A22,'[35]Regulated Pivot'!$A:$L,G$9,FALSE)),0)</f>
        <v>6069.6350000000002</v>
      </c>
      <c r="H22" s="89">
        <f>IFERROR((VLOOKUP($A22,'[35]Regulated Pivot'!$A:$L,H$9,FALSE)),0)</f>
        <v>6395.5899999999992</v>
      </c>
      <c r="I22" s="89">
        <f>IFERROR((VLOOKUP($A22,'[35]Regulated Pivot'!$A:$L,I$9,FALSE)),0)</f>
        <v>6285.3999999999987</v>
      </c>
      <c r="J22" s="89">
        <f>IFERROR((VLOOKUP($A22,'[35]Regulated Pivot'!$A:$L,J$9,FALSE)),0)</f>
        <v>6997.0149999999994</v>
      </c>
      <c r="K22" s="89">
        <f>IFERROR((VLOOKUP($A22,'[35]Regulated Pivot'!$A:$L,K$9,FALSE)),0)</f>
        <v>6896.0049999999992</v>
      </c>
      <c r="L22" s="90">
        <f>IFERROR((VLOOKUP($A22,'[35]Regulated Pivot'!$A:$L,L$9,FALSE)),0)</f>
        <v>7227.63</v>
      </c>
      <c r="M22" s="90">
        <f>IFERROR((VLOOKUP($A22,'[35]Regulated Pivot'!$A:$L,M$9,FALSE)),0)</f>
        <v>7190.79</v>
      </c>
      <c r="N22" s="90">
        <f>IFERROR((VLOOKUP($A22,'[35]Regulated Pivot'!$A:$L,N$9,FALSE)),0)</f>
        <v>7706.61</v>
      </c>
      <c r="O22" s="90">
        <f>IFERROR((VLOOKUP($A22,'[35]Regulated Pivot'!$A:$M,O$9,FALSE)),0)</f>
        <v>7619.13</v>
      </c>
      <c r="P22" s="90">
        <f>IFERROR((VLOOKUP($A22,'[35]Regulated Pivot'!$A:$N,P$9,FALSE)),0)</f>
        <v>7980.9099999999989</v>
      </c>
      <c r="Q22" s="89">
        <f t="shared" si="2"/>
        <v>82370.25</v>
      </c>
      <c r="S22" s="91">
        <f t="shared" si="3"/>
        <v>160.00000000000003</v>
      </c>
      <c r="T22" s="91">
        <f t="shared" si="1"/>
        <v>166.75020419275796</v>
      </c>
      <c r="U22" s="91">
        <f t="shared" si="1"/>
        <v>165.25006806425267</v>
      </c>
      <c r="V22" s="91">
        <f t="shared" si="1"/>
        <v>174.12442145385242</v>
      </c>
      <c r="W22" s="91">
        <f t="shared" si="1"/>
        <v>171.12442145385242</v>
      </c>
      <c r="X22" s="91">
        <f t="shared" si="1"/>
        <v>190.49863871494691</v>
      </c>
      <c r="Y22" s="91">
        <f t="shared" si="1"/>
        <v>187.74857065069426</v>
      </c>
      <c r="Z22" s="91">
        <f t="shared" si="1"/>
        <v>196.77729376531448</v>
      </c>
      <c r="AA22" s="91">
        <f t="shared" si="1"/>
        <v>195.77429893819769</v>
      </c>
      <c r="AB22" s="91">
        <f t="shared" si="1"/>
        <v>209.81786005989656</v>
      </c>
      <c r="AC22" s="91">
        <f t="shared" si="1"/>
        <v>207.4361557310101</v>
      </c>
      <c r="AD22" s="91">
        <f t="shared" si="1"/>
        <v>217.28586986114891</v>
      </c>
      <c r="AE22" s="92">
        <f t="shared" si="4"/>
        <v>186.88231690716034</v>
      </c>
      <c r="AI22" s="244">
        <f t="shared" si="5"/>
        <v>36.93</v>
      </c>
      <c r="AJ22" s="249">
        <f t="shared" si="6"/>
        <v>82818.76756057718</v>
      </c>
      <c r="AK22" s="249">
        <f t="shared" si="7"/>
        <v>448.51756057718012</v>
      </c>
      <c r="AL22" s="251">
        <f t="shared" si="8"/>
        <v>5.4451402123604107E-3</v>
      </c>
    </row>
    <row r="23" spans="1:38" ht="12.75">
      <c r="A23" s="88" t="s">
        <v>799</v>
      </c>
      <c r="B23" s="88" t="s">
        <v>800</v>
      </c>
      <c r="C23" s="63">
        <f>+VLOOKUP(A23,'[35]2020 UTC Reg svc pricing'!$O:$P,2,FALSE)/2</f>
        <v>45.8</v>
      </c>
      <c r="D23" s="63"/>
      <c r="E23" s="89">
        <f>IFERROR((VLOOKUP($A23,'[35]Regulated Pivot'!$A:$L,E$9,FALSE)),0)</f>
        <v>1242.3249999999998</v>
      </c>
      <c r="F23" s="89">
        <f>IFERROR((VLOOKUP($A23,'[35]Regulated Pivot'!$A:$L,F$9,FALSE)),0)</f>
        <v>1230.875</v>
      </c>
      <c r="G23" s="89">
        <f>IFERROR((VLOOKUP($A23,'[35]Regulated Pivot'!$A:$L,G$9,FALSE)),0)</f>
        <v>1139.2750000000001</v>
      </c>
      <c r="H23" s="89">
        <f>IFERROR((VLOOKUP($A23,'[35]Regulated Pivot'!$A:$L,H$9,FALSE)),0)</f>
        <v>1248.05</v>
      </c>
      <c r="I23" s="89">
        <f>IFERROR((VLOOKUP($A23,'[35]Regulated Pivot'!$A:$L,I$9,FALSE)),0)</f>
        <v>1248.05</v>
      </c>
      <c r="J23" s="89">
        <f>IFERROR((VLOOKUP($A23,'[35]Regulated Pivot'!$A:$L,J$9,FALSE)),0)</f>
        <v>1305.3</v>
      </c>
      <c r="K23" s="89">
        <f>IFERROR((VLOOKUP($A23,'[35]Regulated Pivot'!$A:$L,K$9,FALSE)),0)</f>
        <v>1305.3</v>
      </c>
      <c r="L23" s="90">
        <f>IFERROR((VLOOKUP($A23,'[35]Regulated Pivot'!$A:$L,L$9,FALSE)),0)</f>
        <v>1440.7400000000002</v>
      </c>
      <c r="M23" s="90">
        <f>IFERROR((VLOOKUP($A23,'[35]Regulated Pivot'!$A:$L,M$9,FALSE)),0)</f>
        <v>1440.7400000000002</v>
      </c>
      <c r="N23" s="90">
        <f>IFERROR((VLOOKUP($A23,'[35]Regulated Pivot'!$A:$L,N$9,FALSE)),0)</f>
        <v>1739.1000000000001</v>
      </c>
      <c r="O23" s="90">
        <f>IFERROR((VLOOKUP($A23,'[35]Regulated Pivot'!$A:$M,O$9,FALSE)),0)</f>
        <v>1578.5</v>
      </c>
      <c r="P23" s="90">
        <f>IFERROR((VLOOKUP($A23,'[35]Regulated Pivot'!$A:$N,P$9,FALSE)),0)</f>
        <v>1659.07</v>
      </c>
      <c r="Q23" s="89">
        <f t="shared" si="2"/>
        <v>16577.325000000001</v>
      </c>
      <c r="S23" s="91">
        <f t="shared" si="3"/>
        <v>27.124999999999996</v>
      </c>
      <c r="T23" s="91">
        <f t="shared" si="1"/>
        <v>26.875</v>
      </c>
      <c r="U23" s="91">
        <f t="shared" si="1"/>
        <v>24.875000000000004</v>
      </c>
      <c r="V23" s="91">
        <f t="shared" si="1"/>
        <v>27.25</v>
      </c>
      <c r="W23" s="91">
        <f t="shared" si="1"/>
        <v>27.25</v>
      </c>
      <c r="X23" s="91">
        <f t="shared" si="1"/>
        <v>28.5</v>
      </c>
      <c r="Y23" s="91">
        <f t="shared" si="1"/>
        <v>28.5</v>
      </c>
      <c r="Z23" s="91">
        <f t="shared" si="1"/>
        <v>31.45720524017468</v>
      </c>
      <c r="AA23" s="91">
        <f t="shared" si="1"/>
        <v>31.45720524017468</v>
      </c>
      <c r="AB23" s="91">
        <f t="shared" si="1"/>
        <v>37.971615720524021</v>
      </c>
      <c r="AC23" s="91">
        <f t="shared" si="1"/>
        <v>34.465065502183407</v>
      </c>
      <c r="AD23" s="91">
        <f t="shared" si="1"/>
        <v>36.224235807860261</v>
      </c>
      <c r="AE23" s="92">
        <f t="shared" si="4"/>
        <v>30.162527292576424</v>
      </c>
      <c r="AI23" s="244">
        <f t="shared" si="5"/>
        <v>46.06</v>
      </c>
      <c r="AJ23" s="249">
        <f t="shared" si="6"/>
        <v>16671.432085152839</v>
      </c>
      <c r="AK23" s="249">
        <f t="shared" si="7"/>
        <v>94.107085152838408</v>
      </c>
      <c r="AL23" s="251">
        <f t="shared" si="8"/>
        <v>5.6768558951965052E-3</v>
      </c>
    </row>
    <row r="24" spans="1:38" ht="12.75">
      <c r="A24" s="88" t="s">
        <v>801</v>
      </c>
      <c r="B24" s="88" t="s">
        <v>802</v>
      </c>
      <c r="C24" s="63">
        <f>+VLOOKUP(A24,'[35]2020 UTC Reg svc pricing'!$O:$P,2,FALSE)/2</f>
        <v>54.970000000000006</v>
      </c>
      <c r="D24" s="63"/>
      <c r="E24" s="89">
        <f>IFERROR((VLOOKUP($A24,'[35]Regulated Pivot'!$A:$L,E$9,FALSE)),0)</f>
        <v>742.09500000000003</v>
      </c>
      <c r="F24" s="89">
        <f>IFERROR((VLOOKUP($A24,'[35]Regulated Pivot'!$A:$L,F$9,FALSE)),0)</f>
        <v>714.6099999999999</v>
      </c>
      <c r="G24" s="89">
        <f>IFERROR((VLOOKUP($A24,'[35]Regulated Pivot'!$A:$L,G$9,FALSE)),0)</f>
        <v>714.6099999999999</v>
      </c>
      <c r="H24" s="89">
        <f>IFERROR((VLOOKUP($A24,'[35]Regulated Pivot'!$A:$L,H$9,FALSE)),0)</f>
        <v>900.13499999999999</v>
      </c>
      <c r="I24" s="89">
        <f>IFERROR((VLOOKUP($A24,'[35]Regulated Pivot'!$A:$L,I$9,FALSE)),0)</f>
        <v>900.13499999999999</v>
      </c>
      <c r="J24" s="89">
        <f>IFERROR((VLOOKUP($A24,'[35]Regulated Pivot'!$A:$L,J$9,FALSE)),0)</f>
        <v>824.54500000000007</v>
      </c>
      <c r="K24" s="89">
        <f>IFERROR((VLOOKUP($A24,'[35]Regulated Pivot'!$A:$L,K$9,FALSE)),0)</f>
        <v>1030.6849999999999</v>
      </c>
      <c r="L24" s="90">
        <f>IFERROR((VLOOKUP($A24,'[35]Regulated Pivot'!$A:$L,L$9,FALSE)),0)</f>
        <v>1081.655</v>
      </c>
      <c r="M24" s="90">
        <f>IFERROR((VLOOKUP($A24,'[35]Regulated Pivot'!$A:$L,M$9,FALSE)),0)</f>
        <v>1081.655</v>
      </c>
      <c r="N24" s="90">
        <f>IFERROR((VLOOKUP($A24,'[35]Regulated Pivot'!$A:$L,N$9,FALSE)),0)</f>
        <v>978.83</v>
      </c>
      <c r="O24" s="90">
        <f>IFERROR((VLOOKUP($A24,'[35]Regulated Pivot'!$A:$M,O$9,FALSE)),0)</f>
        <v>1088.6199999999999</v>
      </c>
      <c r="P24" s="90">
        <f>IFERROR((VLOOKUP($A24,'[35]Regulated Pivot'!$A:$N,P$9,FALSE)),0)</f>
        <v>995.56000000000006</v>
      </c>
      <c r="Q24" s="89">
        <f t="shared" si="2"/>
        <v>11053.135</v>
      </c>
      <c r="S24" s="91">
        <f t="shared" si="3"/>
        <v>13.499999999999998</v>
      </c>
      <c r="T24" s="91">
        <f t="shared" si="1"/>
        <v>12.999999999999996</v>
      </c>
      <c r="U24" s="91">
        <f t="shared" si="1"/>
        <v>12.999999999999996</v>
      </c>
      <c r="V24" s="91">
        <f t="shared" si="1"/>
        <v>16.375022739676186</v>
      </c>
      <c r="W24" s="91">
        <f t="shared" si="1"/>
        <v>16.375022739676186</v>
      </c>
      <c r="X24" s="91">
        <f t="shared" si="1"/>
        <v>14.999909041295252</v>
      </c>
      <c r="Y24" s="91">
        <f t="shared" si="1"/>
        <v>18.749954520647623</v>
      </c>
      <c r="Z24" s="91">
        <f t="shared" si="1"/>
        <v>19.677187556849187</v>
      </c>
      <c r="AA24" s="91">
        <f t="shared" si="1"/>
        <v>19.677187556849187</v>
      </c>
      <c r="AB24" s="91">
        <f t="shared" si="1"/>
        <v>17.806621793705656</v>
      </c>
      <c r="AC24" s="91">
        <f t="shared" si="1"/>
        <v>19.803893032563213</v>
      </c>
      <c r="AD24" s="91">
        <f t="shared" si="1"/>
        <v>18.110969619792613</v>
      </c>
      <c r="AE24" s="92">
        <f t="shared" si="4"/>
        <v>16.756314050087923</v>
      </c>
      <c r="AI24" s="244">
        <f t="shared" si="5"/>
        <v>55.28</v>
      </c>
      <c r="AJ24" s="249">
        <f t="shared" si="6"/>
        <v>11115.468488266324</v>
      </c>
      <c r="AK24" s="249">
        <f t="shared" si="7"/>
        <v>62.333488266323911</v>
      </c>
      <c r="AL24" s="251">
        <f t="shared" si="8"/>
        <v>5.6394396943784649E-3</v>
      </c>
    </row>
    <row r="25" spans="1:38" ht="12.75">
      <c r="A25" s="88" t="s">
        <v>803</v>
      </c>
      <c r="B25" s="88" t="s">
        <v>804</v>
      </c>
      <c r="C25" s="63">
        <f>+VLOOKUP(A25,'[35]2020 UTC Reg svc pricing'!$O:$P,2,FALSE)/2</f>
        <v>63.7</v>
      </c>
      <c r="D25" s="63"/>
      <c r="E25" s="89">
        <f>IFERROR((VLOOKUP($A25,'[35]Regulated Pivot'!$A:$L,E$9,FALSE)),0)</f>
        <v>191.1</v>
      </c>
      <c r="F25" s="89">
        <f>IFERROR((VLOOKUP($A25,'[35]Regulated Pivot'!$A:$L,F$9,FALSE)),0)</f>
        <v>191.1</v>
      </c>
      <c r="G25" s="89">
        <f>IFERROR((VLOOKUP($A25,'[35]Regulated Pivot'!$A:$L,G$9,FALSE)),0)</f>
        <v>127.39999999999999</v>
      </c>
      <c r="H25" s="89">
        <f>IFERROR((VLOOKUP($A25,'[35]Regulated Pivot'!$A:$L,H$9,FALSE)),0)</f>
        <v>127.4</v>
      </c>
      <c r="I25" s="89">
        <f>IFERROR((VLOOKUP($A25,'[35]Regulated Pivot'!$A:$L,I$9,FALSE)),0)</f>
        <v>127.4</v>
      </c>
      <c r="J25" s="89">
        <f>IFERROR((VLOOKUP($A25,'[35]Regulated Pivot'!$A:$L,J$9,FALSE)),0)</f>
        <v>127.4</v>
      </c>
      <c r="K25" s="89">
        <f>IFERROR((VLOOKUP($A25,'[35]Regulated Pivot'!$A:$L,K$9,FALSE)),0)</f>
        <v>127.4</v>
      </c>
      <c r="L25" s="90">
        <f>IFERROR((VLOOKUP($A25,'[35]Regulated Pivot'!$A:$L,L$9,FALSE)),0)</f>
        <v>127.74</v>
      </c>
      <c r="M25" s="90">
        <f>IFERROR((VLOOKUP($A25,'[35]Regulated Pivot'!$A:$L,M$9,FALSE)),0)</f>
        <v>127.74</v>
      </c>
      <c r="N25" s="90">
        <f>IFERROR((VLOOKUP($A25,'[35]Regulated Pivot'!$A:$L,N$9,FALSE)),0)</f>
        <v>127.74</v>
      </c>
      <c r="O25" s="90">
        <f>IFERROR((VLOOKUP($A25,'[35]Regulated Pivot'!$A:$M,O$9,FALSE)),0)</f>
        <v>112.72999999999999</v>
      </c>
      <c r="P25" s="90">
        <f>IFERROR((VLOOKUP($A25,'[35]Regulated Pivot'!$A:$N,P$9,FALSE)),0)</f>
        <v>64.105000000000004</v>
      </c>
      <c r="Q25" s="89">
        <f t="shared" si="2"/>
        <v>1579.2549999999999</v>
      </c>
      <c r="S25" s="91">
        <f t="shared" si="3"/>
        <v>2.9999999999999996</v>
      </c>
      <c r="T25" s="91">
        <f t="shared" si="1"/>
        <v>2.9999999999999996</v>
      </c>
      <c r="U25" s="91">
        <f t="shared" si="1"/>
        <v>1.9999999999999998</v>
      </c>
      <c r="V25" s="91">
        <f t="shared" si="1"/>
        <v>2</v>
      </c>
      <c r="W25" s="91">
        <f t="shared" si="1"/>
        <v>2</v>
      </c>
      <c r="X25" s="91">
        <f t="shared" si="1"/>
        <v>2</v>
      </c>
      <c r="Y25" s="91">
        <f t="shared" si="1"/>
        <v>2</v>
      </c>
      <c r="Z25" s="91">
        <f t="shared" si="1"/>
        <v>2.0053375196232337</v>
      </c>
      <c r="AA25" s="91">
        <f t="shared" si="1"/>
        <v>2.0053375196232337</v>
      </c>
      <c r="AB25" s="91">
        <f t="shared" si="1"/>
        <v>2.0053375196232337</v>
      </c>
      <c r="AC25" s="91">
        <f t="shared" si="1"/>
        <v>1.7697017268445838</v>
      </c>
      <c r="AD25" s="91">
        <f t="shared" si="1"/>
        <v>1.0063579277864991</v>
      </c>
      <c r="AE25" s="92">
        <f t="shared" si="4"/>
        <v>2.0660060177917319</v>
      </c>
      <c r="AI25" s="244">
        <f t="shared" si="5"/>
        <v>64.05</v>
      </c>
      <c r="AJ25" s="249">
        <f t="shared" si="6"/>
        <v>1587.9322252747249</v>
      </c>
      <c r="AK25" s="249">
        <f t="shared" si="7"/>
        <v>8.6772252747250604</v>
      </c>
      <c r="AL25" s="251">
        <f t="shared" si="8"/>
        <v>5.4945054945053596E-3</v>
      </c>
    </row>
    <row r="26" spans="1:38" ht="12.75">
      <c r="A26" s="88" t="s">
        <v>805</v>
      </c>
      <c r="B26" s="88" t="s">
        <v>806</v>
      </c>
      <c r="C26" s="63">
        <f>+VLOOKUP(A26,'[35]2020 UTC Reg svc pricing'!$O:$P,2,FALSE)/2</f>
        <v>69.97</v>
      </c>
      <c r="D26" s="63"/>
      <c r="E26" s="89">
        <f>IFERROR((VLOOKUP($A26,'[35]Regulated Pivot'!$A:$L,E$9,FALSE)),0)</f>
        <v>69.97</v>
      </c>
      <c r="F26" s="89">
        <f>IFERROR((VLOOKUP($A26,'[35]Regulated Pivot'!$A:$L,F$9,FALSE)),0)</f>
        <v>69.97</v>
      </c>
      <c r="G26" s="89">
        <f>IFERROR((VLOOKUP($A26,'[35]Regulated Pivot'!$A:$L,G$9,FALSE)),0)</f>
        <v>69.97</v>
      </c>
      <c r="H26" s="89">
        <f>IFERROR((VLOOKUP($A26,'[35]Regulated Pivot'!$A:$L,H$9,FALSE)),0)</f>
        <v>69.97</v>
      </c>
      <c r="I26" s="89">
        <f>IFERROR((VLOOKUP($A26,'[35]Regulated Pivot'!$A:$L,I$9,FALSE)),0)</f>
        <v>69.97</v>
      </c>
      <c r="J26" s="89">
        <f>IFERROR((VLOOKUP($A26,'[35]Regulated Pivot'!$A:$L,J$9,FALSE)),0)</f>
        <v>69.97</v>
      </c>
      <c r="K26" s="89">
        <f>IFERROR((VLOOKUP($A26,'[35]Regulated Pivot'!$A:$L,K$9,FALSE)),0)</f>
        <v>69.97</v>
      </c>
      <c r="L26" s="90">
        <f>IFERROR((VLOOKUP($A26,'[35]Regulated Pivot'!$A:$L,L$9,FALSE)),0)</f>
        <v>70.16</v>
      </c>
      <c r="M26" s="90">
        <f>IFERROR((VLOOKUP($A26,'[35]Regulated Pivot'!$A:$L,M$9,FALSE)),0)</f>
        <v>70.16</v>
      </c>
      <c r="N26" s="90">
        <f>IFERROR((VLOOKUP($A26,'[35]Regulated Pivot'!$A:$L,N$9,FALSE)),0)</f>
        <v>70.16</v>
      </c>
      <c r="O26" s="90">
        <f>IFERROR((VLOOKUP($A26,'[35]Regulated Pivot'!$A:$M,O$9,FALSE)),0)</f>
        <v>70.16</v>
      </c>
      <c r="P26" s="90">
        <f>IFERROR((VLOOKUP($A26,'[35]Regulated Pivot'!$A:$N,P$9,FALSE)),0)</f>
        <v>149.61000000000001</v>
      </c>
      <c r="Q26" s="89">
        <f t="shared" si="2"/>
        <v>920.04</v>
      </c>
      <c r="S26" s="91">
        <f t="shared" si="3"/>
        <v>1</v>
      </c>
      <c r="T26" s="91">
        <f t="shared" si="1"/>
        <v>1</v>
      </c>
      <c r="U26" s="91">
        <f t="shared" si="1"/>
        <v>1</v>
      </c>
      <c r="V26" s="91">
        <f t="shared" si="1"/>
        <v>1</v>
      </c>
      <c r="W26" s="91">
        <f t="shared" si="1"/>
        <v>1</v>
      </c>
      <c r="X26" s="91">
        <f t="shared" si="1"/>
        <v>1</v>
      </c>
      <c r="Y26" s="91">
        <f t="shared" si="1"/>
        <v>1</v>
      </c>
      <c r="Z26" s="91">
        <f t="shared" si="1"/>
        <v>1.0027154494783479</v>
      </c>
      <c r="AA26" s="91">
        <f t="shared" si="1"/>
        <v>1.0027154494783479</v>
      </c>
      <c r="AB26" s="91">
        <f t="shared" si="1"/>
        <v>1.0027154494783479</v>
      </c>
      <c r="AC26" s="91">
        <f t="shared" si="1"/>
        <v>1.0027154494783479</v>
      </c>
      <c r="AD26" s="91">
        <f t="shared" si="1"/>
        <v>2.1382020866085467</v>
      </c>
      <c r="AE26" s="92">
        <f t="shared" si="4"/>
        <v>1.0957553237101616</v>
      </c>
      <c r="AI26" s="244">
        <f t="shared" si="5"/>
        <v>70.36</v>
      </c>
      <c r="AJ26" s="249">
        <f t="shared" si="6"/>
        <v>925.16813491496362</v>
      </c>
      <c r="AK26" s="249">
        <f t="shared" si="7"/>
        <v>5.1281349149636526</v>
      </c>
      <c r="AL26" s="251">
        <f t="shared" si="8"/>
        <v>5.5738173502930879E-3</v>
      </c>
    </row>
    <row r="27" spans="1:38" ht="12.75">
      <c r="A27" s="88" t="s">
        <v>807</v>
      </c>
      <c r="B27" s="88" t="s">
        <v>808</v>
      </c>
      <c r="C27" s="63">
        <f>+VLOOKUP(A27,'[35]2020 UTC Reg svc pricing'!$O:$P,2,FALSE)/2</f>
        <v>82.14</v>
      </c>
      <c r="D27" s="63"/>
      <c r="E27" s="89">
        <f>IFERROR((VLOOKUP($A27,'[35]Regulated Pivot'!$A:$L,E$9,FALSE)),0)</f>
        <v>82.14</v>
      </c>
      <c r="F27" s="89">
        <f>IFERROR((VLOOKUP($A27,'[35]Regulated Pivot'!$A:$L,F$9,FALSE)),0)</f>
        <v>82.14</v>
      </c>
      <c r="G27" s="89">
        <f>IFERROR((VLOOKUP($A27,'[35]Regulated Pivot'!$A:$L,G$9,FALSE)),0)</f>
        <v>164.26</v>
      </c>
      <c r="H27" s="89">
        <f>IFERROR((VLOOKUP($A27,'[35]Regulated Pivot'!$A:$L,H$9,FALSE)),0)</f>
        <v>164.28</v>
      </c>
      <c r="I27" s="89">
        <f>IFERROR((VLOOKUP($A27,'[35]Regulated Pivot'!$A:$L,I$9,FALSE)),0)</f>
        <v>164.28</v>
      </c>
      <c r="J27" s="89">
        <f>IFERROR((VLOOKUP($A27,'[35]Regulated Pivot'!$A:$L,J$9,FALSE)),0)</f>
        <v>164.28</v>
      </c>
      <c r="K27" s="89">
        <f>IFERROR((VLOOKUP($A27,'[35]Regulated Pivot'!$A:$L,K$9,FALSE)),0)</f>
        <v>164.28</v>
      </c>
      <c r="L27" s="90">
        <f>IFERROR((VLOOKUP($A27,'[35]Regulated Pivot'!$A:$L,L$9,FALSE)),0)</f>
        <v>164.72</v>
      </c>
      <c r="M27" s="90">
        <f>IFERROR((VLOOKUP($A27,'[35]Regulated Pivot'!$A:$L,M$9,FALSE)),0)</f>
        <v>164.72</v>
      </c>
      <c r="N27" s="90">
        <f>IFERROR((VLOOKUP($A27,'[35]Regulated Pivot'!$A:$L,N$9,FALSE)),0)</f>
        <v>185.31</v>
      </c>
      <c r="O27" s="90">
        <f>IFERROR((VLOOKUP($A27,'[35]Regulated Pivot'!$A:$M,O$9,FALSE)),0)</f>
        <v>185.31</v>
      </c>
      <c r="P27" s="90">
        <f>IFERROR((VLOOKUP($A27,'[35]Regulated Pivot'!$A:$N,P$9,FALSE)),0)</f>
        <v>165.34</v>
      </c>
      <c r="Q27" s="89">
        <f t="shared" si="2"/>
        <v>1851.0599999999997</v>
      </c>
      <c r="S27" s="91">
        <f t="shared" si="3"/>
        <v>1</v>
      </c>
      <c r="T27" s="91">
        <f t="shared" si="1"/>
        <v>1</v>
      </c>
      <c r="U27" s="91">
        <f t="shared" si="1"/>
        <v>1.9997565132700266</v>
      </c>
      <c r="V27" s="91">
        <f t="shared" si="1"/>
        <v>2</v>
      </c>
      <c r="W27" s="91">
        <f t="shared" si="1"/>
        <v>2</v>
      </c>
      <c r="X27" s="91">
        <f t="shared" si="1"/>
        <v>2</v>
      </c>
      <c r="Y27" s="91">
        <f t="shared" si="1"/>
        <v>2</v>
      </c>
      <c r="Z27" s="91">
        <f t="shared" si="1"/>
        <v>2.0053567080594106</v>
      </c>
      <c r="AA27" s="91">
        <f t="shared" si="1"/>
        <v>2.0053567080594106</v>
      </c>
      <c r="AB27" s="91">
        <f t="shared" si="1"/>
        <v>2.2560262965668372</v>
      </c>
      <c r="AC27" s="91">
        <f t="shared" si="1"/>
        <v>2.2560262965668372</v>
      </c>
      <c r="AD27" s="91">
        <f t="shared" si="1"/>
        <v>2.0129047966885807</v>
      </c>
      <c r="AE27" s="92">
        <f t="shared" si="4"/>
        <v>1.8779522766009251</v>
      </c>
      <c r="AI27" s="244">
        <f t="shared" si="5"/>
        <v>82.6</v>
      </c>
      <c r="AJ27" s="249">
        <f t="shared" si="6"/>
        <v>1861.426296566837</v>
      </c>
      <c r="AK27" s="249">
        <f t="shared" si="7"/>
        <v>10.366296566837264</v>
      </c>
      <c r="AL27" s="251">
        <f t="shared" si="8"/>
        <v>5.6001947893840635E-3</v>
      </c>
    </row>
    <row r="28" spans="1:38" ht="12.75">
      <c r="A28" s="88" t="s">
        <v>809</v>
      </c>
      <c r="B28" s="88" t="s">
        <v>810</v>
      </c>
      <c r="C28" s="242">
        <v>10.68</v>
      </c>
      <c r="D28" s="63"/>
      <c r="E28" s="89">
        <f>IFERROR((VLOOKUP($A28,'[35]Regulated Pivot'!$A:$L,E$9,FALSE)),0)</f>
        <v>0</v>
      </c>
      <c r="F28" s="89">
        <f>IFERROR((VLOOKUP($A28,'[35]Regulated Pivot'!$A:$L,F$9,FALSE)),0)</f>
        <v>0</v>
      </c>
      <c r="G28" s="89">
        <f>IFERROR((VLOOKUP($A28,'[35]Regulated Pivot'!$A:$L,G$9,FALSE)),0)</f>
        <v>97.5</v>
      </c>
      <c r="H28" s="89">
        <f>IFERROR((VLOOKUP($A28,'[35]Regulated Pivot'!$A:$L,H$9,FALSE)),0)</f>
        <v>0</v>
      </c>
      <c r="I28" s="89">
        <f>IFERROR((VLOOKUP($A28,'[35]Regulated Pivot'!$A:$L,I$9,FALSE)),0)</f>
        <v>0</v>
      </c>
      <c r="J28" s="89">
        <f>IFERROR((VLOOKUP($A28,'[35]Regulated Pivot'!$A:$L,J$9,FALSE)),0)</f>
        <v>0</v>
      </c>
      <c r="K28" s="89">
        <f>IFERROR((VLOOKUP($A28,'[35]Regulated Pivot'!$A:$L,K$9,FALSE)),0)</f>
        <v>0</v>
      </c>
      <c r="L28" s="90">
        <f>IFERROR((VLOOKUP($A28,'[35]Regulated Pivot'!$A:$L,L$9,FALSE)),0)</f>
        <v>0</v>
      </c>
      <c r="M28" s="90">
        <f>IFERROR((VLOOKUP($A28,'[35]Regulated Pivot'!$A:$L,M$9,FALSE)),0)</f>
        <v>0</v>
      </c>
      <c r="N28" s="90">
        <f>IFERROR((VLOOKUP($A28,'[35]Regulated Pivot'!$A:$L,N$9,FALSE)),0)</f>
        <v>0</v>
      </c>
      <c r="O28" s="90">
        <f>IFERROR((VLOOKUP($A28,'[35]Regulated Pivot'!$A:$M,O$9,FALSE)),0)</f>
        <v>0</v>
      </c>
      <c r="P28" s="90">
        <f>IFERROR((VLOOKUP($A28,'[35]Regulated Pivot'!$A:$N,P$9,FALSE)),0)</f>
        <v>0</v>
      </c>
      <c r="Q28" s="89">
        <f t="shared" si="2"/>
        <v>97.5</v>
      </c>
      <c r="S28" s="91">
        <f t="shared" si="3"/>
        <v>0</v>
      </c>
      <c r="T28" s="91">
        <f t="shared" si="3"/>
        <v>0</v>
      </c>
      <c r="U28" s="91">
        <f t="shared" si="3"/>
        <v>9.1292134831460672</v>
      </c>
      <c r="V28" s="91">
        <f t="shared" si="3"/>
        <v>0</v>
      </c>
      <c r="W28" s="91">
        <f t="shared" si="3"/>
        <v>0</v>
      </c>
      <c r="X28" s="91">
        <f t="shared" si="3"/>
        <v>0</v>
      </c>
      <c r="Y28" s="91">
        <f t="shared" si="3"/>
        <v>0</v>
      </c>
      <c r="Z28" s="91">
        <f t="shared" si="3"/>
        <v>0</v>
      </c>
      <c r="AA28" s="91">
        <f t="shared" si="3"/>
        <v>0</v>
      </c>
      <c r="AB28" s="91">
        <f t="shared" si="3"/>
        <v>0</v>
      </c>
      <c r="AC28" s="91">
        <f t="shared" si="3"/>
        <v>0</v>
      </c>
      <c r="AD28" s="91">
        <f t="shared" si="3"/>
        <v>0</v>
      </c>
      <c r="AE28" s="92">
        <f t="shared" si="4"/>
        <v>0.76076779026217223</v>
      </c>
      <c r="AI28" s="244">
        <f t="shared" si="5"/>
        <v>10.74</v>
      </c>
      <c r="AJ28" s="249">
        <f t="shared" si="6"/>
        <v>98.047752808988747</v>
      </c>
      <c r="AK28" s="249">
        <f t="shared" si="7"/>
        <v>0.54775280898874712</v>
      </c>
      <c r="AL28" s="251">
        <f t="shared" si="8"/>
        <v>5.617977528089714E-3</v>
      </c>
    </row>
    <row r="29" spans="1:38" ht="12.75">
      <c r="A29" s="88" t="s">
        <v>811</v>
      </c>
      <c r="B29" s="88" t="s">
        <v>812</v>
      </c>
      <c r="C29" s="63">
        <f>+VLOOKUP(A29,'[35]2020 UTC Reg svc pricing'!$O:$P,2,FALSE)/2</f>
        <v>6.625</v>
      </c>
      <c r="D29" s="63"/>
      <c r="E29" s="89">
        <f>IFERROR((VLOOKUP($A29,'[35]Regulated Pivot'!$A:$L,E$9,FALSE)),0)</f>
        <v>1033.2</v>
      </c>
      <c r="F29" s="89">
        <f>IFERROR((VLOOKUP($A29,'[35]Regulated Pivot'!$A:$L,F$9,FALSE)),0)</f>
        <v>1033.2</v>
      </c>
      <c r="G29" s="89">
        <f>IFERROR((VLOOKUP($A29,'[35]Regulated Pivot'!$A:$L,G$9,FALSE)),0)</f>
        <v>1033.2</v>
      </c>
      <c r="H29" s="89">
        <f>IFERROR((VLOOKUP($A29,'[35]Regulated Pivot'!$A:$L,H$9,FALSE)),0)</f>
        <v>1033.2</v>
      </c>
      <c r="I29" s="89">
        <f>IFERROR((VLOOKUP($A29,'[35]Regulated Pivot'!$A:$L,I$9,FALSE)),0)</f>
        <v>1033.2</v>
      </c>
      <c r="J29" s="89">
        <f>IFERROR((VLOOKUP($A29,'[35]Regulated Pivot'!$A:$L,J$9,FALSE)),0)</f>
        <v>1033.2</v>
      </c>
      <c r="K29" s="89">
        <f>IFERROR((VLOOKUP($A29,'[35]Regulated Pivot'!$A:$L,K$9,FALSE)),0)</f>
        <v>1033.2</v>
      </c>
      <c r="L29" s="90">
        <f>IFERROR((VLOOKUP($A29,'[35]Regulated Pivot'!$A:$L,L$9,FALSE)),0)</f>
        <v>1035.6600000000001</v>
      </c>
      <c r="M29" s="90">
        <f>IFERROR((VLOOKUP($A29,'[35]Regulated Pivot'!$A:$L,M$9,FALSE)),0)</f>
        <v>1035.6600000000001</v>
      </c>
      <c r="N29" s="90">
        <f>IFERROR((VLOOKUP($A29,'[35]Regulated Pivot'!$A:$L,N$9,FALSE)),0)</f>
        <v>1035.6600000000001</v>
      </c>
      <c r="O29" s="90">
        <f>IFERROR((VLOOKUP($A29,'[35]Regulated Pivot'!$A:$M,O$9,FALSE)),0)</f>
        <v>1035.6600000000001</v>
      </c>
      <c r="P29" s="90">
        <f>IFERROR((VLOOKUP($A29,'[35]Regulated Pivot'!$A:$N,P$9,FALSE)),0)</f>
        <v>0</v>
      </c>
      <c r="Q29" s="89">
        <f t="shared" si="2"/>
        <v>11375.039999999999</v>
      </c>
      <c r="S29" s="91">
        <f t="shared" ref="S29:S67" si="9">IFERROR(E29/$C29,0)</f>
        <v>155.95471698113209</v>
      </c>
      <c r="T29" s="91">
        <f t="shared" ref="T29:T67" si="10">IFERROR(F29/$C29,0)</f>
        <v>155.95471698113209</v>
      </c>
      <c r="U29" s="91">
        <f t="shared" ref="U29:U67" si="11">IFERROR(G29/$C29,0)</f>
        <v>155.95471698113209</v>
      </c>
      <c r="V29" s="91">
        <f t="shared" ref="V29:V67" si="12">IFERROR(H29/$C29,0)</f>
        <v>155.95471698113209</v>
      </c>
      <c r="W29" s="91">
        <f t="shared" ref="W29:W67" si="13">IFERROR(I29/$C29,0)</f>
        <v>155.95471698113209</v>
      </c>
      <c r="X29" s="91">
        <f t="shared" ref="X29:X67" si="14">IFERROR(J29/$C29,0)</f>
        <v>155.95471698113209</v>
      </c>
      <c r="Y29" s="91">
        <f t="shared" ref="Y29:Y67" si="15">IFERROR(K29/$C29,0)</f>
        <v>155.95471698113209</v>
      </c>
      <c r="Z29" s="91">
        <f t="shared" ref="Z29:Z67" si="16">IFERROR(L29/$C29,0)</f>
        <v>156.32603773584907</v>
      </c>
      <c r="AA29" s="91">
        <f t="shared" ref="AA29:AA67" si="17">IFERROR(M29/$C29,0)</f>
        <v>156.32603773584907</v>
      </c>
      <c r="AB29" s="91">
        <f t="shared" ref="AB29:AB67" si="18">IFERROR(N29/$C29,0)</f>
        <v>156.32603773584907</v>
      </c>
      <c r="AC29" s="91">
        <f t="shared" ref="AC29:AC67" si="19">IFERROR(O29/$C29,0)</f>
        <v>156.32603773584907</v>
      </c>
      <c r="AD29" s="91">
        <f t="shared" ref="AD29:AD67" si="20">IFERROR(P29/$C29,0)</f>
        <v>0</v>
      </c>
      <c r="AE29" s="92">
        <f t="shared" ref="AE29:AE67" si="21">IFERROR(AVERAGE(S29:AD29),0)</f>
        <v>143.08226415094342</v>
      </c>
      <c r="AI29" s="244">
        <f t="shared" si="5"/>
        <v>6.66</v>
      </c>
      <c r="AJ29" s="249">
        <f t="shared" si="6"/>
        <v>11435.134550943398</v>
      </c>
      <c r="AK29" s="249">
        <f t="shared" si="7"/>
        <v>60.094550943398644</v>
      </c>
      <c r="AL29" s="251">
        <f t="shared" si="8"/>
        <v>5.2830188679247412E-3</v>
      </c>
    </row>
    <row r="30" spans="1:38" ht="12.75">
      <c r="A30" s="88" t="s">
        <v>813</v>
      </c>
      <c r="B30" s="88" t="s">
        <v>814</v>
      </c>
      <c r="C30" s="63">
        <f>+VLOOKUP(A30,'[35]2020 UTC Reg svc pricing'!$O:$P,2,FALSE)/2</f>
        <v>14.99</v>
      </c>
      <c r="D30" s="63"/>
      <c r="E30" s="89">
        <f>IFERROR((VLOOKUP($A30,'[35]Regulated Pivot'!$A:$L,E$9,FALSE)),0)</f>
        <v>0</v>
      </c>
      <c r="F30" s="89">
        <f>IFERROR((VLOOKUP($A30,'[35]Regulated Pivot'!$A:$L,F$9,FALSE)),0)</f>
        <v>-14.99</v>
      </c>
      <c r="G30" s="89">
        <f>IFERROR((VLOOKUP($A30,'[35]Regulated Pivot'!$A:$L,G$9,FALSE)),0)</f>
        <v>0</v>
      </c>
      <c r="H30" s="89">
        <f>IFERROR((VLOOKUP($A30,'[35]Regulated Pivot'!$A:$L,H$9,FALSE)),0)</f>
        <v>0</v>
      </c>
      <c r="I30" s="89">
        <f>IFERROR((VLOOKUP($A30,'[35]Regulated Pivot'!$A:$L,I$9,FALSE)),0)</f>
        <v>0</v>
      </c>
      <c r="J30" s="89">
        <f>IFERROR((VLOOKUP($A30,'[35]Regulated Pivot'!$A:$L,J$9,FALSE)),0)</f>
        <v>0</v>
      </c>
      <c r="K30" s="89">
        <f>IFERROR((VLOOKUP($A30,'[35]Regulated Pivot'!$A:$L,K$9,FALSE)),0)</f>
        <v>0</v>
      </c>
      <c r="L30" s="90">
        <f>IFERROR((VLOOKUP($A30,'[35]Regulated Pivot'!$A:$L,L$9,FALSE)),0)</f>
        <v>0</v>
      </c>
      <c r="M30" s="90">
        <f>IFERROR((VLOOKUP($A30,'[35]Regulated Pivot'!$A:$L,M$9,FALSE)),0)</f>
        <v>0</v>
      </c>
      <c r="N30" s="90">
        <f>IFERROR((VLOOKUP($A30,'[35]Regulated Pivot'!$A:$L,N$9,FALSE)),0)</f>
        <v>0</v>
      </c>
      <c r="O30" s="90">
        <f>IFERROR((VLOOKUP($A30,'[35]Regulated Pivot'!$A:$M,O$9,FALSE)),0)</f>
        <v>0</v>
      </c>
      <c r="P30" s="90">
        <f>IFERROR((VLOOKUP($A30,'[35]Regulated Pivot'!$A:$N,P$9,FALSE)),0)</f>
        <v>0</v>
      </c>
      <c r="Q30" s="89">
        <f t="shared" si="2"/>
        <v>-14.99</v>
      </c>
      <c r="S30" s="91">
        <f t="shared" si="9"/>
        <v>0</v>
      </c>
      <c r="T30" s="91">
        <f t="shared" si="10"/>
        <v>-1</v>
      </c>
      <c r="U30" s="91">
        <f t="shared" si="11"/>
        <v>0</v>
      </c>
      <c r="V30" s="91">
        <f t="shared" si="12"/>
        <v>0</v>
      </c>
      <c r="W30" s="91">
        <f t="shared" si="13"/>
        <v>0</v>
      </c>
      <c r="X30" s="91">
        <f t="shared" si="14"/>
        <v>0</v>
      </c>
      <c r="Y30" s="91">
        <f t="shared" si="15"/>
        <v>0</v>
      </c>
      <c r="Z30" s="91">
        <f t="shared" si="16"/>
        <v>0</v>
      </c>
      <c r="AA30" s="91">
        <f t="shared" si="17"/>
        <v>0</v>
      </c>
      <c r="AB30" s="91">
        <f t="shared" si="18"/>
        <v>0</v>
      </c>
      <c r="AC30" s="91">
        <f t="shared" si="19"/>
        <v>0</v>
      </c>
      <c r="AD30" s="91">
        <f t="shared" si="20"/>
        <v>0</v>
      </c>
      <c r="AE30" s="92">
        <f t="shared" si="21"/>
        <v>-8.3333333333333329E-2</v>
      </c>
      <c r="AI30" s="244">
        <f t="shared" si="5"/>
        <v>15.07</v>
      </c>
      <c r="AJ30" s="249">
        <f t="shared" si="6"/>
        <v>-15.07</v>
      </c>
      <c r="AK30" s="249">
        <f t="shared" si="7"/>
        <v>-8.0000000000000071E-2</v>
      </c>
      <c r="AL30" s="251">
        <f t="shared" si="8"/>
        <v>5.3368912608405652E-3</v>
      </c>
    </row>
    <row r="31" spans="1:38" ht="12.75">
      <c r="A31" s="88" t="s">
        <v>815</v>
      </c>
      <c r="B31" s="88" t="s">
        <v>816</v>
      </c>
      <c r="C31" s="63">
        <f>+VLOOKUP(A31,'[35]2020 UTC Reg svc pricing'!$O:$P,2,FALSE)/2</f>
        <v>8.99</v>
      </c>
      <c r="D31" s="63"/>
      <c r="E31" s="89">
        <f>IFERROR((VLOOKUP($A31,'[35]Regulated Pivot'!$A:$L,E$9,FALSE)),0)</f>
        <v>0</v>
      </c>
      <c r="F31" s="89">
        <f>IFERROR((VLOOKUP($A31,'[35]Regulated Pivot'!$A:$L,F$9,FALSE)),0)</f>
        <v>0</v>
      </c>
      <c r="G31" s="89">
        <f>IFERROR((VLOOKUP($A31,'[35]Regulated Pivot'!$A:$L,G$9,FALSE)),0)</f>
        <v>0</v>
      </c>
      <c r="H31" s="89">
        <f>IFERROR((VLOOKUP($A31,'[35]Regulated Pivot'!$A:$L,H$9,FALSE)),0)</f>
        <v>0</v>
      </c>
      <c r="I31" s="89">
        <f>IFERROR((VLOOKUP($A31,'[35]Regulated Pivot'!$A:$L,I$9,FALSE)),0)</f>
        <v>0</v>
      </c>
      <c r="J31" s="89">
        <f>IFERROR((VLOOKUP($A31,'[35]Regulated Pivot'!$A:$L,J$9,FALSE)),0)</f>
        <v>0</v>
      </c>
      <c r="K31" s="89">
        <f>IFERROR((VLOOKUP($A31,'[35]Regulated Pivot'!$A:$L,K$9,FALSE)),0)</f>
        <v>0</v>
      </c>
      <c r="L31" s="90">
        <f>IFERROR((VLOOKUP($A31,'[35]Regulated Pivot'!$A:$L,L$9,FALSE)),0)</f>
        <v>0</v>
      </c>
      <c r="M31" s="90">
        <f>IFERROR((VLOOKUP($A31,'[35]Regulated Pivot'!$A:$L,M$9,FALSE)),0)</f>
        <v>0</v>
      </c>
      <c r="N31" s="90">
        <f>IFERROR((VLOOKUP($A31,'[35]Regulated Pivot'!$A:$L,N$9,FALSE)),0)</f>
        <v>0</v>
      </c>
      <c r="O31" s="90">
        <f>IFERROR((VLOOKUP($A31,'[35]Regulated Pivot'!$A:$M,O$9,FALSE)),0)</f>
        <v>0</v>
      </c>
      <c r="P31" s="90">
        <f>IFERROR((VLOOKUP($A31,'[35]Regulated Pivot'!$A:$N,P$9,FALSE)),0)</f>
        <v>0</v>
      </c>
      <c r="Q31" s="89">
        <f t="shared" si="2"/>
        <v>0</v>
      </c>
      <c r="S31" s="91">
        <f t="shared" si="9"/>
        <v>0</v>
      </c>
      <c r="T31" s="91">
        <f t="shared" si="10"/>
        <v>0</v>
      </c>
      <c r="U31" s="91">
        <f t="shared" si="11"/>
        <v>0</v>
      </c>
      <c r="V31" s="91">
        <f t="shared" si="12"/>
        <v>0</v>
      </c>
      <c r="W31" s="91">
        <f t="shared" si="13"/>
        <v>0</v>
      </c>
      <c r="X31" s="91">
        <f t="shared" si="14"/>
        <v>0</v>
      </c>
      <c r="Y31" s="91">
        <f t="shared" si="15"/>
        <v>0</v>
      </c>
      <c r="Z31" s="91">
        <f t="shared" si="16"/>
        <v>0</v>
      </c>
      <c r="AA31" s="91">
        <f t="shared" si="17"/>
        <v>0</v>
      </c>
      <c r="AB31" s="91">
        <f t="shared" si="18"/>
        <v>0</v>
      </c>
      <c r="AC31" s="91">
        <f t="shared" si="19"/>
        <v>0</v>
      </c>
      <c r="AD31" s="91">
        <f t="shared" si="20"/>
        <v>0</v>
      </c>
      <c r="AE31" s="92">
        <f t="shared" si="21"/>
        <v>0</v>
      </c>
      <c r="AI31" s="244">
        <f t="shared" si="5"/>
        <v>9.0399999999999991</v>
      </c>
      <c r="AJ31" s="249">
        <f t="shared" si="6"/>
        <v>0</v>
      </c>
      <c r="AK31" s="249">
        <f t="shared" si="7"/>
        <v>0</v>
      </c>
      <c r="AL31" s="251" t="e">
        <f t="shared" si="8"/>
        <v>#DIV/0!</v>
      </c>
    </row>
    <row r="32" spans="1:38" ht="12.75">
      <c r="A32" s="88" t="s">
        <v>817</v>
      </c>
      <c r="B32" s="88" t="s">
        <v>818</v>
      </c>
      <c r="C32" s="63">
        <f>+VLOOKUP(A32,'[35]2020 UTC Reg svc pricing'!$O:$P,2,FALSE)/2</f>
        <v>19.98</v>
      </c>
      <c r="D32" s="63"/>
      <c r="E32" s="89">
        <f>IFERROR((VLOOKUP($A32,'[35]Regulated Pivot'!$A:$L,E$9,FALSE)),0)</f>
        <v>0</v>
      </c>
      <c r="F32" s="89">
        <f>IFERROR((VLOOKUP($A32,'[35]Regulated Pivot'!$A:$L,F$9,FALSE)),0)</f>
        <v>0</v>
      </c>
      <c r="G32" s="89">
        <f>IFERROR((VLOOKUP($A32,'[35]Regulated Pivot'!$A:$L,G$9,FALSE)),0)</f>
        <v>0</v>
      </c>
      <c r="H32" s="89">
        <f>IFERROR((VLOOKUP($A32,'[35]Regulated Pivot'!$A:$L,H$9,FALSE)),0)</f>
        <v>0</v>
      </c>
      <c r="I32" s="89">
        <f>IFERROR((VLOOKUP($A32,'[35]Regulated Pivot'!$A:$L,I$9,FALSE)),0)</f>
        <v>0</v>
      </c>
      <c r="J32" s="89">
        <f>IFERROR((VLOOKUP($A32,'[35]Regulated Pivot'!$A:$L,J$9,FALSE)),0)</f>
        <v>0</v>
      </c>
      <c r="K32" s="89">
        <f>IFERROR((VLOOKUP($A32,'[35]Regulated Pivot'!$A:$L,K$9,FALSE)),0)</f>
        <v>0</v>
      </c>
      <c r="L32" s="90">
        <f>IFERROR((VLOOKUP($A32,'[35]Regulated Pivot'!$A:$L,L$9,FALSE)),0)</f>
        <v>6.86</v>
      </c>
      <c r="M32" s="90">
        <f>IFERROR((VLOOKUP($A32,'[35]Regulated Pivot'!$A:$L,M$9,FALSE)),0)</f>
        <v>-13.120000000000001</v>
      </c>
      <c r="N32" s="90">
        <f>IFERROR((VLOOKUP($A32,'[35]Regulated Pivot'!$A:$L,N$9,FALSE)),0)</f>
        <v>22.295000000000002</v>
      </c>
      <c r="O32" s="90">
        <f>IFERROR((VLOOKUP($A32,'[35]Regulated Pivot'!$A:$M,O$9,FALSE)),0)</f>
        <v>37.28</v>
      </c>
      <c r="P32" s="90">
        <f>IFERROR((VLOOKUP($A32,'[35]Regulated Pivot'!$A:$N,P$9,FALSE)),0)</f>
        <v>-17.815000000000005</v>
      </c>
      <c r="Q32" s="89">
        <f t="shared" si="2"/>
        <v>35.499999999999993</v>
      </c>
      <c r="S32" s="91">
        <f t="shared" si="9"/>
        <v>0</v>
      </c>
      <c r="T32" s="91">
        <f t="shared" si="10"/>
        <v>0</v>
      </c>
      <c r="U32" s="91">
        <f t="shared" si="11"/>
        <v>0</v>
      </c>
      <c r="V32" s="91">
        <f t="shared" si="12"/>
        <v>0</v>
      </c>
      <c r="W32" s="91">
        <f t="shared" si="13"/>
        <v>0</v>
      </c>
      <c r="X32" s="91">
        <f t="shared" si="14"/>
        <v>0</v>
      </c>
      <c r="Y32" s="91">
        <f t="shared" si="15"/>
        <v>0</v>
      </c>
      <c r="Z32" s="91">
        <f t="shared" si="16"/>
        <v>0.34334334334334338</v>
      </c>
      <c r="AA32" s="91">
        <f t="shared" si="17"/>
        <v>-0.65665665665665673</v>
      </c>
      <c r="AB32" s="91">
        <f t="shared" si="18"/>
        <v>1.115865865865866</v>
      </c>
      <c r="AC32" s="91">
        <f t="shared" si="19"/>
        <v>1.8658658658658658</v>
      </c>
      <c r="AD32" s="91">
        <f t="shared" si="20"/>
        <v>-0.89164164164164184</v>
      </c>
      <c r="AE32" s="92">
        <f t="shared" si="21"/>
        <v>0.14806473139806473</v>
      </c>
      <c r="AI32" s="244">
        <f t="shared" si="5"/>
        <v>20.09</v>
      </c>
      <c r="AJ32" s="249">
        <f t="shared" si="6"/>
        <v>35.695445445445444</v>
      </c>
      <c r="AK32" s="249">
        <f t="shared" si="7"/>
        <v>0.19544544544545062</v>
      </c>
      <c r="AL32" s="251">
        <f t="shared" si="8"/>
        <v>5.505505505505652E-3</v>
      </c>
    </row>
    <row r="33" spans="1:38" ht="12.75">
      <c r="A33" s="88" t="s">
        <v>819</v>
      </c>
      <c r="B33" s="88" t="s">
        <v>820</v>
      </c>
      <c r="C33" s="63">
        <f>+VLOOKUP(A33,'[35]2020 UTC Reg svc pricing'!$O:$P,2,FALSE)/2</f>
        <v>39.96</v>
      </c>
      <c r="D33" s="63"/>
      <c r="E33" s="89">
        <f>IFERROR((VLOOKUP($A33,'[35]Regulated Pivot'!$A:$L,E$9,FALSE)),0)</f>
        <v>19.93</v>
      </c>
      <c r="F33" s="89">
        <f>IFERROR((VLOOKUP($A33,'[35]Regulated Pivot'!$A:$L,F$9,FALSE)),0)</f>
        <v>19.93</v>
      </c>
      <c r="G33" s="89">
        <f>IFERROR((VLOOKUP($A33,'[35]Regulated Pivot'!$A:$L,G$9,FALSE)),0)</f>
        <v>19.93</v>
      </c>
      <c r="H33" s="89">
        <f>IFERROR((VLOOKUP($A33,'[35]Regulated Pivot'!$A:$L,H$9,FALSE)),0)</f>
        <v>19.93</v>
      </c>
      <c r="I33" s="89">
        <f>IFERROR((VLOOKUP($A33,'[35]Regulated Pivot'!$A:$L,I$9,FALSE)),0)</f>
        <v>19.93</v>
      </c>
      <c r="J33" s="89">
        <f>IFERROR((VLOOKUP($A33,'[35]Regulated Pivot'!$A:$L,J$9,FALSE)),0)</f>
        <v>19.93</v>
      </c>
      <c r="K33" s="89">
        <f>IFERROR((VLOOKUP($A33,'[35]Regulated Pivot'!$A:$L,K$9,FALSE)),0)</f>
        <v>19.93</v>
      </c>
      <c r="L33" s="90">
        <f>IFERROR((VLOOKUP($A33,'[35]Regulated Pivot'!$A:$L,L$9,FALSE)),0)</f>
        <v>19.98</v>
      </c>
      <c r="M33" s="90">
        <f>IFERROR((VLOOKUP($A33,'[35]Regulated Pivot'!$A:$L,M$9,FALSE)),0)</f>
        <v>19.98</v>
      </c>
      <c r="N33" s="90">
        <f>IFERROR((VLOOKUP($A33,'[35]Regulated Pivot'!$A:$L,N$9,FALSE)),0)</f>
        <v>32.465000000000003</v>
      </c>
      <c r="O33" s="90">
        <f>IFERROR((VLOOKUP($A33,'[35]Regulated Pivot'!$A:$M,O$9,FALSE)),0)</f>
        <v>32.465000000000003</v>
      </c>
      <c r="P33" s="90">
        <f>IFERROR((VLOOKUP($A33,'[35]Regulated Pivot'!$A:$N,P$9,FALSE)),0)</f>
        <v>20.055</v>
      </c>
      <c r="Q33" s="89">
        <f t="shared" si="2"/>
        <v>264.45499999999998</v>
      </c>
      <c r="S33" s="91">
        <f t="shared" si="9"/>
        <v>0.49874874874874875</v>
      </c>
      <c r="T33" s="91">
        <f t="shared" si="10"/>
        <v>0.49874874874874875</v>
      </c>
      <c r="U33" s="91">
        <f t="shared" si="11"/>
        <v>0.49874874874874875</v>
      </c>
      <c r="V33" s="91">
        <f t="shared" si="12"/>
        <v>0.49874874874874875</v>
      </c>
      <c r="W33" s="91">
        <f t="shared" si="13"/>
        <v>0.49874874874874875</v>
      </c>
      <c r="X33" s="91">
        <f t="shared" si="14"/>
        <v>0.49874874874874875</v>
      </c>
      <c r="Y33" s="91">
        <f t="shared" si="15"/>
        <v>0.49874874874874875</v>
      </c>
      <c r="Z33" s="91">
        <f t="shared" si="16"/>
        <v>0.5</v>
      </c>
      <c r="AA33" s="91">
        <f t="shared" si="17"/>
        <v>0.5</v>
      </c>
      <c r="AB33" s="91">
        <f t="shared" si="18"/>
        <v>0.81243743743743746</v>
      </c>
      <c r="AC33" s="91">
        <f t="shared" si="19"/>
        <v>0.81243743743743746</v>
      </c>
      <c r="AD33" s="91">
        <f t="shared" si="20"/>
        <v>0.50187687687687688</v>
      </c>
      <c r="AE33" s="92">
        <f t="shared" si="21"/>
        <v>0.55149941608274944</v>
      </c>
      <c r="AI33" s="244">
        <f t="shared" si="5"/>
        <v>40.18</v>
      </c>
      <c r="AJ33" s="249">
        <f t="shared" si="6"/>
        <v>265.91095845845848</v>
      </c>
      <c r="AK33" s="249">
        <f t="shared" si="7"/>
        <v>1.4559584584584968</v>
      </c>
      <c r="AL33" s="251">
        <f t="shared" si="8"/>
        <v>5.5055055055056512E-3</v>
      </c>
    </row>
    <row r="34" spans="1:38" ht="12.75">
      <c r="A34" s="88" t="s">
        <v>821</v>
      </c>
      <c r="B34" s="88" t="s">
        <v>822</v>
      </c>
      <c r="C34" s="63">
        <f>+VLOOKUP(A34,'[35]2020 UTC Reg svc pricing'!$O:$P,2,FALSE)/2</f>
        <v>59.94</v>
      </c>
      <c r="D34" s="63"/>
      <c r="E34" s="89">
        <f>IFERROR((VLOOKUP($A34,'[35]Regulated Pivot'!$A:$L,E$9,FALSE)),0)</f>
        <v>0</v>
      </c>
      <c r="F34" s="89">
        <f>IFERROR((VLOOKUP($A34,'[35]Regulated Pivot'!$A:$L,F$9,FALSE)),0)</f>
        <v>0</v>
      </c>
      <c r="G34" s="89">
        <f>IFERROR((VLOOKUP($A34,'[35]Regulated Pivot'!$A:$L,G$9,FALSE)),0)</f>
        <v>0</v>
      </c>
      <c r="H34" s="89">
        <f>IFERROR((VLOOKUP($A34,'[35]Regulated Pivot'!$A:$L,H$9,FALSE)),0)</f>
        <v>0</v>
      </c>
      <c r="I34" s="89">
        <f>IFERROR((VLOOKUP($A34,'[35]Regulated Pivot'!$A:$L,I$9,FALSE)),0)</f>
        <v>0</v>
      </c>
      <c r="J34" s="89">
        <f>IFERROR((VLOOKUP($A34,'[35]Regulated Pivot'!$A:$L,J$9,FALSE)),0)</f>
        <v>0</v>
      </c>
      <c r="K34" s="89">
        <f>IFERROR((VLOOKUP($A34,'[35]Regulated Pivot'!$A:$L,K$9,FALSE)),0)</f>
        <v>0</v>
      </c>
      <c r="L34" s="90">
        <f>IFERROR((VLOOKUP($A34,'[35]Regulated Pivot'!$A:$L,L$9,FALSE)),0)</f>
        <v>0</v>
      </c>
      <c r="M34" s="90">
        <f>IFERROR((VLOOKUP($A34,'[35]Regulated Pivot'!$A:$L,M$9,FALSE)),0)</f>
        <v>0</v>
      </c>
      <c r="N34" s="90">
        <f>IFERROR((VLOOKUP($A34,'[35]Regulated Pivot'!$A:$L,N$9,FALSE)),0)</f>
        <v>0</v>
      </c>
      <c r="O34" s="90">
        <f>IFERROR((VLOOKUP($A34,'[35]Regulated Pivot'!$A:$M,O$9,FALSE)),0)</f>
        <v>0</v>
      </c>
      <c r="P34" s="90">
        <f>IFERROR((VLOOKUP($A34,'[35]Regulated Pivot'!$A:$N,P$9,FALSE)),0)</f>
        <v>0</v>
      </c>
      <c r="Q34" s="89">
        <f t="shared" si="2"/>
        <v>0</v>
      </c>
      <c r="S34" s="91">
        <f t="shared" si="9"/>
        <v>0</v>
      </c>
      <c r="T34" s="91">
        <f t="shared" si="10"/>
        <v>0</v>
      </c>
      <c r="U34" s="91">
        <f t="shared" si="11"/>
        <v>0</v>
      </c>
      <c r="V34" s="91">
        <f t="shared" si="12"/>
        <v>0</v>
      </c>
      <c r="W34" s="91">
        <f t="shared" si="13"/>
        <v>0</v>
      </c>
      <c r="X34" s="91">
        <f t="shared" si="14"/>
        <v>0</v>
      </c>
      <c r="Y34" s="91">
        <f t="shared" si="15"/>
        <v>0</v>
      </c>
      <c r="Z34" s="91">
        <f t="shared" si="16"/>
        <v>0</v>
      </c>
      <c r="AA34" s="91">
        <f t="shared" si="17"/>
        <v>0</v>
      </c>
      <c r="AB34" s="91">
        <f t="shared" si="18"/>
        <v>0</v>
      </c>
      <c r="AC34" s="91">
        <f t="shared" si="19"/>
        <v>0</v>
      </c>
      <c r="AD34" s="91">
        <f t="shared" si="20"/>
        <v>0</v>
      </c>
      <c r="AE34" s="92">
        <f t="shared" si="21"/>
        <v>0</v>
      </c>
      <c r="AI34" s="244">
        <f t="shared" si="5"/>
        <v>60.27</v>
      </c>
      <c r="AJ34" s="249">
        <f t="shared" si="6"/>
        <v>0</v>
      </c>
      <c r="AK34" s="249">
        <f t="shared" si="7"/>
        <v>0</v>
      </c>
      <c r="AL34" s="251" t="e">
        <f t="shared" si="8"/>
        <v>#DIV/0!</v>
      </c>
    </row>
    <row r="35" spans="1:38" s="62" customFormat="1" ht="12.75">
      <c r="A35" s="88" t="s">
        <v>823</v>
      </c>
      <c r="B35" s="88" t="s">
        <v>824</v>
      </c>
      <c r="C35" s="63">
        <f>+VLOOKUP(A35,'[35]2020 UTC Reg svc pricing'!$O:$P,2,FALSE)</f>
        <v>6.26</v>
      </c>
      <c r="D35" s="63"/>
      <c r="E35" s="89">
        <f>IFERROR((VLOOKUP($A35,'[35]Regulated Pivot'!$A:$L,E$9,FALSE)),0)</f>
        <v>64343.46</v>
      </c>
      <c r="F35" s="89">
        <f>IFERROR((VLOOKUP($A35,'[35]Regulated Pivot'!$A:$L,F$9,FALSE)),0)</f>
        <v>49087.47</v>
      </c>
      <c r="G35" s="89">
        <f>IFERROR((VLOOKUP($A35,'[35]Regulated Pivot'!$A:$L,G$9,FALSE)),0)</f>
        <v>58622.48</v>
      </c>
      <c r="H35" s="89">
        <f>IFERROR((VLOOKUP($A35,'[35]Regulated Pivot'!$A:$L,H$9,FALSE)),0)</f>
        <v>83732.510000000009</v>
      </c>
      <c r="I35" s="89">
        <f>IFERROR((VLOOKUP($A35,'[35]Regulated Pivot'!$A:$L,I$9,FALSE)),0)</f>
        <v>59081.25</v>
      </c>
      <c r="J35" s="89">
        <f>IFERROR((VLOOKUP($A35,'[35]Regulated Pivot'!$A:$L,J$9,FALSE)),0)</f>
        <v>94912.5</v>
      </c>
      <c r="K35" s="89">
        <f>IFERROR((VLOOKUP($A35,'[35]Regulated Pivot'!$A:$L,K$9,FALSE)),0)</f>
        <v>93539.1</v>
      </c>
      <c r="L35" s="90">
        <f>IFERROR((VLOOKUP($A35,'[35]Regulated Pivot'!$A:$L,L$9,FALSE)),0)</f>
        <v>78282.710000000006</v>
      </c>
      <c r="M35" s="90">
        <f>IFERROR((VLOOKUP($A35,'[35]Regulated Pivot'!$A:$L,M$9,FALSE)),0)</f>
        <v>52047.25</v>
      </c>
      <c r="N35" s="90">
        <f>IFERROR((VLOOKUP($A35,'[35]Regulated Pivot'!$A:$L,N$9,FALSE)),0)</f>
        <v>80148.670000000013</v>
      </c>
      <c r="O35" s="90">
        <f>IFERROR((VLOOKUP($A35,'[35]Regulated Pivot'!$A:$M,O$9,FALSE)),0)</f>
        <v>82468.260000000009</v>
      </c>
      <c r="P35" s="90">
        <f>IFERROR((VLOOKUP($A35,'[35]Regulated Pivot'!$A:$N,P$9,FALSE)),0)</f>
        <v>112807.78000000001</v>
      </c>
      <c r="Q35" s="89">
        <f t="shared" si="2"/>
        <v>909073.44000000006</v>
      </c>
      <c r="S35" s="91">
        <f t="shared" si="9"/>
        <v>10278.507987220448</v>
      </c>
      <c r="T35" s="91">
        <f t="shared" si="10"/>
        <v>7841.4488817891379</v>
      </c>
      <c r="U35" s="91">
        <f t="shared" si="11"/>
        <v>9364.6134185303526</v>
      </c>
      <c r="V35" s="91">
        <f t="shared" si="12"/>
        <v>13375.800319488821</v>
      </c>
      <c r="W35" s="91">
        <f t="shared" si="13"/>
        <v>9437.8993610223642</v>
      </c>
      <c r="X35" s="91">
        <f t="shared" si="14"/>
        <v>15161.741214057509</v>
      </c>
      <c r="Y35" s="91">
        <f t="shared" si="15"/>
        <v>14942.348242811502</v>
      </c>
      <c r="Z35" s="91">
        <f t="shared" si="16"/>
        <v>12505.225239616615</v>
      </c>
      <c r="AA35" s="91">
        <f t="shared" si="17"/>
        <v>8314.2571884984027</v>
      </c>
      <c r="AB35" s="91">
        <f t="shared" si="18"/>
        <v>12803.301916932909</v>
      </c>
      <c r="AC35" s="91">
        <f t="shared" si="19"/>
        <v>13173.843450479235</v>
      </c>
      <c r="AD35" s="91">
        <f t="shared" si="20"/>
        <v>18020.412140575081</v>
      </c>
      <c r="AE35" s="92">
        <f t="shared" si="21"/>
        <v>12101.616613418533</v>
      </c>
      <c r="AI35" s="244">
        <f t="shared" si="5"/>
        <v>6.29</v>
      </c>
      <c r="AJ35" s="249">
        <f t="shared" si="6"/>
        <v>913430.02198083093</v>
      </c>
      <c r="AK35" s="249">
        <f t="shared" si="7"/>
        <v>4356.5819808308734</v>
      </c>
      <c r="AL35" s="251">
        <f t="shared" si="8"/>
        <v>4.7923322683708297E-3</v>
      </c>
    </row>
    <row r="36" spans="1:38" s="62" customFormat="1" ht="12.75">
      <c r="A36" s="88" t="s">
        <v>825</v>
      </c>
      <c r="B36" s="88" t="s">
        <v>826</v>
      </c>
      <c r="C36" s="63">
        <f>+VLOOKUP(A36,'[35]2020 UTC Reg svc pricing'!$O:$P,2,FALSE)</f>
        <v>4.71</v>
      </c>
      <c r="D36" s="63"/>
      <c r="E36" s="89">
        <f>IFERROR((VLOOKUP($A36,'[35]Regulated Pivot'!$A:$L,E$9,FALSE)),0)</f>
        <v>0</v>
      </c>
      <c r="F36" s="89">
        <f>IFERROR((VLOOKUP($A36,'[35]Regulated Pivot'!$A:$L,F$9,FALSE)),0)</f>
        <v>0</v>
      </c>
      <c r="G36" s="89">
        <f>IFERROR((VLOOKUP($A36,'[35]Regulated Pivot'!$A:$L,G$9,FALSE)),0)</f>
        <v>3.75</v>
      </c>
      <c r="H36" s="89">
        <f>IFERROR((VLOOKUP($A36,'[35]Regulated Pivot'!$A:$L,H$9,FALSE)),0)</f>
        <v>0</v>
      </c>
      <c r="I36" s="89">
        <f>IFERROR((VLOOKUP($A36,'[35]Regulated Pivot'!$A:$L,I$9,FALSE)),0)</f>
        <v>0</v>
      </c>
      <c r="J36" s="89">
        <f>IFERROR((VLOOKUP($A36,'[35]Regulated Pivot'!$A:$L,J$9,FALSE)),0)</f>
        <v>0</v>
      </c>
      <c r="K36" s="89">
        <f>IFERROR((VLOOKUP($A36,'[35]Regulated Pivot'!$A:$L,K$9,FALSE)),0)</f>
        <v>0</v>
      </c>
      <c r="L36" s="90">
        <f>IFERROR((VLOOKUP($A36,'[35]Regulated Pivot'!$A:$L,L$9,FALSE)),0)</f>
        <v>0</v>
      </c>
      <c r="M36" s="90">
        <f>IFERROR((VLOOKUP($A36,'[35]Regulated Pivot'!$A:$L,M$9,FALSE)),0)</f>
        <v>0</v>
      </c>
      <c r="N36" s="90">
        <f>IFERROR((VLOOKUP($A36,'[35]Regulated Pivot'!$A:$L,N$9,FALSE)),0)</f>
        <v>0</v>
      </c>
      <c r="O36" s="90">
        <f>IFERROR((VLOOKUP($A36,'[35]Regulated Pivot'!$A:$M,O$9,FALSE)),0)</f>
        <v>0</v>
      </c>
      <c r="P36" s="90">
        <f>IFERROR((VLOOKUP($A36,'[35]Regulated Pivot'!$A:$N,P$9,FALSE)),0)</f>
        <v>0</v>
      </c>
      <c r="Q36" s="89">
        <f t="shared" si="2"/>
        <v>3.75</v>
      </c>
      <c r="S36" s="91">
        <f t="shared" si="9"/>
        <v>0</v>
      </c>
      <c r="T36" s="91">
        <f t="shared" si="10"/>
        <v>0</v>
      </c>
      <c r="U36" s="91">
        <f t="shared" si="11"/>
        <v>0.79617834394904463</v>
      </c>
      <c r="V36" s="91">
        <f t="shared" si="12"/>
        <v>0</v>
      </c>
      <c r="W36" s="91">
        <f t="shared" si="13"/>
        <v>0</v>
      </c>
      <c r="X36" s="91">
        <f t="shared" si="14"/>
        <v>0</v>
      </c>
      <c r="Y36" s="91">
        <f t="shared" si="15"/>
        <v>0</v>
      </c>
      <c r="Z36" s="91">
        <f t="shared" si="16"/>
        <v>0</v>
      </c>
      <c r="AA36" s="91">
        <f t="shared" si="17"/>
        <v>0</v>
      </c>
      <c r="AB36" s="91">
        <f t="shared" si="18"/>
        <v>0</v>
      </c>
      <c r="AC36" s="91">
        <f t="shared" si="19"/>
        <v>0</v>
      </c>
      <c r="AD36" s="91">
        <f t="shared" si="20"/>
        <v>0</v>
      </c>
      <c r="AE36" s="92">
        <f t="shared" si="21"/>
        <v>6.6348195329087048E-2</v>
      </c>
      <c r="AI36" s="244">
        <f t="shared" si="5"/>
        <v>4.74</v>
      </c>
      <c r="AJ36" s="249">
        <f t="shared" si="6"/>
        <v>3.7738853503184715</v>
      </c>
      <c r="AK36" s="249">
        <f t="shared" si="7"/>
        <v>2.3885350318471499E-2</v>
      </c>
      <c r="AL36" s="251">
        <f t="shared" si="8"/>
        <v>6.3694267515923995E-3</v>
      </c>
    </row>
    <row r="37" spans="1:38" ht="12.75">
      <c r="A37" s="88" t="s">
        <v>827</v>
      </c>
      <c r="B37" s="88" t="s">
        <v>828</v>
      </c>
      <c r="C37" s="63">
        <f>+VLOOKUP(A37,'[35]2020 UTC Reg svc pricing'!$O:$P,2,FALSE)</f>
        <v>8.16</v>
      </c>
      <c r="D37" s="63"/>
      <c r="E37" s="89">
        <f>IFERROR((VLOOKUP($A37,'[35]Regulated Pivot'!$A:$L,E$9,FALSE)),0)</f>
        <v>1242.51</v>
      </c>
      <c r="F37" s="89">
        <f>IFERROR((VLOOKUP($A37,'[35]Regulated Pivot'!$A:$L,F$9,FALSE)),0)</f>
        <v>1347.3</v>
      </c>
      <c r="G37" s="89">
        <f>IFERROR((VLOOKUP($A37,'[35]Regulated Pivot'!$A:$L,G$9,FALSE)),0)</f>
        <v>1147.7</v>
      </c>
      <c r="H37" s="89">
        <f>IFERROR((VLOOKUP($A37,'[35]Regulated Pivot'!$A:$L,H$9,FALSE)),0)</f>
        <v>1536.92</v>
      </c>
      <c r="I37" s="89">
        <f>IFERROR((VLOOKUP($A37,'[35]Regulated Pivot'!$A:$L,I$9,FALSE)),0)</f>
        <v>1611.77</v>
      </c>
      <c r="J37" s="89">
        <f>IFERROR((VLOOKUP($A37,'[35]Regulated Pivot'!$A:$L,J$9,FALSE)),0)</f>
        <v>2105.7799999999997</v>
      </c>
      <c r="K37" s="89">
        <f>IFERROR((VLOOKUP($A37,'[35]Regulated Pivot'!$A:$L,K$9,FALSE)),0)</f>
        <v>1726.54</v>
      </c>
      <c r="L37" s="90">
        <f>IFERROR((VLOOKUP($A37,'[35]Regulated Pivot'!$A:$L,L$9,FALSE)),0)</f>
        <v>1649.95</v>
      </c>
      <c r="M37" s="90">
        <f>IFERROR((VLOOKUP($A37,'[35]Regulated Pivot'!$A:$L,M$9,FALSE)),0)</f>
        <v>1875.1399999999999</v>
      </c>
      <c r="N37" s="90">
        <f>IFERROR((VLOOKUP($A37,'[35]Regulated Pivot'!$A:$L,N$9,FALSE)),0)</f>
        <v>1559.98</v>
      </c>
      <c r="O37" s="90">
        <f>IFERROR((VLOOKUP($A37,'[35]Regulated Pivot'!$A:$M,O$9,FALSE)),0)</f>
        <v>1410</v>
      </c>
      <c r="P37" s="90">
        <f>IFERROR((VLOOKUP($A37,'[35]Regulated Pivot'!$A:$N,P$9,FALSE)),0)</f>
        <v>1660.04</v>
      </c>
      <c r="Q37" s="89">
        <f t="shared" si="2"/>
        <v>18873.63</v>
      </c>
      <c r="S37" s="91">
        <f t="shared" si="9"/>
        <v>152.26838235294116</v>
      </c>
      <c r="T37" s="91">
        <f t="shared" si="10"/>
        <v>165.11029411764704</v>
      </c>
      <c r="U37" s="91">
        <f t="shared" si="11"/>
        <v>140.64950980392157</v>
      </c>
      <c r="V37" s="91">
        <f t="shared" si="12"/>
        <v>188.34803921568627</v>
      </c>
      <c r="W37" s="91">
        <f t="shared" si="13"/>
        <v>197.52083333333331</v>
      </c>
      <c r="X37" s="91">
        <f t="shared" si="14"/>
        <v>258.06127450980387</v>
      </c>
      <c r="Y37" s="91">
        <f t="shared" si="15"/>
        <v>211.58578431372547</v>
      </c>
      <c r="Z37" s="91">
        <f t="shared" si="16"/>
        <v>202.19975490196077</v>
      </c>
      <c r="AA37" s="91">
        <f t="shared" si="17"/>
        <v>229.79656862745097</v>
      </c>
      <c r="AB37" s="91">
        <f t="shared" si="18"/>
        <v>191.17401960784315</v>
      </c>
      <c r="AC37" s="91">
        <f t="shared" si="19"/>
        <v>172.79411764705881</v>
      </c>
      <c r="AD37" s="91">
        <f t="shared" si="20"/>
        <v>203.43627450980392</v>
      </c>
      <c r="AE37" s="92">
        <f t="shared" si="21"/>
        <v>192.74540441176467</v>
      </c>
      <c r="AI37" s="244">
        <f t="shared" si="5"/>
        <v>8.2100000000000009</v>
      </c>
      <c r="AJ37" s="249">
        <f t="shared" si="6"/>
        <v>18989.277242647058</v>
      </c>
      <c r="AK37" s="249">
        <f t="shared" si="7"/>
        <v>115.64724264705728</v>
      </c>
      <c r="AL37" s="251">
        <f t="shared" si="8"/>
        <v>6.1274509803920752E-3</v>
      </c>
    </row>
    <row r="38" spans="1:38" ht="12.75">
      <c r="A38" s="88" t="s">
        <v>829</v>
      </c>
      <c r="B38" s="88" t="s">
        <v>830</v>
      </c>
      <c r="C38" s="242">
        <v>11.76</v>
      </c>
      <c r="D38" s="63"/>
      <c r="E38" s="89">
        <f>IFERROR((VLOOKUP($A38,'[35]Regulated Pivot'!$A:$L,E$9,FALSE)),0)</f>
        <v>14.97</v>
      </c>
      <c r="F38" s="89">
        <f>IFERROR((VLOOKUP($A38,'[35]Regulated Pivot'!$A:$L,F$9,FALSE)),0)</f>
        <v>0</v>
      </c>
      <c r="G38" s="89">
        <f>IFERROR((VLOOKUP($A38,'[35]Regulated Pivot'!$A:$L,G$9,FALSE)),0)</f>
        <v>0</v>
      </c>
      <c r="H38" s="89">
        <f>IFERROR((VLOOKUP($A38,'[35]Regulated Pivot'!$A:$L,H$9,FALSE)),0)</f>
        <v>0</v>
      </c>
      <c r="I38" s="89">
        <f>IFERROR((VLOOKUP($A38,'[35]Regulated Pivot'!$A:$L,I$9,FALSE)),0)</f>
        <v>0</v>
      </c>
      <c r="J38" s="89">
        <f>IFERROR((VLOOKUP($A38,'[35]Regulated Pivot'!$A:$L,J$9,FALSE)),0)</f>
        <v>9.98</v>
      </c>
      <c r="K38" s="89">
        <f>IFERROR((VLOOKUP($A38,'[35]Regulated Pivot'!$A:$L,K$9,FALSE)),0)</f>
        <v>0</v>
      </c>
      <c r="L38" s="90">
        <f>IFERROR((VLOOKUP($A38,'[35]Regulated Pivot'!$A:$L,L$9,FALSE)),0)</f>
        <v>5</v>
      </c>
      <c r="M38" s="90">
        <f>IFERROR((VLOOKUP($A38,'[35]Regulated Pivot'!$A:$L,M$9,FALSE)),0)</f>
        <v>0</v>
      </c>
      <c r="N38" s="90">
        <f>IFERROR((VLOOKUP($A38,'[35]Regulated Pivot'!$A:$L,N$9,FALSE)),0)</f>
        <v>0</v>
      </c>
      <c r="O38" s="90">
        <f>IFERROR((VLOOKUP($A38,'[35]Regulated Pivot'!$A:$M,O$9,FALSE)),0)</f>
        <v>0</v>
      </c>
      <c r="P38" s="90">
        <f>IFERROR((VLOOKUP($A38,'[35]Regulated Pivot'!$A:$N,P$9,FALSE)),0)</f>
        <v>25</v>
      </c>
      <c r="Q38" s="89">
        <f t="shared" si="2"/>
        <v>54.95</v>
      </c>
      <c r="S38" s="91">
        <f t="shared" si="9"/>
        <v>1.2729591836734695</v>
      </c>
      <c r="T38" s="91">
        <f t="shared" si="10"/>
        <v>0</v>
      </c>
      <c r="U38" s="91">
        <f t="shared" si="11"/>
        <v>0</v>
      </c>
      <c r="V38" s="91">
        <f t="shared" si="12"/>
        <v>0</v>
      </c>
      <c r="W38" s="91">
        <f t="shared" si="13"/>
        <v>0</v>
      </c>
      <c r="X38" s="91">
        <f t="shared" si="14"/>
        <v>0.84863945578231292</v>
      </c>
      <c r="Y38" s="91">
        <f t="shared" si="15"/>
        <v>0</v>
      </c>
      <c r="Z38" s="91">
        <f t="shared" si="16"/>
        <v>0.42517006802721091</v>
      </c>
      <c r="AA38" s="91">
        <f t="shared" si="17"/>
        <v>0</v>
      </c>
      <c r="AB38" s="91">
        <f t="shared" si="18"/>
        <v>0</v>
      </c>
      <c r="AC38" s="91">
        <f t="shared" si="19"/>
        <v>0</v>
      </c>
      <c r="AD38" s="91">
        <f t="shared" si="20"/>
        <v>2.1258503401360547</v>
      </c>
      <c r="AE38" s="92">
        <f t="shared" si="21"/>
        <v>0.38938492063492064</v>
      </c>
      <c r="AI38" s="244">
        <f t="shared" si="5"/>
        <v>11.83</v>
      </c>
      <c r="AJ38" s="249">
        <f t="shared" si="6"/>
        <v>55.277083333333337</v>
      </c>
      <c r="AK38" s="249">
        <f t="shared" si="7"/>
        <v>0.32708333333333428</v>
      </c>
      <c r="AL38" s="251">
        <f t="shared" si="8"/>
        <v>5.9523809523809694E-3</v>
      </c>
    </row>
    <row r="39" spans="1:38" ht="12.75">
      <c r="A39" s="88" t="s">
        <v>831</v>
      </c>
      <c r="B39" s="88" t="s">
        <v>832</v>
      </c>
      <c r="C39" s="63">
        <f>+VLOOKUP(A39,'[35]2020 UTC Reg svc pricing'!$O:$P,2,FALSE)</f>
        <v>6.15</v>
      </c>
      <c r="D39" s="63"/>
      <c r="E39" s="89">
        <f>IFERROR((VLOOKUP($A39,'[35]Regulated Pivot'!$A:$L,E$9,FALSE)),0)</f>
        <v>7347.12</v>
      </c>
      <c r="F39" s="89">
        <f>IFERROR((VLOOKUP($A39,'[35]Regulated Pivot'!$A:$L,F$9,FALSE)),0)</f>
        <v>7139</v>
      </c>
      <c r="G39" s="89">
        <f>IFERROR((VLOOKUP($A39,'[35]Regulated Pivot'!$A:$L,G$9,FALSE)),0)</f>
        <v>8342.9</v>
      </c>
      <c r="H39" s="89">
        <f>IFERROR((VLOOKUP($A39,'[35]Regulated Pivot'!$A:$L,H$9,FALSE)),0)</f>
        <v>12796.960000000001</v>
      </c>
      <c r="I39" s="89">
        <f>IFERROR((VLOOKUP($A39,'[35]Regulated Pivot'!$A:$L,I$9,FALSE)),0)</f>
        <v>10778.68</v>
      </c>
      <c r="J39" s="89">
        <f>IFERROR((VLOOKUP($A39,'[35]Regulated Pivot'!$A:$L,J$9,FALSE)),0)</f>
        <v>16543.12</v>
      </c>
      <c r="K39" s="89">
        <f>IFERROR((VLOOKUP($A39,'[35]Regulated Pivot'!$A:$L,K$9,FALSE)),0)</f>
        <v>15294.429999999998</v>
      </c>
      <c r="L39" s="90">
        <f>IFERROR((VLOOKUP($A39,'[35]Regulated Pivot'!$A:$L,L$9,FALSE)),0)</f>
        <v>14257.560000000001</v>
      </c>
      <c r="M39" s="90">
        <f>IFERROR((VLOOKUP($A39,'[35]Regulated Pivot'!$A:$L,M$9,FALSE)),0)</f>
        <v>9528.0099999999984</v>
      </c>
      <c r="N39" s="90">
        <f>IFERROR((VLOOKUP($A39,'[35]Regulated Pivot'!$A:$L,N$9,FALSE)),0)</f>
        <v>11346.28</v>
      </c>
      <c r="O39" s="90">
        <f>IFERROR((VLOOKUP($A39,'[35]Regulated Pivot'!$A:$M,O$9,FALSE)),0)</f>
        <v>11783.470000000001</v>
      </c>
      <c r="P39" s="90">
        <f>IFERROR((VLOOKUP($A39,'[35]Regulated Pivot'!$A:$N,P$9,FALSE)),0)</f>
        <v>17804.340000000004</v>
      </c>
      <c r="Q39" s="89">
        <f t="shared" si="2"/>
        <v>142961.87</v>
      </c>
      <c r="S39" s="91">
        <f t="shared" si="9"/>
        <v>1194.6536585365852</v>
      </c>
      <c r="T39" s="91">
        <f t="shared" si="10"/>
        <v>1160.8130081300812</v>
      </c>
      <c r="U39" s="91">
        <f t="shared" si="11"/>
        <v>1356.5691056910568</v>
      </c>
      <c r="V39" s="91">
        <f t="shared" si="12"/>
        <v>2080.8065040650408</v>
      </c>
      <c r="W39" s="91">
        <f t="shared" si="13"/>
        <v>1752.630894308943</v>
      </c>
      <c r="X39" s="91">
        <f t="shared" si="14"/>
        <v>2689.9382113821134</v>
      </c>
      <c r="Y39" s="91">
        <f t="shared" si="15"/>
        <v>2486.8991869918696</v>
      </c>
      <c r="Z39" s="91">
        <f t="shared" si="16"/>
        <v>2318.3024390243904</v>
      </c>
      <c r="AA39" s="91">
        <f t="shared" si="17"/>
        <v>1549.2699186991867</v>
      </c>
      <c r="AB39" s="91">
        <f t="shared" si="18"/>
        <v>1844.9235772357724</v>
      </c>
      <c r="AC39" s="91">
        <f t="shared" si="19"/>
        <v>1916.0113821138211</v>
      </c>
      <c r="AD39" s="91">
        <f t="shared" si="20"/>
        <v>2895.0146341463419</v>
      </c>
      <c r="AE39" s="92">
        <f t="shared" si="21"/>
        <v>1937.1527100271003</v>
      </c>
      <c r="AI39" s="244">
        <f t="shared" si="5"/>
        <v>6.18</v>
      </c>
      <c r="AJ39" s="249">
        <f t="shared" si="6"/>
        <v>143659.24497560976</v>
      </c>
      <c r="AK39" s="249">
        <f t="shared" si="7"/>
        <v>697.37497560976772</v>
      </c>
      <c r="AL39" s="251">
        <f t="shared" si="8"/>
        <v>4.8780487804878864E-3</v>
      </c>
    </row>
    <row r="40" spans="1:38" ht="12.75">
      <c r="A40" s="88" t="s">
        <v>833</v>
      </c>
      <c r="B40" s="88" t="s">
        <v>832</v>
      </c>
      <c r="C40" s="242">
        <v>4.84</v>
      </c>
      <c r="D40" s="63"/>
      <c r="E40" s="89">
        <f>IFERROR((VLOOKUP($A40,'[35]Regulated Pivot'!$A:$L,E$9,FALSE)),0)</f>
        <v>38.72</v>
      </c>
      <c r="F40" s="89">
        <f>IFERROR((VLOOKUP($A40,'[35]Regulated Pivot'!$A:$L,F$9,FALSE)),0)</f>
        <v>24.2</v>
      </c>
      <c r="G40" s="89">
        <f>IFERROR((VLOOKUP($A40,'[35]Regulated Pivot'!$A:$L,G$9,FALSE)),0)</f>
        <v>19.36</v>
      </c>
      <c r="H40" s="89">
        <f>IFERROR((VLOOKUP($A40,'[35]Regulated Pivot'!$A:$L,H$9,FALSE)),0)</f>
        <v>38.72</v>
      </c>
      <c r="I40" s="89">
        <f>IFERROR((VLOOKUP($A40,'[35]Regulated Pivot'!$A:$L,I$9,FALSE)),0)</f>
        <v>72.599999999999994</v>
      </c>
      <c r="J40" s="89">
        <f>IFERROR((VLOOKUP($A40,'[35]Regulated Pivot'!$A:$L,J$9,FALSE)),0)</f>
        <v>38.72</v>
      </c>
      <c r="K40" s="89">
        <f>IFERROR((VLOOKUP($A40,'[35]Regulated Pivot'!$A:$L,K$9,FALSE)),0)</f>
        <v>-19.36</v>
      </c>
      <c r="L40" s="90">
        <f>IFERROR((VLOOKUP($A40,'[35]Regulated Pivot'!$A:$L,L$9,FALSE)),0)</f>
        <v>92.15</v>
      </c>
      <c r="M40" s="90">
        <f>IFERROR((VLOOKUP($A40,'[35]Regulated Pivot'!$A:$L,M$9,FALSE)),0)</f>
        <v>29.099999999999998</v>
      </c>
      <c r="N40" s="90">
        <f>IFERROR((VLOOKUP($A40,'[35]Regulated Pivot'!$A:$L,N$9,FALSE)),0)</f>
        <v>38.799999999999997</v>
      </c>
      <c r="O40" s="90">
        <f>IFERROR((VLOOKUP($A40,'[35]Regulated Pivot'!$A:$M,O$9,FALSE)),0)</f>
        <v>82.45</v>
      </c>
      <c r="P40" s="90">
        <f>IFERROR((VLOOKUP($A40,'[35]Regulated Pivot'!$A:$N,P$9,FALSE)),0)</f>
        <v>97</v>
      </c>
      <c r="Q40" s="89">
        <f t="shared" si="2"/>
        <v>552.46</v>
      </c>
      <c r="S40" s="91">
        <f t="shared" si="9"/>
        <v>8</v>
      </c>
      <c r="T40" s="91">
        <f t="shared" si="10"/>
        <v>5</v>
      </c>
      <c r="U40" s="91">
        <f t="shared" si="11"/>
        <v>4</v>
      </c>
      <c r="V40" s="91">
        <f t="shared" si="12"/>
        <v>8</v>
      </c>
      <c r="W40" s="91">
        <f t="shared" si="13"/>
        <v>15</v>
      </c>
      <c r="X40" s="91">
        <f t="shared" si="14"/>
        <v>8</v>
      </c>
      <c r="Y40" s="91">
        <f t="shared" si="15"/>
        <v>-4</v>
      </c>
      <c r="Z40" s="91">
        <f t="shared" si="16"/>
        <v>19.039256198347108</v>
      </c>
      <c r="AA40" s="91">
        <f t="shared" si="17"/>
        <v>6.0123966942148757</v>
      </c>
      <c r="AB40" s="91">
        <f t="shared" si="18"/>
        <v>8.0165289256198342</v>
      </c>
      <c r="AC40" s="91">
        <f t="shared" si="19"/>
        <v>17.035123966942148</v>
      </c>
      <c r="AD40" s="91">
        <f t="shared" si="20"/>
        <v>20.041322314049587</v>
      </c>
      <c r="AE40" s="92">
        <f t="shared" si="21"/>
        <v>9.512052341597796</v>
      </c>
      <c r="AI40" s="244">
        <f t="shared" si="5"/>
        <v>4.87</v>
      </c>
      <c r="AJ40" s="249">
        <f t="shared" si="6"/>
        <v>555.88433884297524</v>
      </c>
      <c r="AK40" s="249">
        <f t="shared" si="7"/>
        <v>3.4243388429752031</v>
      </c>
      <c r="AL40" s="251">
        <f t="shared" si="8"/>
        <v>6.1983471074380098E-3</v>
      </c>
    </row>
    <row r="41" spans="1:38" ht="12.75">
      <c r="A41" s="88" t="s">
        <v>834</v>
      </c>
      <c r="B41" s="88" t="s">
        <v>835</v>
      </c>
      <c r="C41" s="63">
        <f>+VLOOKUP(A41,'[35]2020 UTC Reg svc pricing'!$O:$P,2,FALSE)</f>
        <v>2.77</v>
      </c>
      <c r="D41" s="63"/>
      <c r="E41" s="89">
        <f>IFERROR((VLOOKUP($A41,'[35]Regulated Pivot'!$A:$L,E$9,FALSE)),0)</f>
        <v>0</v>
      </c>
      <c r="F41" s="89">
        <f>IFERROR((VLOOKUP($A41,'[35]Regulated Pivot'!$A:$L,F$9,FALSE)),0)</f>
        <v>207.75</v>
      </c>
      <c r="G41" s="89">
        <f>IFERROR((VLOOKUP($A41,'[35]Regulated Pivot'!$A:$L,G$9,FALSE)),0)</f>
        <v>-6.24</v>
      </c>
      <c r="H41" s="89">
        <f>IFERROR((VLOOKUP($A41,'[35]Regulated Pivot'!$A:$L,H$9,FALSE)),0)</f>
        <v>211.75</v>
      </c>
      <c r="I41" s="89">
        <f>IFERROR((VLOOKUP($A41,'[35]Regulated Pivot'!$A:$L,I$9,FALSE)),0)</f>
        <v>-1.04</v>
      </c>
      <c r="J41" s="89">
        <f>IFERROR((VLOOKUP($A41,'[35]Regulated Pivot'!$A:$L,J$9,FALSE)),0)</f>
        <v>213.29000000000002</v>
      </c>
      <c r="K41" s="89">
        <f>IFERROR((VLOOKUP($A41,'[35]Regulated Pivot'!$A:$L,K$9,FALSE)),0)</f>
        <v>2.77</v>
      </c>
      <c r="L41" s="90">
        <f>IFERROR((VLOOKUP($A41,'[35]Regulated Pivot'!$A:$L,L$9,FALSE)),0)</f>
        <v>221.93</v>
      </c>
      <c r="M41" s="90">
        <f>IFERROR((VLOOKUP($A41,'[35]Regulated Pivot'!$A:$L,M$9,FALSE)),0)</f>
        <v>2.77</v>
      </c>
      <c r="N41" s="90">
        <f>IFERROR((VLOOKUP($A41,'[35]Regulated Pivot'!$A:$L,N$9,FALSE)),0)</f>
        <v>222.97000000000003</v>
      </c>
      <c r="O41" s="90">
        <f>IFERROR((VLOOKUP($A41,'[35]Regulated Pivot'!$A:$M,O$9,FALSE)),0)</f>
        <v>2.77</v>
      </c>
      <c r="P41" s="90">
        <f>IFERROR((VLOOKUP($A41,'[35]Regulated Pivot'!$A:$N,P$9,FALSE)),0)</f>
        <v>213.26</v>
      </c>
      <c r="Q41" s="89">
        <f t="shared" si="2"/>
        <v>1291.98</v>
      </c>
      <c r="S41" s="91">
        <f t="shared" si="9"/>
        <v>0</v>
      </c>
      <c r="T41" s="91">
        <f t="shared" si="10"/>
        <v>75</v>
      </c>
      <c r="U41" s="91">
        <f t="shared" si="11"/>
        <v>-2.2527075812274369</v>
      </c>
      <c r="V41" s="91">
        <f t="shared" si="12"/>
        <v>76.444043321299645</v>
      </c>
      <c r="W41" s="91">
        <f t="shared" si="13"/>
        <v>-0.37545126353790614</v>
      </c>
      <c r="X41" s="91">
        <f t="shared" si="14"/>
        <v>77</v>
      </c>
      <c r="Y41" s="91">
        <f t="shared" si="15"/>
        <v>1</v>
      </c>
      <c r="Z41" s="91">
        <f t="shared" si="16"/>
        <v>80.119133574007222</v>
      </c>
      <c r="AA41" s="91">
        <f t="shared" si="17"/>
        <v>1</v>
      </c>
      <c r="AB41" s="91">
        <f t="shared" si="18"/>
        <v>80.494584837545133</v>
      </c>
      <c r="AC41" s="91">
        <f t="shared" si="19"/>
        <v>1</v>
      </c>
      <c r="AD41" s="91">
        <f t="shared" si="20"/>
        <v>76.989169675090253</v>
      </c>
      <c r="AE41" s="92">
        <f t="shared" si="21"/>
        <v>38.868231046931406</v>
      </c>
      <c r="AI41" s="244">
        <f t="shared" si="5"/>
        <v>2.79</v>
      </c>
      <c r="AJ41" s="249">
        <f t="shared" si="6"/>
        <v>1301.3083754512634</v>
      </c>
      <c r="AK41" s="249">
        <f t="shared" si="7"/>
        <v>9.328375451263355</v>
      </c>
      <c r="AL41" s="251">
        <f t="shared" si="8"/>
        <v>7.220216606498053E-3</v>
      </c>
    </row>
    <row r="42" spans="1:38" s="62" customFormat="1" ht="12.75">
      <c r="A42" s="88" t="s">
        <v>836</v>
      </c>
      <c r="B42" s="88" t="s">
        <v>837</v>
      </c>
      <c r="C42" s="63">
        <f>+VLOOKUP(A42,'[35]2020 UTC Reg svc pricing'!$O:$P,2,FALSE)</f>
        <v>5.54</v>
      </c>
      <c r="D42" s="63"/>
      <c r="E42" s="89">
        <f>IFERROR((VLOOKUP($A42,'[35]Regulated Pivot'!$A:$L,E$9,FALSE)),0)</f>
        <v>0</v>
      </c>
      <c r="F42" s="89">
        <f>IFERROR((VLOOKUP($A42,'[35]Regulated Pivot'!$A:$L,F$9,FALSE)),0)</f>
        <v>193.9</v>
      </c>
      <c r="G42" s="89">
        <f>IFERROR((VLOOKUP($A42,'[35]Regulated Pivot'!$A:$L,G$9,FALSE)),0)</f>
        <v>0</v>
      </c>
      <c r="H42" s="89">
        <f>IFERROR((VLOOKUP($A42,'[35]Regulated Pivot'!$A:$L,H$9,FALSE)),0)</f>
        <v>193.89</v>
      </c>
      <c r="I42" s="89">
        <f>IFERROR((VLOOKUP($A42,'[35]Regulated Pivot'!$A:$L,I$9,FALSE)),0)</f>
        <v>2.78</v>
      </c>
      <c r="J42" s="89">
        <f>IFERROR((VLOOKUP($A42,'[35]Regulated Pivot'!$A:$L,J$9,FALSE)),0)</f>
        <v>191.12</v>
      </c>
      <c r="K42" s="89">
        <f>IFERROR((VLOOKUP($A42,'[35]Regulated Pivot'!$A:$L,K$9,FALSE)),0)</f>
        <v>0</v>
      </c>
      <c r="L42" s="90">
        <f>IFERROR((VLOOKUP($A42,'[35]Regulated Pivot'!$A:$L,L$9,FALSE)),0)</f>
        <v>202.21</v>
      </c>
      <c r="M42" s="90">
        <f>IFERROR((VLOOKUP($A42,'[35]Regulated Pivot'!$A:$L,M$9,FALSE)),0)</f>
        <v>0</v>
      </c>
      <c r="N42" s="90">
        <f>IFERROR((VLOOKUP($A42,'[35]Regulated Pivot'!$A:$L,N$9,FALSE)),0)</f>
        <v>204.98000000000002</v>
      </c>
      <c r="O42" s="90">
        <f>IFERROR((VLOOKUP($A42,'[35]Regulated Pivot'!$A:$M,O$9,FALSE)),0)</f>
        <v>0</v>
      </c>
      <c r="P42" s="90">
        <f>IFERROR((VLOOKUP($A42,'[35]Regulated Pivot'!$A:$N,P$9,FALSE)),0)</f>
        <v>211.89000000000001</v>
      </c>
      <c r="Q42" s="89">
        <f t="shared" si="2"/>
        <v>1200.77</v>
      </c>
      <c r="S42" s="91">
        <f t="shared" si="9"/>
        <v>0</v>
      </c>
      <c r="T42" s="91">
        <f t="shared" si="10"/>
        <v>35</v>
      </c>
      <c r="U42" s="91">
        <f t="shared" si="11"/>
        <v>0</v>
      </c>
      <c r="V42" s="91">
        <f t="shared" si="12"/>
        <v>34.998194945848375</v>
      </c>
      <c r="W42" s="91">
        <f t="shared" si="13"/>
        <v>0.50180505415162446</v>
      </c>
      <c r="X42" s="91">
        <f t="shared" si="14"/>
        <v>34.498194945848375</v>
      </c>
      <c r="Y42" s="91">
        <f t="shared" si="15"/>
        <v>0</v>
      </c>
      <c r="Z42" s="91">
        <f t="shared" si="16"/>
        <v>36.5</v>
      </c>
      <c r="AA42" s="91">
        <f t="shared" si="17"/>
        <v>0</v>
      </c>
      <c r="AB42" s="91">
        <f t="shared" si="18"/>
        <v>37</v>
      </c>
      <c r="AC42" s="91">
        <f t="shared" si="19"/>
        <v>0</v>
      </c>
      <c r="AD42" s="91">
        <f t="shared" si="20"/>
        <v>38.247292418772567</v>
      </c>
      <c r="AE42" s="92">
        <f t="shared" si="21"/>
        <v>18.062123947051745</v>
      </c>
      <c r="AI42" s="244">
        <f t="shared" si="5"/>
        <v>5.57</v>
      </c>
      <c r="AJ42" s="249">
        <f t="shared" si="6"/>
        <v>1207.2723646209388</v>
      </c>
      <c r="AK42" s="249">
        <f t="shared" si="7"/>
        <v>6.5023646209388062</v>
      </c>
      <c r="AL42" s="251">
        <f t="shared" si="8"/>
        <v>5.4151624548737943E-3</v>
      </c>
    </row>
    <row r="43" spans="1:38" s="62" customFormat="1" ht="12.75">
      <c r="A43" s="88" t="s">
        <v>838</v>
      </c>
      <c r="B43" s="88" t="s">
        <v>837</v>
      </c>
      <c r="C43" s="63">
        <f>+VLOOKUP(A43,'[35]2020 UTC Reg svc pricing'!$O:$P,2,FALSE)</f>
        <v>6.02</v>
      </c>
      <c r="D43" s="63"/>
      <c r="E43" s="89">
        <f>IFERROR((VLOOKUP($A43,'[35]Regulated Pivot'!$A:$L,E$9,FALSE)),0)</f>
        <v>60.94</v>
      </c>
      <c r="F43" s="89">
        <f>IFERROR((VLOOKUP($A43,'[35]Regulated Pivot'!$A:$L,F$9,FALSE)),0)</f>
        <v>60.94</v>
      </c>
      <c r="G43" s="89">
        <f>IFERROR((VLOOKUP($A43,'[35]Regulated Pivot'!$A:$L,G$9,FALSE)),0)</f>
        <v>60.94</v>
      </c>
      <c r="H43" s="89">
        <f>IFERROR((VLOOKUP($A43,'[35]Regulated Pivot'!$A:$L,H$9,FALSE)),0)</f>
        <v>60.94</v>
      </c>
      <c r="I43" s="89">
        <f>IFERROR((VLOOKUP($A43,'[35]Regulated Pivot'!$A:$L,I$9,FALSE)),0)</f>
        <v>60.94</v>
      </c>
      <c r="J43" s="89">
        <f>IFERROR((VLOOKUP($A43,'[35]Regulated Pivot'!$A:$L,J$9,FALSE)),0)</f>
        <v>60.94</v>
      </c>
      <c r="K43" s="89">
        <f>IFERROR((VLOOKUP($A43,'[35]Regulated Pivot'!$A:$L,K$9,FALSE)),0)</f>
        <v>60.94</v>
      </c>
      <c r="L43" s="90">
        <f>IFERROR((VLOOKUP($A43,'[35]Regulated Pivot'!$A:$L,L$9,FALSE)),0)</f>
        <v>60.94</v>
      </c>
      <c r="M43" s="90">
        <f>IFERROR((VLOOKUP($A43,'[35]Regulated Pivot'!$A:$L,M$9,FALSE)),0)</f>
        <v>60.94</v>
      </c>
      <c r="N43" s="90">
        <f>IFERROR((VLOOKUP($A43,'[35]Regulated Pivot'!$A:$L,N$9,FALSE)),0)</f>
        <v>60.94</v>
      </c>
      <c r="O43" s="90">
        <f>IFERROR((VLOOKUP($A43,'[35]Regulated Pivot'!$A:$M,O$9,FALSE)),0)</f>
        <v>60.94</v>
      </c>
      <c r="P43" s="90">
        <f>IFERROR((VLOOKUP($A43,'[35]Regulated Pivot'!$A:$N,P$9,FALSE)),0)</f>
        <v>60.94</v>
      </c>
      <c r="Q43" s="89">
        <f t="shared" si="2"/>
        <v>731.2800000000002</v>
      </c>
      <c r="S43" s="91">
        <f t="shared" si="9"/>
        <v>10.122923588039868</v>
      </c>
      <c r="T43" s="91">
        <f t="shared" si="10"/>
        <v>10.122923588039868</v>
      </c>
      <c r="U43" s="91">
        <f t="shared" si="11"/>
        <v>10.122923588039868</v>
      </c>
      <c r="V43" s="91">
        <f t="shared" si="12"/>
        <v>10.122923588039868</v>
      </c>
      <c r="W43" s="91">
        <f t="shared" si="13"/>
        <v>10.122923588039868</v>
      </c>
      <c r="X43" s="91">
        <f t="shared" si="14"/>
        <v>10.122923588039868</v>
      </c>
      <c r="Y43" s="91">
        <f t="shared" si="15"/>
        <v>10.122923588039868</v>
      </c>
      <c r="Z43" s="91">
        <f t="shared" si="16"/>
        <v>10.122923588039868</v>
      </c>
      <c r="AA43" s="91">
        <f t="shared" si="17"/>
        <v>10.122923588039868</v>
      </c>
      <c r="AB43" s="91">
        <f t="shared" si="18"/>
        <v>10.122923588039868</v>
      </c>
      <c r="AC43" s="91">
        <f t="shared" si="19"/>
        <v>10.122923588039868</v>
      </c>
      <c r="AD43" s="91">
        <f t="shared" si="20"/>
        <v>10.122923588039868</v>
      </c>
      <c r="AE43" s="92">
        <f t="shared" si="21"/>
        <v>10.122923588039868</v>
      </c>
      <c r="AI43" s="244">
        <f t="shared" si="5"/>
        <v>6.05</v>
      </c>
      <c r="AJ43" s="249">
        <f t="shared" si="6"/>
        <v>734.92425249169446</v>
      </c>
      <c r="AK43" s="249">
        <f t="shared" si="7"/>
        <v>3.6442524916942602</v>
      </c>
      <c r="AL43" s="251">
        <f t="shared" si="8"/>
        <v>4.9833887043188099E-3</v>
      </c>
    </row>
    <row r="44" spans="1:38" s="62" customFormat="1" ht="12.75">
      <c r="A44" s="88" t="s">
        <v>839</v>
      </c>
      <c r="B44" s="88" t="s">
        <v>840</v>
      </c>
      <c r="C44" s="63">
        <f>+VLOOKUP(A44,'[35]2020 UTC Reg svc pricing'!$O:$P,2,FALSE)</f>
        <v>8.31</v>
      </c>
      <c r="D44" s="63"/>
      <c r="E44" s="89">
        <f>IFERROR((VLOOKUP($A44,'[35]Regulated Pivot'!$A:$L,E$9,FALSE)),0)</f>
        <v>0</v>
      </c>
      <c r="F44" s="89">
        <f>IFERROR((VLOOKUP($A44,'[35]Regulated Pivot'!$A:$L,F$9,FALSE)),0)</f>
        <v>24.93</v>
      </c>
      <c r="G44" s="89">
        <f>IFERROR((VLOOKUP($A44,'[35]Regulated Pivot'!$A:$L,G$9,FALSE)),0)</f>
        <v>0</v>
      </c>
      <c r="H44" s="89">
        <f>IFERROR((VLOOKUP($A44,'[35]Regulated Pivot'!$A:$L,H$9,FALSE)),0)</f>
        <v>33.24</v>
      </c>
      <c r="I44" s="89">
        <f>IFERROR((VLOOKUP($A44,'[35]Regulated Pivot'!$A:$L,I$9,FALSE)),0)</f>
        <v>0</v>
      </c>
      <c r="J44" s="89">
        <f>IFERROR((VLOOKUP($A44,'[35]Regulated Pivot'!$A:$L,J$9,FALSE)),0)</f>
        <v>41.550000000000004</v>
      </c>
      <c r="K44" s="89">
        <f>IFERROR((VLOOKUP($A44,'[35]Regulated Pivot'!$A:$L,K$9,FALSE)),0)</f>
        <v>0</v>
      </c>
      <c r="L44" s="90">
        <f>IFERROR((VLOOKUP($A44,'[35]Regulated Pivot'!$A:$L,L$9,FALSE)),0)</f>
        <v>41.550000000000004</v>
      </c>
      <c r="M44" s="90">
        <f>IFERROR((VLOOKUP($A44,'[35]Regulated Pivot'!$A:$L,M$9,FALSE)),0)</f>
        <v>0</v>
      </c>
      <c r="N44" s="90">
        <f>IFERROR((VLOOKUP($A44,'[35]Regulated Pivot'!$A:$L,N$9,FALSE)),0)</f>
        <v>46.74</v>
      </c>
      <c r="O44" s="90">
        <f>IFERROR((VLOOKUP($A44,'[35]Regulated Pivot'!$A:$M,O$9,FALSE)),0)</f>
        <v>0</v>
      </c>
      <c r="P44" s="90">
        <f>IFERROR((VLOOKUP($A44,'[35]Regulated Pivot'!$A:$N,P$9,FALSE)),0)</f>
        <v>41.55</v>
      </c>
      <c r="Q44" s="89">
        <f t="shared" si="2"/>
        <v>229.56</v>
      </c>
      <c r="S44" s="91">
        <f t="shared" si="9"/>
        <v>0</v>
      </c>
      <c r="T44" s="91">
        <f t="shared" si="10"/>
        <v>3</v>
      </c>
      <c r="U44" s="91">
        <f t="shared" si="11"/>
        <v>0</v>
      </c>
      <c r="V44" s="91">
        <f t="shared" si="12"/>
        <v>4</v>
      </c>
      <c r="W44" s="91">
        <f t="shared" si="13"/>
        <v>0</v>
      </c>
      <c r="X44" s="91">
        <f t="shared" si="14"/>
        <v>5</v>
      </c>
      <c r="Y44" s="91">
        <f t="shared" si="15"/>
        <v>0</v>
      </c>
      <c r="Z44" s="91">
        <f t="shared" si="16"/>
        <v>5</v>
      </c>
      <c r="AA44" s="91">
        <f t="shared" si="17"/>
        <v>0</v>
      </c>
      <c r="AB44" s="91">
        <f t="shared" si="18"/>
        <v>5.6245487364620939</v>
      </c>
      <c r="AC44" s="91">
        <f t="shared" si="19"/>
        <v>0</v>
      </c>
      <c r="AD44" s="91">
        <f t="shared" si="20"/>
        <v>4.9999999999999991</v>
      </c>
      <c r="AE44" s="92">
        <f t="shared" si="21"/>
        <v>2.3020457280385078</v>
      </c>
      <c r="AI44" s="244">
        <f t="shared" si="5"/>
        <v>8.36</v>
      </c>
      <c r="AJ44" s="249">
        <f t="shared" si="6"/>
        <v>230.94122743682308</v>
      </c>
      <c r="AK44" s="249">
        <f t="shared" si="7"/>
        <v>1.3812274368230817</v>
      </c>
      <c r="AL44" s="251">
        <f t="shared" si="8"/>
        <v>6.0168471720817287E-3</v>
      </c>
    </row>
    <row r="45" spans="1:38" ht="12.75">
      <c r="A45" s="88" t="s">
        <v>841</v>
      </c>
      <c r="B45" s="88" t="s">
        <v>842</v>
      </c>
      <c r="C45" s="63">
        <f>+VLOOKUP(A45,'[35]2020 UTC Reg svc pricing'!$O:$P,2,FALSE)</f>
        <v>11.08</v>
      </c>
      <c r="D45" s="63"/>
      <c r="E45" s="89">
        <f>IFERROR((VLOOKUP($A45,'[35]Regulated Pivot'!$A:$L,E$9,FALSE)),0)</f>
        <v>0</v>
      </c>
      <c r="F45" s="89">
        <f>IFERROR((VLOOKUP($A45,'[35]Regulated Pivot'!$A:$L,F$9,FALSE)),0)</f>
        <v>88.64</v>
      </c>
      <c r="G45" s="89">
        <f>IFERROR((VLOOKUP($A45,'[35]Regulated Pivot'!$A:$L,G$9,FALSE)),0)</f>
        <v>-4.1500000000000004</v>
      </c>
      <c r="H45" s="89">
        <f>IFERROR((VLOOKUP($A45,'[35]Regulated Pivot'!$A:$L,H$9,FALSE)),0)</f>
        <v>77.56</v>
      </c>
      <c r="I45" s="89">
        <f>IFERROR((VLOOKUP($A45,'[35]Regulated Pivot'!$A:$L,I$9,FALSE)),0)</f>
        <v>-11.08</v>
      </c>
      <c r="J45" s="89">
        <f>IFERROR((VLOOKUP($A45,'[35]Regulated Pivot'!$A:$L,J$9,FALSE)),0)</f>
        <v>66.48</v>
      </c>
      <c r="K45" s="89">
        <f>IFERROR((VLOOKUP($A45,'[35]Regulated Pivot'!$A:$L,K$9,FALSE)),0)</f>
        <v>0</v>
      </c>
      <c r="L45" s="90">
        <f>IFERROR((VLOOKUP($A45,'[35]Regulated Pivot'!$A:$L,L$9,FALSE)),0)</f>
        <v>66.48</v>
      </c>
      <c r="M45" s="90">
        <f>IFERROR((VLOOKUP($A45,'[35]Regulated Pivot'!$A:$L,M$9,FALSE)),0)</f>
        <v>0</v>
      </c>
      <c r="N45" s="90">
        <f>IFERROR((VLOOKUP($A45,'[35]Regulated Pivot'!$A:$L,N$9,FALSE)),0)</f>
        <v>66.48</v>
      </c>
      <c r="O45" s="90">
        <f>IFERROR((VLOOKUP($A45,'[35]Regulated Pivot'!$A:$M,O$9,FALSE)),0)</f>
        <v>0</v>
      </c>
      <c r="P45" s="90">
        <f>IFERROR((VLOOKUP($A45,'[35]Regulated Pivot'!$A:$N,P$9,FALSE)),0)</f>
        <v>66.48</v>
      </c>
      <c r="Q45" s="89">
        <f t="shared" si="2"/>
        <v>416.89000000000004</v>
      </c>
      <c r="S45" s="91">
        <f t="shared" si="9"/>
        <v>0</v>
      </c>
      <c r="T45" s="91">
        <f t="shared" si="10"/>
        <v>8</v>
      </c>
      <c r="U45" s="91">
        <f t="shared" si="11"/>
        <v>-0.37454873646209391</v>
      </c>
      <c r="V45" s="91">
        <f t="shared" si="12"/>
        <v>7</v>
      </c>
      <c r="W45" s="91">
        <f t="shared" si="13"/>
        <v>-1</v>
      </c>
      <c r="X45" s="91">
        <f t="shared" si="14"/>
        <v>6</v>
      </c>
      <c r="Y45" s="91">
        <f t="shared" si="15"/>
        <v>0</v>
      </c>
      <c r="Z45" s="91">
        <f t="shared" si="16"/>
        <v>6</v>
      </c>
      <c r="AA45" s="91">
        <f t="shared" si="17"/>
        <v>0</v>
      </c>
      <c r="AB45" s="91">
        <f t="shared" si="18"/>
        <v>6</v>
      </c>
      <c r="AC45" s="91">
        <f t="shared" si="19"/>
        <v>0</v>
      </c>
      <c r="AD45" s="91">
        <f t="shared" si="20"/>
        <v>6</v>
      </c>
      <c r="AE45" s="92">
        <f t="shared" si="21"/>
        <v>3.1354542719614922</v>
      </c>
      <c r="AI45" s="244">
        <f t="shared" si="5"/>
        <v>11.14</v>
      </c>
      <c r="AJ45" s="249">
        <f t="shared" si="6"/>
        <v>419.14752707581232</v>
      </c>
      <c r="AK45" s="249">
        <f t="shared" si="7"/>
        <v>2.257527075812277</v>
      </c>
      <c r="AL45" s="251">
        <f t="shared" si="8"/>
        <v>5.415162454873652E-3</v>
      </c>
    </row>
    <row r="46" spans="1:38" ht="12.75">
      <c r="A46" s="88" t="s">
        <v>843</v>
      </c>
      <c r="B46" s="88" t="s">
        <v>844</v>
      </c>
      <c r="C46" s="63">
        <f>+VLOOKUP(A46,'[35]2020 UTC Reg svc pricing'!$O:$P,2,FALSE)</f>
        <v>13.86</v>
      </c>
      <c r="D46" s="63"/>
      <c r="E46" s="89">
        <f>IFERROR((VLOOKUP($A46,'[35]Regulated Pivot'!$A:$L,E$9,FALSE)),0)</f>
        <v>0</v>
      </c>
      <c r="F46" s="89">
        <f>IFERROR((VLOOKUP($A46,'[35]Regulated Pivot'!$A:$L,F$9,FALSE)),0)</f>
        <v>13.86</v>
      </c>
      <c r="G46" s="89">
        <f>IFERROR((VLOOKUP($A46,'[35]Regulated Pivot'!$A:$L,G$9,FALSE)),0)</f>
        <v>0</v>
      </c>
      <c r="H46" s="89">
        <f>IFERROR((VLOOKUP($A46,'[35]Regulated Pivot'!$A:$L,H$9,FALSE)),0)</f>
        <v>13.86</v>
      </c>
      <c r="I46" s="89">
        <f>IFERROR((VLOOKUP($A46,'[35]Regulated Pivot'!$A:$L,I$9,FALSE)),0)</f>
        <v>0</v>
      </c>
      <c r="J46" s="89">
        <f>IFERROR((VLOOKUP($A46,'[35]Regulated Pivot'!$A:$L,J$9,FALSE)),0)</f>
        <v>13.86</v>
      </c>
      <c r="K46" s="89">
        <f>IFERROR((VLOOKUP($A46,'[35]Regulated Pivot'!$A:$L,K$9,FALSE)),0)</f>
        <v>0</v>
      </c>
      <c r="L46" s="90">
        <f>IFERROR((VLOOKUP($A46,'[35]Regulated Pivot'!$A:$L,L$9,FALSE)),0)</f>
        <v>13.86</v>
      </c>
      <c r="M46" s="90">
        <f>IFERROR((VLOOKUP($A46,'[35]Regulated Pivot'!$A:$L,M$9,FALSE)),0)</f>
        <v>0</v>
      </c>
      <c r="N46" s="90">
        <f>IFERROR((VLOOKUP($A46,'[35]Regulated Pivot'!$A:$L,N$9,FALSE)),0)</f>
        <v>13.86</v>
      </c>
      <c r="O46" s="90">
        <f>IFERROR((VLOOKUP($A46,'[35]Regulated Pivot'!$A:$M,O$9,FALSE)),0)</f>
        <v>0</v>
      </c>
      <c r="P46" s="90">
        <f>IFERROR((VLOOKUP($A46,'[35]Regulated Pivot'!$A:$N,P$9,FALSE)),0)</f>
        <v>13.86</v>
      </c>
      <c r="Q46" s="89">
        <f t="shared" si="2"/>
        <v>83.16</v>
      </c>
      <c r="S46" s="91">
        <f t="shared" si="9"/>
        <v>0</v>
      </c>
      <c r="T46" s="91">
        <f t="shared" si="10"/>
        <v>1</v>
      </c>
      <c r="U46" s="91">
        <f t="shared" si="11"/>
        <v>0</v>
      </c>
      <c r="V46" s="91">
        <f t="shared" si="12"/>
        <v>1</v>
      </c>
      <c r="W46" s="91">
        <f t="shared" si="13"/>
        <v>0</v>
      </c>
      <c r="X46" s="91">
        <f t="shared" si="14"/>
        <v>1</v>
      </c>
      <c r="Y46" s="91">
        <f t="shared" si="15"/>
        <v>0</v>
      </c>
      <c r="Z46" s="91">
        <f t="shared" si="16"/>
        <v>1</v>
      </c>
      <c r="AA46" s="91">
        <f t="shared" si="17"/>
        <v>0</v>
      </c>
      <c r="AB46" s="91">
        <f t="shared" si="18"/>
        <v>1</v>
      </c>
      <c r="AC46" s="91">
        <f t="shared" si="19"/>
        <v>0</v>
      </c>
      <c r="AD46" s="91">
        <f t="shared" si="20"/>
        <v>1</v>
      </c>
      <c r="AE46" s="92">
        <f t="shared" si="21"/>
        <v>0.5</v>
      </c>
      <c r="AI46" s="244">
        <f t="shared" si="5"/>
        <v>13.94</v>
      </c>
      <c r="AJ46" s="249">
        <f t="shared" si="6"/>
        <v>83.64</v>
      </c>
      <c r="AK46" s="249">
        <f t="shared" si="7"/>
        <v>0.48000000000000398</v>
      </c>
      <c r="AL46" s="251">
        <f t="shared" si="8"/>
        <v>5.7720057720058197E-3</v>
      </c>
    </row>
    <row r="47" spans="1:38" ht="12.75">
      <c r="A47" s="88" t="s">
        <v>845</v>
      </c>
      <c r="B47" s="88" t="s">
        <v>846</v>
      </c>
      <c r="C47" s="63">
        <f>+VLOOKUP(A47,'[35]2020 UTC Reg svc pricing'!$O:$P,2,FALSE)</f>
        <v>16.63</v>
      </c>
      <c r="D47" s="63"/>
      <c r="E47" s="89">
        <f>IFERROR((VLOOKUP($A47,'[35]Regulated Pivot'!$A:$L,E$9,FALSE)),0)</f>
        <v>0</v>
      </c>
      <c r="F47" s="89">
        <f>IFERROR((VLOOKUP($A47,'[35]Regulated Pivot'!$A:$L,F$9,FALSE)),0)</f>
        <v>0</v>
      </c>
      <c r="G47" s="89">
        <f>IFERROR((VLOOKUP($A47,'[35]Regulated Pivot'!$A:$L,G$9,FALSE)),0)</f>
        <v>0</v>
      </c>
      <c r="H47" s="89">
        <f>IFERROR((VLOOKUP($A47,'[35]Regulated Pivot'!$A:$L,H$9,FALSE)),0)</f>
        <v>0</v>
      </c>
      <c r="I47" s="89">
        <f>IFERROR((VLOOKUP($A47,'[35]Regulated Pivot'!$A:$L,I$9,FALSE)),0)</f>
        <v>0</v>
      </c>
      <c r="J47" s="89">
        <f>IFERROR((VLOOKUP($A47,'[35]Regulated Pivot'!$A:$L,J$9,FALSE)),0)</f>
        <v>0</v>
      </c>
      <c r="K47" s="89">
        <f>IFERROR((VLOOKUP($A47,'[35]Regulated Pivot'!$A:$L,K$9,FALSE)),0)</f>
        <v>0</v>
      </c>
      <c r="L47" s="90">
        <f>IFERROR((VLOOKUP($A47,'[35]Regulated Pivot'!$A:$L,L$9,FALSE)),0)</f>
        <v>0</v>
      </c>
      <c r="M47" s="90">
        <f>IFERROR((VLOOKUP($A47,'[35]Regulated Pivot'!$A:$L,M$9,FALSE)),0)</f>
        <v>0</v>
      </c>
      <c r="N47" s="90">
        <f>IFERROR((VLOOKUP($A47,'[35]Regulated Pivot'!$A:$L,N$9,FALSE)),0)</f>
        <v>0</v>
      </c>
      <c r="O47" s="90">
        <f>IFERROR((VLOOKUP($A47,'[35]Regulated Pivot'!$A:$M,O$9,FALSE)),0)</f>
        <v>0</v>
      </c>
      <c r="P47" s="90">
        <f>IFERROR((VLOOKUP($A47,'[35]Regulated Pivot'!$A:$N,P$9,FALSE)),0)</f>
        <v>0</v>
      </c>
      <c r="Q47" s="89">
        <f t="shared" si="2"/>
        <v>0</v>
      </c>
      <c r="S47" s="91">
        <f t="shared" si="9"/>
        <v>0</v>
      </c>
      <c r="T47" s="91">
        <f t="shared" si="10"/>
        <v>0</v>
      </c>
      <c r="U47" s="91">
        <f t="shared" si="11"/>
        <v>0</v>
      </c>
      <c r="V47" s="91">
        <f t="shared" si="12"/>
        <v>0</v>
      </c>
      <c r="W47" s="91">
        <f t="shared" si="13"/>
        <v>0</v>
      </c>
      <c r="X47" s="91">
        <f t="shared" si="14"/>
        <v>0</v>
      </c>
      <c r="Y47" s="91">
        <f t="shared" si="15"/>
        <v>0</v>
      </c>
      <c r="Z47" s="91">
        <f t="shared" si="16"/>
        <v>0</v>
      </c>
      <c r="AA47" s="91">
        <f t="shared" si="17"/>
        <v>0</v>
      </c>
      <c r="AB47" s="91">
        <f t="shared" si="18"/>
        <v>0</v>
      </c>
      <c r="AC47" s="91">
        <f t="shared" si="19"/>
        <v>0</v>
      </c>
      <c r="AD47" s="91">
        <f t="shared" si="20"/>
        <v>0</v>
      </c>
      <c r="AE47" s="92">
        <f t="shared" si="21"/>
        <v>0</v>
      </c>
      <c r="AI47" s="244">
        <f t="shared" si="5"/>
        <v>16.72</v>
      </c>
      <c r="AJ47" s="249">
        <f t="shared" si="6"/>
        <v>0</v>
      </c>
      <c r="AK47" s="249">
        <f t="shared" si="7"/>
        <v>0</v>
      </c>
      <c r="AL47" s="251" t="e">
        <f t="shared" si="8"/>
        <v>#DIV/0!</v>
      </c>
    </row>
    <row r="48" spans="1:38" s="62" customFormat="1" ht="12.75">
      <c r="A48" s="88" t="s">
        <v>847</v>
      </c>
      <c r="B48" s="88" t="s">
        <v>848</v>
      </c>
      <c r="C48" s="63">
        <f>+VLOOKUP(A48,'[35]2020 UTC Reg svc pricing'!$O:$P,2,FALSE)</f>
        <v>19.399999999999999</v>
      </c>
      <c r="D48" s="63"/>
      <c r="E48" s="89">
        <f>IFERROR((VLOOKUP($A48,'[35]Regulated Pivot'!$A:$L,E$9,FALSE)),0)</f>
        <v>0</v>
      </c>
      <c r="F48" s="89">
        <f>IFERROR((VLOOKUP($A48,'[35]Regulated Pivot'!$A:$L,F$9,FALSE)),0)</f>
        <v>38.799999999999997</v>
      </c>
      <c r="G48" s="89">
        <f>IFERROR((VLOOKUP($A48,'[35]Regulated Pivot'!$A:$L,G$9,FALSE)),0)</f>
        <v>0</v>
      </c>
      <c r="H48" s="89">
        <f>IFERROR((VLOOKUP($A48,'[35]Regulated Pivot'!$A:$L,H$9,FALSE)),0)</f>
        <v>38.799999999999997</v>
      </c>
      <c r="I48" s="89">
        <f>IFERROR((VLOOKUP($A48,'[35]Regulated Pivot'!$A:$L,I$9,FALSE)),0)</f>
        <v>0</v>
      </c>
      <c r="J48" s="89">
        <f>IFERROR((VLOOKUP($A48,'[35]Regulated Pivot'!$A:$L,J$9,FALSE)),0)</f>
        <v>38.799999999999997</v>
      </c>
      <c r="K48" s="89">
        <f>IFERROR((VLOOKUP($A48,'[35]Regulated Pivot'!$A:$L,K$9,FALSE)),0)</f>
        <v>0</v>
      </c>
      <c r="L48" s="90">
        <f>IFERROR((VLOOKUP($A48,'[35]Regulated Pivot'!$A:$L,L$9,FALSE)),0)</f>
        <v>38.799999999999997</v>
      </c>
      <c r="M48" s="90">
        <f>IFERROR((VLOOKUP($A48,'[35]Regulated Pivot'!$A:$L,M$9,FALSE)),0)</f>
        <v>0</v>
      </c>
      <c r="N48" s="90">
        <f>IFERROR((VLOOKUP($A48,'[35]Regulated Pivot'!$A:$L,N$9,FALSE)),0)</f>
        <v>19.399999999999999</v>
      </c>
      <c r="O48" s="90">
        <f>IFERROR((VLOOKUP($A48,'[35]Regulated Pivot'!$A:$M,O$9,FALSE)),0)</f>
        <v>0</v>
      </c>
      <c r="P48" s="90">
        <f>IFERROR((VLOOKUP($A48,'[35]Regulated Pivot'!$A:$N,P$9,FALSE)),0)</f>
        <v>19.399999999999999</v>
      </c>
      <c r="Q48" s="89">
        <f t="shared" si="2"/>
        <v>194</v>
      </c>
      <c r="S48" s="91">
        <f t="shared" si="9"/>
        <v>0</v>
      </c>
      <c r="T48" s="91">
        <f t="shared" si="10"/>
        <v>2</v>
      </c>
      <c r="U48" s="91">
        <f t="shared" si="11"/>
        <v>0</v>
      </c>
      <c r="V48" s="91">
        <f t="shared" si="12"/>
        <v>2</v>
      </c>
      <c r="W48" s="91">
        <f t="shared" si="13"/>
        <v>0</v>
      </c>
      <c r="X48" s="91">
        <f t="shared" si="14"/>
        <v>2</v>
      </c>
      <c r="Y48" s="91">
        <f t="shared" si="15"/>
        <v>0</v>
      </c>
      <c r="Z48" s="91">
        <f t="shared" si="16"/>
        <v>2</v>
      </c>
      <c r="AA48" s="91">
        <f t="shared" si="17"/>
        <v>0</v>
      </c>
      <c r="AB48" s="91">
        <f t="shared" si="18"/>
        <v>1</v>
      </c>
      <c r="AC48" s="91">
        <f t="shared" si="19"/>
        <v>0</v>
      </c>
      <c r="AD48" s="91">
        <f t="shared" si="20"/>
        <v>1</v>
      </c>
      <c r="AE48" s="92">
        <f t="shared" si="21"/>
        <v>0.83333333333333337</v>
      </c>
      <c r="AI48" s="244">
        <f t="shared" si="5"/>
        <v>19.510000000000002</v>
      </c>
      <c r="AJ48" s="249">
        <f t="shared" si="6"/>
        <v>195.10000000000002</v>
      </c>
      <c r="AK48" s="249">
        <f t="shared" si="7"/>
        <v>1.1000000000000227</v>
      </c>
      <c r="AL48" s="251">
        <f t="shared" si="8"/>
        <v>5.6701030927836221E-3</v>
      </c>
    </row>
    <row r="49" spans="1:38" s="62" customFormat="1" ht="12.75">
      <c r="A49" s="88" t="s">
        <v>849</v>
      </c>
      <c r="B49" s="88" t="s">
        <v>842</v>
      </c>
      <c r="C49" s="63">
        <f>+VLOOKUP(A49,'[35]2020 UTC Reg svc pricing'!$O:$P,2,FALSE)</f>
        <v>12.04</v>
      </c>
      <c r="D49" s="63"/>
      <c r="E49" s="89">
        <f>IFERROR((VLOOKUP($A49,'[35]Regulated Pivot'!$A:$L,E$9,FALSE)),0)</f>
        <v>33.24</v>
      </c>
      <c r="F49" s="89">
        <f>IFERROR((VLOOKUP($A49,'[35]Regulated Pivot'!$A:$L,F$9,FALSE)),0)</f>
        <v>33.24</v>
      </c>
      <c r="G49" s="89">
        <f>IFERROR((VLOOKUP($A49,'[35]Regulated Pivot'!$A:$L,G$9,FALSE)),0)</f>
        <v>33.24</v>
      </c>
      <c r="H49" s="89">
        <f>IFERROR((VLOOKUP($A49,'[35]Regulated Pivot'!$A:$L,H$9,FALSE)),0)</f>
        <v>33.24</v>
      </c>
      <c r="I49" s="89">
        <f>IFERROR((VLOOKUP($A49,'[35]Regulated Pivot'!$A:$L,I$9,FALSE)),0)</f>
        <v>33.24</v>
      </c>
      <c r="J49" s="89">
        <f>IFERROR((VLOOKUP($A49,'[35]Regulated Pivot'!$A:$L,J$9,FALSE)),0)</f>
        <v>33.24</v>
      </c>
      <c r="K49" s="89">
        <f>IFERROR((VLOOKUP($A49,'[35]Regulated Pivot'!$A:$L,K$9,FALSE)),0)</f>
        <v>33.24</v>
      </c>
      <c r="L49" s="90">
        <f>IFERROR((VLOOKUP($A49,'[35]Regulated Pivot'!$A:$L,L$9,FALSE)),0)</f>
        <v>33.24</v>
      </c>
      <c r="M49" s="90">
        <f>IFERROR((VLOOKUP($A49,'[35]Regulated Pivot'!$A:$L,M$9,FALSE)),0)</f>
        <v>33.24</v>
      </c>
      <c r="N49" s="90">
        <f>IFERROR((VLOOKUP($A49,'[35]Regulated Pivot'!$A:$L,N$9,FALSE)),0)</f>
        <v>33.24</v>
      </c>
      <c r="O49" s="90">
        <f>IFERROR((VLOOKUP($A49,'[35]Regulated Pivot'!$A:$M,O$9,FALSE)),0)</f>
        <v>33.24</v>
      </c>
      <c r="P49" s="90">
        <f>IFERROR((VLOOKUP($A49,'[35]Regulated Pivot'!$A:$N,P$9,FALSE)),0)</f>
        <v>33.24</v>
      </c>
      <c r="Q49" s="89">
        <f t="shared" si="2"/>
        <v>398.88000000000005</v>
      </c>
      <c r="S49" s="91">
        <f t="shared" si="9"/>
        <v>2.7607973421926912</v>
      </c>
      <c r="T49" s="91">
        <f t="shared" si="10"/>
        <v>2.7607973421926912</v>
      </c>
      <c r="U49" s="91">
        <f t="shared" si="11"/>
        <v>2.7607973421926912</v>
      </c>
      <c r="V49" s="91">
        <f t="shared" si="12"/>
        <v>2.7607973421926912</v>
      </c>
      <c r="W49" s="91">
        <f t="shared" si="13"/>
        <v>2.7607973421926912</v>
      </c>
      <c r="X49" s="91">
        <f t="shared" si="14"/>
        <v>2.7607973421926912</v>
      </c>
      <c r="Y49" s="91">
        <f t="shared" si="15"/>
        <v>2.7607973421926912</v>
      </c>
      <c r="Z49" s="91">
        <f t="shared" si="16"/>
        <v>2.7607973421926912</v>
      </c>
      <c r="AA49" s="91">
        <f t="shared" si="17"/>
        <v>2.7607973421926912</v>
      </c>
      <c r="AB49" s="91">
        <f t="shared" si="18"/>
        <v>2.7607973421926912</v>
      </c>
      <c r="AC49" s="91">
        <f t="shared" si="19"/>
        <v>2.7607973421926912</v>
      </c>
      <c r="AD49" s="91">
        <f t="shared" si="20"/>
        <v>2.7607973421926912</v>
      </c>
      <c r="AE49" s="92">
        <f t="shared" si="21"/>
        <v>2.7607973421926917</v>
      </c>
      <c r="AI49" s="244">
        <f t="shared" si="5"/>
        <v>12.11</v>
      </c>
      <c r="AJ49" s="249">
        <f t="shared" si="6"/>
        <v>401.19906976744193</v>
      </c>
      <c r="AK49" s="249">
        <f t="shared" si="7"/>
        <v>2.3190697674418743</v>
      </c>
      <c r="AL49" s="251">
        <f t="shared" si="8"/>
        <v>5.8139534883721268E-3</v>
      </c>
    </row>
    <row r="50" spans="1:38" s="62" customFormat="1" ht="12.75">
      <c r="A50" s="88" t="s">
        <v>850</v>
      </c>
      <c r="B50" s="88" t="s">
        <v>835</v>
      </c>
      <c r="C50" s="63">
        <f>+VLOOKUP(A50,'[35]2020 UTC Reg svc pricing'!$O:$P,2,FALSE)</f>
        <v>3.01</v>
      </c>
      <c r="D50" s="63"/>
      <c r="E50" s="89">
        <f>IFERROR((VLOOKUP($A50,'[35]Regulated Pivot'!$A:$L,E$9,FALSE)),0)</f>
        <v>93.13</v>
      </c>
      <c r="F50" s="89">
        <f>IFERROR((VLOOKUP($A50,'[35]Regulated Pivot'!$A:$L,F$9,FALSE)),0)</f>
        <v>93.13</v>
      </c>
      <c r="G50" s="89">
        <f>IFERROR((VLOOKUP($A50,'[35]Regulated Pivot'!$A:$L,G$9,FALSE)),0)</f>
        <v>93.13</v>
      </c>
      <c r="H50" s="89">
        <f>IFERROR((VLOOKUP($A50,'[35]Regulated Pivot'!$A:$L,H$9,FALSE)),0)</f>
        <v>93.13</v>
      </c>
      <c r="I50" s="89">
        <f>IFERROR((VLOOKUP($A50,'[35]Regulated Pivot'!$A:$L,I$9,FALSE)),0)</f>
        <v>93.13</v>
      </c>
      <c r="J50" s="89">
        <f>IFERROR((VLOOKUP($A50,'[35]Regulated Pivot'!$A:$L,J$9,FALSE)),0)</f>
        <v>93.13</v>
      </c>
      <c r="K50" s="89">
        <f>IFERROR((VLOOKUP($A50,'[35]Regulated Pivot'!$A:$L,K$9,FALSE)),0)</f>
        <v>92.43</v>
      </c>
      <c r="L50" s="90">
        <f>IFERROR((VLOOKUP($A50,'[35]Regulated Pivot'!$A:$L,L$9,FALSE)),0)</f>
        <v>93.13</v>
      </c>
      <c r="M50" s="90">
        <f>IFERROR((VLOOKUP($A50,'[35]Regulated Pivot'!$A:$L,M$9,FALSE)),0)</f>
        <v>92.08</v>
      </c>
      <c r="N50" s="90">
        <f>IFERROR((VLOOKUP($A50,'[35]Regulated Pivot'!$A:$L,N$9,FALSE)),0)</f>
        <v>93.13</v>
      </c>
      <c r="O50" s="90">
        <f>IFERROR((VLOOKUP($A50,'[35]Regulated Pivot'!$A:$M,O$9,FALSE)),0)</f>
        <v>93.13</v>
      </c>
      <c r="P50" s="90">
        <f>IFERROR((VLOOKUP($A50,'[35]Regulated Pivot'!$A:$N,P$9,FALSE)),0)</f>
        <v>93.13</v>
      </c>
      <c r="Q50" s="89">
        <f t="shared" si="2"/>
        <v>1115.81</v>
      </c>
      <c r="S50" s="91">
        <f t="shared" si="9"/>
        <v>30.940199335548172</v>
      </c>
      <c r="T50" s="91">
        <f t="shared" si="10"/>
        <v>30.940199335548172</v>
      </c>
      <c r="U50" s="91">
        <f t="shared" si="11"/>
        <v>30.940199335548172</v>
      </c>
      <c r="V50" s="91">
        <f t="shared" si="12"/>
        <v>30.940199335548172</v>
      </c>
      <c r="W50" s="91">
        <f t="shared" si="13"/>
        <v>30.940199335548172</v>
      </c>
      <c r="X50" s="91">
        <f t="shared" si="14"/>
        <v>30.940199335548172</v>
      </c>
      <c r="Y50" s="91">
        <f t="shared" si="15"/>
        <v>30.707641196013295</v>
      </c>
      <c r="Z50" s="91">
        <f t="shared" si="16"/>
        <v>30.940199335548172</v>
      </c>
      <c r="AA50" s="91">
        <f t="shared" si="17"/>
        <v>30.591362126245848</v>
      </c>
      <c r="AB50" s="91">
        <f t="shared" si="18"/>
        <v>30.940199335548172</v>
      </c>
      <c r="AC50" s="91">
        <f t="shared" si="19"/>
        <v>30.940199335548172</v>
      </c>
      <c r="AD50" s="91">
        <f t="shared" si="20"/>
        <v>30.940199335548172</v>
      </c>
      <c r="AE50" s="92">
        <f t="shared" si="21"/>
        <v>30.891749723145079</v>
      </c>
      <c r="AI50" s="244">
        <f t="shared" si="5"/>
        <v>3.03</v>
      </c>
      <c r="AJ50" s="249">
        <f t="shared" si="6"/>
        <v>1123.2240199335549</v>
      </c>
      <c r="AK50" s="249">
        <f t="shared" si="7"/>
        <v>7.4140199335549823</v>
      </c>
      <c r="AL50" s="251">
        <f t="shared" si="8"/>
        <v>6.6445182724253976E-3</v>
      </c>
    </row>
    <row r="51" spans="1:38" s="62" customFormat="1" ht="12.75">
      <c r="A51" s="88" t="s">
        <v>851</v>
      </c>
      <c r="B51" s="88" t="s">
        <v>852</v>
      </c>
      <c r="C51" s="63">
        <f>+VLOOKUP(A51,'[35]2020 UTC Reg svc pricing'!$O:$P,2,FALSE)</f>
        <v>1.4</v>
      </c>
      <c r="D51" s="63"/>
      <c r="E51" s="89">
        <f>IFERROR((VLOOKUP($A51,'[35]Regulated Pivot'!$A:$L,E$9,FALSE)),0)</f>
        <v>1.4</v>
      </c>
      <c r="F51" s="89">
        <f>IFERROR((VLOOKUP($A51,'[35]Regulated Pivot'!$A:$L,F$9,FALSE)),0)</f>
        <v>1.4</v>
      </c>
      <c r="G51" s="89">
        <f>IFERROR((VLOOKUP($A51,'[35]Regulated Pivot'!$A:$L,G$9,FALSE)),0)</f>
        <v>1.4</v>
      </c>
      <c r="H51" s="89">
        <f>IFERROR((VLOOKUP($A51,'[35]Regulated Pivot'!$A:$L,H$9,FALSE)),0)</f>
        <v>1.4</v>
      </c>
      <c r="I51" s="89">
        <f>IFERROR((VLOOKUP($A51,'[35]Regulated Pivot'!$A:$L,I$9,FALSE)),0)</f>
        <v>1.4</v>
      </c>
      <c r="J51" s="89">
        <f>IFERROR((VLOOKUP($A51,'[35]Regulated Pivot'!$A:$L,J$9,FALSE)),0)</f>
        <v>3.5</v>
      </c>
      <c r="K51" s="89">
        <f>IFERROR((VLOOKUP($A51,'[35]Regulated Pivot'!$A:$L,K$9,FALSE)),0)</f>
        <v>3.5</v>
      </c>
      <c r="L51" s="90">
        <f>IFERROR((VLOOKUP($A51,'[35]Regulated Pivot'!$A:$L,L$9,FALSE)),0)</f>
        <v>2.8</v>
      </c>
      <c r="M51" s="90">
        <f>IFERROR((VLOOKUP($A51,'[35]Regulated Pivot'!$A:$L,M$9,FALSE)),0)</f>
        <v>2.8</v>
      </c>
      <c r="N51" s="90">
        <f>IFERROR((VLOOKUP($A51,'[35]Regulated Pivot'!$A:$L,N$9,FALSE)),0)</f>
        <v>2.8</v>
      </c>
      <c r="O51" s="90">
        <f>IFERROR((VLOOKUP($A51,'[35]Regulated Pivot'!$A:$M,O$9,FALSE)),0)</f>
        <v>2.8</v>
      </c>
      <c r="P51" s="90">
        <f>IFERROR((VLOOKUP($A51,'[35]Regulated Pivot'!$A:$N,P$9,FALSE)),0)</f>
        <v>2.8</v>
      </c>
      <c r="Q51" s="89">
        <f t="shared" si="2"/>
        <v>28.000000000000004</v>
      </c>
      <c r="S51" s="91">
        <f t="shared" si="9"/>
        <v>1</v>
      </c>
      <c r="T51" s="91">
        <f t="shared" si="10"/>
        <v>1</v>
      </c>
      <c r="U51" s="91">
        <f t="shared" si="11"/>
        <v>1</v>
      </c>
      <c r="V51" s="91">
        <f t="shared" si="12"/>
        <v>1</v>
      </c>
      <c r="W51" s="91">
        <f t="shared" si="13"/>
        <v>1</v>
      </c>
      <c r="X51" s="91">
        <f t="shared" si="14"/>
        <v>2.5</v>
      </c>
      <c r="Y51" s="91">
        <f t="shared" si="15"/>
        <v>2.5</v>
      </c>
      <c r="Z51" s="91">
        <f t="shared" si="16"/>
        <v>2</v>
      </c>
      <c r="AA51" s="91">
        <f t="shared" si="17"/>
        <v>2</v>
      </c>
      <c r="AB51" s="91">
        <f t="shared" si="18"/>
        <v>2</v>
      </c>
      <c r="AC51" s="91">
        <f t="shared" si="19"/>
        <v>2</v>
      </c>
      <c r="AD51" s="91">
        <f t="shared" si="20"/>
        <v>2</v>
      </c>
      <c r="AE51" s="92">
        <f t="shared" si="21"/>
        <v>1.6666666666666667</v>
      </c>
      <c r="AI51" s="244">
        <f t="shared" si="5"/>
        <v>1.41</v>
      </c>
      <c r="AJ51" s="249">
        <f t="shared" si="6"/>
        <v>28.200000000000003</v>
      </c>
      <c r="AK51" s="249">
        <f t="shared" si="7"/>
        <v>0.19999999999999929</v>
      </c>
      <c r="AL51" s="251">
        <f t="shared" si="8"/>
        <v>7.1428571428571166E-3</v>
      </c>
    </row>
    <row r="52" spans="1:38" s="62" customFormat="1" ht="12.75">
      <c r="A52" s="88" t="s">
        <v>853</v>
      </c>
      <c r="B52" s="88" t="s">
        <v>854</v>
      </c>
      <c r="C52" s="63">
        <f>+VLOOKUP(A52,'[35]2020 UTC Reg svc pricing'!$O:$P,2,FALSE)</f>
        <v>8.3800000000000008</v>
      </c>
      <c r="D52" s="63"/>
      <c r="E52" s="89">
        <f>IFERROR((VLOOKUP($A52,'[35]Regulated Pivot'!$A:$L,E$9,FALSE)),0)</f>
        <v>4.1900000000000004</v>
      </c>
      <c r="F52" s="89">
        <f>IFERROR((VLOOKUP($A52,'[35]Regulated Pivot'!$A:$L,F$9,FALSE)),0)</f>
        <v>4.1900000000000004</v>
      </c>
      <c r="G52" s="89">
        <f>IFERROR((VLOOKUP($A52,'[35]Regulated Pivot'!$A:$L,G$9,FALSE)),0)</f>
        <v>4.1900000000000004</v>
      </c>
      <c r="H52" s="89">
        <f>IFERROR((VLOOKUP($A52,'[35]Regulated Pivot'!$A:$L,H$9,FALSE)),0)</f>
        <v>4.1900000000000004</v>
      </c>
      <c r="I52" s="89">
        <f>IFERROR((VLOOKUP($A52,'[35]Regulated Pivot'!$A:$L,I$9,FALSE)),0)</f>
        <v>4.1900000000000004</v>
      </c>
      <c r="J52" s="89">
        <f>IFERROR((VLOOKUP($A52,'[35]Regulated Pivot'!$A:$L,J$9,FALSE)),0)</f>
        <v>4.1900000000000004</v>
      </c>
      <c r="K52" s="89">
        <f>IFERROR((VLOOKUP($A52,'[35]Regulated Pivot'!$A:$L,K$9,FALSE)),0)</f>
        <v>4.1900000000000004</v>
      </c>
      <c r="L52" s="90">
        <f>IFERROR((VLOOKUP($A52,'[35]Regulated Pivot'!$A:$L,L$9,FALSE)),0)</f>
        <v>4.1900000000000004</v>
      </c>
      <c r="M52" s="90">
        <f>IFERROR((VLOOKUP($A52,'[35]Regulated Pivot'!$A:$L,M$9,FALSE)),0)</f>
        <v>4.1900000000000004</v>
      </c>
      <c r="N52" s="90">
        <f>IFERROR((VLOOKUP($A52,'[35]Regulated Pivot'!$A:$L,N$9,FALSE)),0)</f>
        <v>4.1900000000000004</v>
      </c>
      <c r="O52" s="90">
        <f>IFERROR((VLOOKUP($A52,'[35]Regulated Pivot'!$A:$M,O$9,FALSE)),0)</f>
        <v>4.1900000000000004</v>
      </c>
      <c r="P52" s="90">
        <f>IFERROR((VLOOKUP($A52,'[35]Regulated Pivot'!$A:$N,P$9,FALSE)),0)</f>
        <v>4.1900000000000004</v>
      </c>
      <c r="Q52" s="89">
        <f t="shared" si="2"/>
        <v>50.279999999999994</v>
      </c>
      <c r="S52" s="91">
        <f t="shared" si="9"/>
        <v>0.5</v>
      </c>
      <c r="T52" s="91">
        <f t="shared" si="10"/>
        <v>0.5</v>
      </c>
      <c r="U52" s="91">
        <f t="shared" si="11"/>
        <v>0.5</v>
      </c>
      <c r="V52" s="91">
        <f t="shared" si="12"/>
        <v>0.5</v>
      </c>
      <c r="W52" s="91">
        <f t="shared" si="13"/>
        <v>0.5</v>
      </c>
      <c r="X52" s="91">
        <f t="shared" si="14"/>
        <v>0.5</v>
      </c>
      <c r="Y52" s="91">
        <f t="shared" si="15"/>
        <v>0.5</v>
      </c>
      <c r="Z52" s="91">
        <f t="shared" si="16"/>
        <v>0.5</v>
      </c>
      <c r="AA52" s="91">
        <f t="shared" si="17"/>
        <v>0.5</v>
      </c>
      <c r="AB52" s="91">
        <f t="shared" si="18"/>
        <v>0.5</v>
      </c>
      <c r="AC52" s="91">
        <f t="shared" si="19"/>
        <v>0.5</v>
      </c>
      <c r="AD52" s="91">
        <f t="shared" si="20"/>
        <v>0.5</v>
      </c>
      <c r="AE52" s="92">
        <f t="shared" si="21"/>
        <v>0.5</v>
      </c>
      <c r="AI52" s="244">
        <f t="shared" si="5"/>
        <v>8.43</v>
      </c>
      <c r="AJ52" s="249">
        <f t="shared" si="6"/>
        <v>50.58</v>
      </c>
      <c r="AK52" s="249">
        <f t="shared" si="7"/>
        <v>0.30000000000000426</v>
      </c>
      <c r="AL52" s="251">
        <f t="shared" si="8"/>
        <v>5.9665871121719234E-3</v>
      </c>
    </row>
    <row r="53" spans="1:38" s="62" customFormat="1" ht="12.75">
      <c r="A53" s="88" t="s">
        <v>855</v>
      </c>
      <c r="B53" s="88" t="s">
        <v>856</v>
      </c>
      <c r="C53" s="63">
        <f>+VLOOKUP(A53,'[35]2020 UTC Reg svc pricing'!$O:$P,2,FALSE)</f>
        <v>2.78</v>
      </c>
      <c r="D53" s="63"/>
      <c r="E53" s="89">
        <f>IFERROR((VLOOKUP($A53,'[35]Regulated Pivot'!$A:$L,E$9,FALSE)),0)</f>
        <v>4.17</v>
      </c>
      <c r="F53" s="89">
        <f>IFERROR((VLOOKUP($A53,'[35]Regulated Pivot'!$A:$L,F$9,FALSE)),0)</f>
        <v>4.17</v>
      </c>
      <c r="G53" s="89">
        <f>IFERROR((VLOOKUP($A53,'[35]Regulated Pivot'!$A:$L,G$9,FALSE)),0)</f>
        <v>4.17</v>
      </c>
      <c r="H53" s="89">
        <f>IFERROR((VLOOKUP($A53,'[35]Regulated Pivot'!$A:$L,H$9,FALSE)),0)</f>
        <v>4.17</v>
      </c>
      <c r="I53" s="89">
        <f>IFERROR((VLOOKUP($A53,'[35]Regulated Pivot'!$A:$L,I$9,FALSE)),0)</f>
        <v>4.17</v>
      </c>
      <c r="J53" s="89">
        <f>IFERROR((VLOOKUP($A53,'[35]Regulated Pivot'!$A:$L,J$9,FALSE)),0)</f>
        <v>4.17</v>
      </c>
      <c r="K53" s="89">
        <f>IFERROR((VLOOKUP($A53,'[35]Regulated Pivot'!$A:$L,K$9,FALSE)),0)</f>
        <v>4.17</v>
      </c>
      <c r="L53" s="90">
        <f>IFERROR((VLOOKUP($A53,'[35]Regulated Pivot'!$A:$L,L$9,FALSE)),0)</f>
        <v>2.78</v>
      </c>
      <c r="M53" s="90">
        <f>IFERROR((VLOOKUP($A53,'[35]Regulated Pivot'!$A:$L,M$9,FALSE)),0)</f>
        <v>2.78</v>
      </c>
      <c r="N53" s="90">
        <f>IFERROR((VLOOKUP($A53,'[35]Regulated Pivot'!$A:$L,N$9,FALSE)),0)</f>
        <v>2.78</v>
      </c>
      <c r="O53" s="90">
        <f>IFERROR((VLOOKUP($A53,'[35]Regulated Pivot'!$A:$M,O$9,FALSE)),0)</f>
        <v>2.78</v>
      </c>
      <c r="P53" s="90">
        <f>IFERROR((VLOOKUP($A53,'[35]Regulated Pivot'!$A:$N,P$9,FALSE)),0)</f>
        <v>4.8650000000000002</v>
      </c>
      <c r="Q53" s="89">
        <f t="shared" si="2"/>
        <v>45.175000000000011</v>
      </c>
      <c r="S53" s="91">
        <f t="shared" si="9"/>
        <v>1.5</v>
      </c>
      <c r="T53" s="91">
        <f t="shared" si="10"/>
        <v>1.5</v>
      </c>
      <c r="U53" s="91">
        <f t="shared" si="11"/>
        <v>1.5</v>
      </c>
      <c r="V53" s="91">
        <f t="shared" si="12"/>
        <v>1.5</v>
      </c>
      <c r="W53" s="91">
        <f t="shared" si="13"/>
        <v>1.5</v>
      </c>
      <c r="X53" s="91">
        <f t="shared" si="14"/>
        <v>1.5</v>
      </c>
      <c r="Y53" s="91">
        <f t="shared" si="15"/>
        <v>1.5</v>
      </c>
      <c r="Z53" s="91">
        <f t="shared" si="16"/>
        <v>1</v>
      </c>
      <c r="AA53" s="91">
        <f t="shared" si="17"/>
        <v>1</v>
      </c>
      <c r="AB53" s="91">
        <f t="shared" si="18"/>
        <v>1</v>
      </c>
      <c r="AC53" s="91">
        <f t="shared" si="19"/>
        <v>1</v>
      </c>
      <c r="AD53" s="91">
        <f t="shared" si="20"/>
        <v>1.7500000000000002</v>
      </c>
      <c r="AE53" s="92">
        <f t="shared" si="21"/>
        <v>1.3541666666666667</v>
      </c>
      <c r="AI53" s="244">
        <f t="shared" si="5"/>
        <v>2.8</v>
      </c>
      <c r="AJ53" s="249">
        <f t="shared" si="6"/>
        <v>45.5</v>
      </c>
      <c r="AK53" s="249">
        <f t="shared" si="7"/>
        <v>0.32499999999998863</v>
      </c>
      <c r="AL53" s="251">
        <f t="shared" si="8"/>
        <v>7.194244604316293E-3</v>
      </c>
    </row>
    <row r="54" spans="1:38" s="62" customFormat="1" ht="12.75">
      <c r="A54" s="88" t="s">
        <v>857</v>
      </c>
      <c r="B54" s="88" t="s">
        <v>858</v>
      </c>
      <c r="C54" s="63">
        <f>+VLOOKUP(A54,'[35]2020 UTC Reg svc pricing'!$O:$P,2,FALSE)</f>
        <v>15.24</v>
      </c>
      <c r="D54" s="63"/>
      <c r="E54" s="89">
        <f>IFERROR((VLOOKUP($A54,'[35]Regulated Pivot'!$A:$L,E$9,FALSE)),0)</f>
        <v>0</v>
      </c>
      <c r="F54" s="89">
        <f>IFERROR((VLOOKUP($A54,'[35]Regulated Pivot'!$A:$L,F$9,FALSE)),0)</f>
        <v>1224.93</v>
      </c>
      <c r="G54" s="89">
        <f>IFERROR((VLOOKUP($A54,'[35]Regulated Pivot'!$A:$L,G$9,FALSE)),0)</f>
        <v>0</v>
      </c>
      <c r="H54" s="89">
        <f>IFERROR((VLOOKUP($A54,'[35]Regulated Pivot'!$A:$L,H$9,FALSE)),0)</f>
        <v>1211.58</v>
      </c>
      <c r="I54" s="89">
        <f>IFERROR((VLOOKUP($A54,'[35]Regulated Pivot'!$A:$L,I$9,FALSE)),0)</f>
        <v>13.33</v>
      </c>
      <c r="J54" s="89">
        <f>IFERROR((VLOOKUP($A54,'[35]Regulated Pivot'!$A:$L,J$9,FALSE)),0)</f>
        <v>1188.72</v>
      </c>
      <c r="K54" s="89">
        <f>IFERROR((VLOOKUP($A54,'[35]Regulated Pivot'!$A:$L,K$9,FALSE)),0)</f>
        <v>0</v>
      </c>
      <c r="L54" s="90">
        <f>IFERROR((VLOOKUP($A54,'[35]Regulated Pivot'!$A:$L,L$9,FALSE)),0)</f>
        <v>1184.9100000000001</v>
      </c>
      <c r="M54" s="90">
        <f>IFERROR((VLOOKUP($A54,'[35]Regulated Pivot'!$A:$L,M$9,FALSE)),0)</f>
        <v>11.43</v>
      </c>
      <c r="N54" s="90">
        <f>IFERROR((VLOOKUP($A54,'[35]Regulated Pivot'!$A:$L,N$9,FALSE)),0)</f>
        <v>1083.94</v>
      </c>
      <c r="O54" s="90">
        <f>IFERROR((VLOOKUP($A54,'[35]Regulated Pivot'!$A:$M,O$9,FALSE)),0)</f>
        <v>1.72</v>
      </c>
      <c r="P54" s="90">
        <f>IFERROR((VLOOKUP($A54,'[35]Regulated Pivot'!$A:$N,P$9,FALSE)),0)</f>
        <v>1169.48</v>
      </c>
      <c r="Q54" s="89">
        <f t="shared" si="2"/>
        <v>7090.0400000000009</v>
      </c>
      <c r="S54" s="91">
        <f t="shared" si="9"/>
        <v>0</v>
      </c>
      <c r="T54" s="91">
        <f t="shared" si="10"/>
        <v>80.375984251968504</v>
      </c>
      <c r="U54" s="91">
        <f t="shared" si="11"/>
        <v>0</v>
      </c>
      <c r="V54" s="91">
        <f t="shared" si="12"/>
        <v>79.5</v>
      </c>
      <c r="W54" s="91">
        <f t="shared" si="13"/>
        <v>0.87467191601049865</v>
      </c>
      <c r="X54" s="91">
        <f t="shared" si="14"/>
        <v>78</v>
      </c>
      <c r="Y54" s="91">
        <f t="shared" si="15"/>
        <v>0</v>
      </c>
      <c r="Z54" s="91">
        <f t="shared" si="16"/>
        <v>77.75</v>
      </c>
      <c r="AA54" s="91">
        <f t="shared" si="17"/>
        <v>0.75</v>
      </c>
      <c r="AB54" s="91">
        <f t="shared" si="18"/>
        <v>71.124671916010499</v>
      </c>
      <c r="AC54" s="91">
        <f t="shared" si="19"/>
        <v>0.11286089238845144</v>
      </c>
      <c r="AD54" s="91">
        <f t="shared" si="20"/>
        <v>76.737532808398953</v>
      </c>
      <c r="AE54" s="92">
        <f t="shared" si="21"/>
        <v>38.768810148731411</v>
      </c>
      <c r="AI54" s="244">
        <f t="shared" si="5"/>
        <v>15.32</v>
      </c>
      <c r="AJ54" s="249">
        <f t="shared" si="6"/>
        <v>7127.2580577427825</v>
      </c>
      <c r="AK54" s="249">
        <f t="shared" si="7"/>
        <v>37.218057742781639</v>
      </c>
      <c r="AL54" s="251">
        <f t="shared" si="8"/>
        <v>5.2493438320209244E-3</v>
      </c>
    </row>
    <row r="55" spans="1:38" s="62" customFormat="1" ht="12.75">
      <c r="A55" s="88" t="s">
        <v>859</v>
      </c>
      <c r="B55" s="88" t="s">
        <v>860</v>
      </c>
      <c r="C55" s="63">
        <f>+VLOOKUP(A55,'[35]2020 UTC Reg svc pricing'!$O:$P,2,FALSE)</f>
        <v>10.199999999999999</v>
      </c>
      <c r="D55" s="63"/>
      <c r="E55" s="89">
        <f>IFERROR((VLOOKUP($A55,'[35]Regulated Pivot'!$A:$L,E$9,FALSE)),0)</f>
        <v>795.6</v>
      </c>
      <c r="F55" s="89">
        <f>IFERROR((VLOOKUP($A55,'[35]Regulated Pivot'!$A:$L,F$9,FALSE)),0)</f>
        <v>4131</v>
      </c>
      <c r="G55" s="89">
        <f>IFERROR((VLOOKUP($A55,'[35]Regulated Pivot'!$A:$L,G$9,FALSE)),0)</f>
        <v>703.8</v>
      </c>
      <c r="H55" s="89">
        <f>IFERROR((VLOOKUP($A55,'[35]Regulated Pivot'!$A:$L,H$9,FALSE)),0)</f>
        <v>652.79999999999995</v>
      </c>
      <c r="I55" s="89">
        <f>IFERROR((VLOOKUP($A55,'[35]Regulated Pivot'!$A:$L,I$9,FALSE)),0)</f>
        <v>142.80000000000001</v>
      </c>
      <c r="J55" s="89">
        <f>IFERROR((VLOOKUP($A55,'[35]Regulated Pivot'!$A:$L,J$9,FALSE)),0)</f>
        <v>122.42</v>
      </c>
      <c r="K55" s="89">
        <f>IFERROR((VLOOKUP($A55,'[35]Regulated Pivot'!$A:$L,K$9,FALSE)),0)</f>
        <v>234.59999999999997</v>
      </c>
      <c r="L55" s="90">
        <f>IFERROR((VLOOKUP($A55,'[35]Regulated Pivot'!$A:$L,L$9,FALSE)),0)</f>
        <v>3516.0699999999997</v>
      </c>
      <c r="M55" s="90">
        <f>IFERROR((VLOOKUP($A55,'[35]Regulated Pivot'!$A:$L,M$9,FALSE)),0)</f>
        <v>399.87</v>
      </c>
      <c r="N55" s="90">
        <f>IFERROR((VLOOKUP($A55,'[35]Regulated Pivot'!$A:$L,N$9,FALSE)),0)</f>
        <v>5022.8100000000004</v>
      </c>
      <c r="O55" s="90">
        <f>IFERROR((VLOOKUP($A55,'[35]Regulated Pivot'!$A:$M,O$9,FALSE)),0)</f>
        <v>378.48000000000008</v>
      </c>
      <c r="P55" s="90">
        <f>IFERROR((VLOOKUP($A55,'[35]Regulated Pivot'!$A:$N,P$9,FALSE)),0)</f>
        <v>3560.0400000000004</v>
      </c>
      <c r="Q55" s="89">
        <f t="shared" si="2"/>
        <v>19660.29</v>
      </c>
      <c r="S55" s="91">
        <f t="shared" si="9"/>
        <v>78.000000000000014</v>
      </c>
      <c r="T55" s="91">
        <f t="shared" si="10"/>
        <v>405</v>
      </c>
      <c r="U55" s="91">
        <f t="shared" si="11"/>
        <v>69</v>
      </c>
      <c r="V55" s="91">
        <f t="shared" si="12"/>
        <v>64</v>
      </c>
      <c r="W55" s="91">
        <f t="shared" si="13"/>
        <v>14.000000000000002</v>
      </c>
      <c r="X55" s="91">
        <f t="shared" si="14"/>
        <v>12.001960784313727</v>
      </c>
      <c r="Y55" s="91">
        <f t="shared" si="15"/>
        <v>23</v>
      </c>
      <c r="Z55" s="91">
        <f t="shared" si="16"/>
        <v>344.71274509803919</v>
      </c>
      <c r="AA55" s="91">
        <f t="shared" si="17"/>
        <v>39.202941176470588</v>
      </c>
      <c r="AB55" s="91">
        <f t="shared" si="18"/>
        <v>492.43235294117653</v>
      </c>
      <c r="AC55" s="91">
        <f t="shared" si="19"/>
        <v>37.105882352941187</v>
      </c>
      <c r="AD55" s="91">
        <f t="shared" si="20"/>
        <v>349.0235294117648</v>
      </c>
      <c r="AE55" s="92">
        <f t="shared" si="21"/>
        <v>160.62328431372552</v>
      </c>
      <c r="AI55" s="244">
        <f t="shared" si="5"/>
        <v>10.26</v>
      </c>
      <c r="AJ55" s="249">
        <f t="shared" si="6"/>
        <v>19775.938764705887</v>
      </c>
      <c r="AK55" s="249">
        <f t="shared" si="7"/>
        <v>115.6487647058857</v>
      </c>
      <c r="AL55" s="251">
        <f t="shared" si="8"/>
        <v>5.8823529411766405E-3</v>
      </c>
    </row>
    <row r="56" spans="1:38" ht="12.75">
      <c r="A56" s="88" t="s">
        <v>861</v>
      </c>
      <c r="B56" s="88" t="s">
        <v>862</v>
      </c>
      <c r="C56" s="63">
        <f>+VLOOKUP(A56,'[35]2020 UTC Reg svc pricing'!$O:$P,2,FALSE)</f>
        <v>7.88</v>
      </c>
      <c r="D56" s="63"/>
      <c r="E56" s="89">
        <f>IFERROR((VLOOKUP($A56,'[35]Regulated Pivot'!$A:$L,E$9,FALSE)),0)</f>
        <v>0</v>
      </c>
      <c r="F56" s="89">
        <f>IFERROR((VLOOKUP($A56,'[35]Regulated Pivot'!$A:$L,F$9,FALSE)),0)</f>
        <v>0</v>
      </c>
      <c r="G56" s="89">
        <f>IFERROR((VLOOKUP($A56,'[35]Regulated Pivot'!$A:$L,G$9,FALSE)),0)</f>
        <v>0</v>
      </c>
      <c r="H56" s="89">
        <f>IFERROR((VLOOKUP($A56,'[35]Regulated Pivot'!$A:$L,H$9,FALSE)),0)</f>
        <v>0</v>
      </c>
      <c r="I56" s="89">
        <f>IFERROR((VLOOKUP($A56,'[35]Regulated Pivot'!$A:$L,I$9,FALSE)),0)</f>
        <v>0</v>
      </c>
      <c r="J56" s="89">
        <f>IFERROR((VLOOKUP($A56,'[35]Regulated Pivot'!$A:$L,J$9,FALSE)),0)</f>
        <v>0</v>
      </c>
      <c r="K56" s="89">
        <f>IFERROR((VLOOKUP($A56,'[35]Regulated Pivot'!$A:$L,K$9,FALSE)),0)</f>
        <v>0</v>
      </c>
      <c r="L56" s="90">
        <f>IFERROR((VLOOKUP($A56,'[35]Regulated Pivot'!$A:$L,L$9,FALSE)),0)</f>
        <v>0</v>
      </c>
      <c r="M56" s="90">
        <f>IFERROR((VLOOKUP($A56,'[35]Regulated Pivot'!$A:$L,M$9,FALSE)),0)</f>
        <v>0</v>
      </c>
      <c r="N56" s="90">
        <f>IFERROR((VLOOKUP($A56,'[35]Regulated Pivot'!$A:$L,N$9,FALSE)),0)</f>
        <v>0</v>
      </c>
      <c r="O56" s="90">
        <f>IFERROR((VLOOKUP($A56,'[35]Regulated Pivot'!$A:$M,O$9,FALSE)),0)</f>
        <v>0</v>
      </c>
      <c r="P56" s="90">
        <f>IFERROR((VLOOKUP($A56,'[35]Regulated Pivot'!$A:$N,P$9,FALSE)),0)</f>
        <v>0</v>
      </c>
      <c r="Q56" s="89">
        <f t="shared" si="2"/>
        <v>0</v>
      </c>
      <c r="S56" s="91">
        <f t="shared" si="9"/>
        <v>0</v>
      </c>
      <c r="T56" s="91">
        <f t="shared" si="10"/>
        <v>0</v>
      </c>
      <c r="U56" s="91">
        <f t="shared" si="11"/>
        <v>0</v>
      </c>
      <c r="V56" s="91">
        <f t="shared" si="12"/>
        <v>0</v>
      </c>
      <c r="W56" s="91">
        <f t="shared" si="13"/>
        <v>0</v>
      </c>
      <c r="X56" s="91">
        <f t="shared" si="14"/>
        <v>0</v>
      </c>
      <c r="Y56" s="91">
        <f t="shared" si="15"/>
        <v>0</v>
      </c>
      <c r="Z56" s="91">
        <f t="shared" si="16"/>
        <v>0</v>
      </c>
      <c r="AA56" s="91">
        <f t="shared" si="17"/>
        <v>0</v>
      </c>
      <c r="AB56" s="91">
        <f t="shared" si="18"/>
        <v>0</v>
      </c>
      <c r="AC56" s="91">
        <f t="shared" si="19"/>
        <v>0</v>
      </c>
      <c r="AD56" s="91">
        <f t="shared" si="20"/>
        <v>0</v>
      </c>
      <c r="AE56" s="92">
        <f t="shared" si="21"/>
        <v>0</v>
      </c>
      <c r="AI56" s="244">
        <f t="shared" si="5"/>
        <v>7.92</v>
      </c>
      <c r="AJ56" s="249">
        <f t="shared" si="6"/>
        <v>0</v>
      </c>
      <c r="AK56" s="249">
        <f t="shared" si="7"/>
        <v>0</v>
      </c>
      <c r="AL56" s="251" t="e">
        <f t="shared" si="8"/>
        <v>#DIV/0!</v>
      </c>
    </row>
    <row r="57" spans="1:38" ht="12.75">
      <c r="A57" s="88" t="s">
        <v>863</v>
      </c>
      <c r="B57" s="88" t="s">
        <v>864</v>
      </c>
      <c r="C57" s="242">
        <v>88.6</v>
      </c>
      <c r="D57" s="63"/>
      <c r="E57" s="89">
        <f>IFERROR((VLOOKUP($A57,'[35]Regulated Pivot'!$A:$L,E$9,FALSE)),0)</f>
        <v>319.47999999999996</v>
      </c>
      <c r="F57" s="89">
        <f>IFERROR((VLOOKUP($A57,'[35]Regulated Pivot'!$A:$L,F$9,FALSE)),0)</f>
        <v>171.15</v>
      </c>
      <c r="G57" s="89">
        <f>IFERROR((VLOOKUP($A57,'[35]Regulated Pivot'!$A:$L,G$9,FALSE)),0)</f>
        <v>223.2</v>
      </c>
      <c r="H57" s="89">
        <f>IFERROR((VLOOKUP($A57,'[35]Regulated Pivot'!$A:$L,H$9,FALSE)),0)</f>
        <v>122.25</v>
      </c>
      <c r="I57" s="89">
        <f>IFERROR((VLOOKUP($A57,'[35]Regulated Pivot'!$A:$L,I$9,FALSE)),0)</f>
        <v>122.25</v>
      </c>
      <c r="J57" s="89">
        <f>IFERROR((VLOOKUP($A57,'[35]Regulated Pivot'!$A:$L,J$9,FALSE)),0)</f>
        <v>146.69999999999999</v>
      </c>
      <c r="K57" s="89">
        <f>IFERROR((VLOOKUP($A57,'[35]Regulated Pivot'!$A:$L,K$9,FALSE)),0)</f>
        <v>293.39999999999998</v>
      </c>
      <c r="L57" s="90">
        <f>IFERROR((VLOOKUP($A57,'[35]Regulated Pivot'!$A:$L,L$9,FALSE)),0)</f>
        <v>268.95</v>
      </c>
      <c r="M57" s="90">
        <f>IFERROR((VLOOKUP($A57,'[35]Regulated Pivot'!$A:$L,M$9,FALSE)),0)</f>
        <v>146.69999999999999</v>
      </c>
      <c r="N57" s="90">
        <f>IFERROR((VLOOKUP($A57,'[35]Regulated Pivot'!$A:$L,N$9,FALSE)),0)</f>
        <v>366.74999999999994</v>
      </c>
      <c r="O57" s="90">
        <f>IFERROR((VLOOKUP($A57,'[35]Regulated Pivot'!$A:$M,O$9,FALSE)),0)</f>
        <v>489</v>
      </c>
      <c r="P57" s="90">
        <f>IFERROR((VLOOKUP($A57,'[35]Regulated Pivot'!$A:$N,P$9,FALSE)),0)</f>
        <v>660.15</v>
      </c>
      <c r="Q57" s="89">
        <f t="shared" si="2"/>
        <v>3329.98</v>
      </c>
      <c r="S57" s="91">
        <f t="shared" si="9"/>
        <v>3.6058690744920989</v>
      </c>
      <c r="T57" s="91">
        <f t="shared" si="10"/>
        <v>1.9317155756207678</v>
      </c>
      <c r="U57" s="91">
        <f t="shared" si="11"/>
        <v>2.5191873589164784</v>
      </c>
      <c r="V57" s="91">
        <f t="shared" si="12"/>
        <v>1.3797968397291198</v>
      </c>
      <c r="W57" s="91">
        <f t="shared" si="13"/>
        <v>1.3797968397291198</v>
      </c>
      <c r="X57" s="91">
        <f t="shared" si="14"/>
        <v>1.6557562076749435</v>
      </c>
      <c r="Y57" s="91">
        <f t="shared" si="15"/>
        <v>3.3115124153498869</v>
      </c>
      <c r="Z57" s="91">
        <f t="shared" si="16"/>
        <v>3.0355530474040631</v>
      </c>
      <c r="AA57" s="91">
        <f t="shared" si="17"/>
        <v>1.6557562076749435</v>
      </c>
      <c r="AB57" s="91">
        <f t="shared" si="18"/>
        <v>4.1393905191873586</v>
      </c>
      <c r="AC57" s="91">
        <f t="shared" si="19"/>
        <v>5.5191873589164793</v>
      </c>
      <c r="AD57" s="91">
        <f t="shared" si="20"/>
        <v>7.4509029345372459</v>
      </c>
      <c r="AE57" s="92">
        <f t="shared" si="21"/>
        <v>3.1320353649360424</v>
      </c>
      <c r="AI57" s="244">
        <f t="shared" si="5"/>
        <v>89.09</v>
      </c>
      <c r="AJ57" s="249">
        <f t="shared" si="6"/>
        <v>3348.3963679458247</v>
      </c>
      <c r="AK57" s="249">
        <f t="shared" si="7"/>
        <v>18.416367945824732</v>
      </c>
      <c r="AL57" s="251">
        <f t="shared" si="8"/>
        <v>5.5304740406322958E-3</v>
      </c>
    </row>
    <row r="58" spans="1:38" ht="12.75">
      <c r="A58" s="88" t="s">
        <v>865</v>
      </c>
      <c r="B58" s="88" t="s">
        <v>866</v>
      </c>
      <c r="C58" s="242">
        <f>88.6+47.12</f>
        <v>135.72</v>
      </c>
      <c r="D58" s="63"/>
      <c r="E58" s="89">
        <f>IFERROR((VLOOKUP($A58,'[35]Regulated Pivot'!$A:$L,E$9,FALSE)),0)</f>
        <v>0</v>
      </c>
      <c r="F58" s="89">
        <f>IFERROR((VLOOKUP($A58,'[35]Regulated Pivot'!$A:$L,F$9,FALSE)),0)</f>
        <v>72.3</v>
      </c>
      <c r="G58" s="89">
        <f>IFERROR((VLOOKUP($A58,'[35]Regulated Pivot'!$A:$L,G$9,FALSE)),0)</f>
        <v>108.45</v>
      </c>
      <c r="H58" s="89">
        <f>IFERROR((VLOOKUP($A58,'[35]Regulated Pivot'!$A:$L,H$9,FALSE)),0)</f>
        <v>36.15</v>
      </c>
      <c r="I58" s="89">
        <f>IFERROR((VLOOKUP($A58,'[35]Regulated Pivot'!$A:$L,I$9,FALSE)),0)</f>
        <v>0</v>
      </c>
      <c r="J58" s="89">
        <f>IFERROR((VLOOKUP($A58,'[35]Regulated Pivot'!$A:$L,J$9,FALSE)),0)</f>
        <v>0</v>
      </c>
      <c r="K58" s="89">
        <f>IFERROR((VLOOKUP($A58,'[35]Regulated Pivot'!$A:$L,K$9,FALSE)),0)</f>
        <v>36.15</v>
      </c>
      <c r="L58" s="90">
        <f>IFERROR((VLOOKUP($A58,'[35]Regulated Pivot'!$A:$L,L$9,FALSE)),0)</f>
        <v>72.3</v>
      </c>
      <c r="M58" s="90">
        <f>IFERROR((VLOOKUP($A58,'[35]Regulated Pivot'!$A:$L,M$9,FALSE)),0)</f>
        <v>-36.15</v>
      </c>
      <c r="N58" s="90">
        <f>IFERROR((VLOOKUP($A58,'[35]Regulated Pivot'!$A:$L,N$9,FALSE)),0)</f>
        <v>0</v>
      </c>
      <c r="O58" s="90">
        <f>IFERROR((VLOOKUP($A58,'[35]Regulated Pivot'!$A:$M,O$9,FALSE)),0)</f>
        <v>0</v>
      </c>
      <c r="P58" s="90">
        <f>IFERROR((VLOOKUP($A58,'[35]Regulated Pivot'!$A:$N,P$9,FALSE)),0)</f>
        <v>36.15</v>
      </c>
      <c r="Q58" s="89">
        <f t="shared" si="2"/>
        <v>325.35000000000002</v>
      </c>
      <c r="S58" s="91">
        <f t="shared" si="9"/>
        <v>0</v>
      </c>
      <c r="T58" s="91">
        <f t="shared" si="10"/>
        <v>0.53271441202475689</v>
      </c>
      <c r="U58" s="91">
        <f t="shared" si="11"/>
        <v>0.79907161803713533</v>
      </c>
      <c r="V58" s="91">
        <f t="shared" si="12"/>
        <v>0.26635720601237844</v>
      </c>
      <c r="W58" s="91">
        <f t="shared" si="13"/>
        <v>0</v>
      </c>
      <c r="X58" s="91">
        <f t="shared" si="14"/>
        <v>0</v>
      </c>
      <c r="Y58" s="91">
        <f t="shared" si="15"/>
        <v>0.26635720601237844</v>
      </c>
      <c r="Z58" s="91">
        <f t="shared" si="16"/>
        <v>0.53271441202475689</v>
      </c>
      <c r="AA58" s="91">
        <f t="shared" si="17"/>
        <v>-0.26635720601237844</v>
      </c>
      <c r="AB58" s="91">
        <f t="shared" si="18"/>
        <v>0</v>
      </c>
      <c r="AC58" s="91">
        <f t="shared" si="19"/>
        <v>0</v>
      </c>
      <c r="AD58" s="91">
        <f t="shared" si="20"/>
        <v>0.26635720601237844</v>
      </c>
      <c r="AE58" s="92">
        <f t="shared" si="21"/>
        <v>0.19976790450928383</v>
      </c>
      <c r="AI58" s="244">
        <f t="shared" si="5"/>
        <v>136.47999999999999</v>
      </c>
      <c r="AJ58" s="249">
        <f t="shared" si="6"/>
        <v>327.17188328912465</v>
      </c>
      <c r="AK58" s="249">
        <f t="shared" si="7"/>
        <v>1.8218832891246279</v>
      </c>
      <c r="AL58" s="251">
        <f t="shared" si="8"/>
        <v>5.5997642204537509E-3</v>
      </c>
    </row>
    <row r="59" spans="1:38" ht="12.75">
      <c r="A59" s="88" t="s">
        <v>867</v>
      </c>
      <c r="B59" s="88" t="s">
        <v>868</v>
      </c>
      <c r="C59" s="242">
        <v>47.12</v>
      </c>
      <c r="D59" s="63"/>
      <c r="E59" s="89">
        <f>IFERROR((VLOOKUP($A59,'[35]Regulated Pivot'!$A:$L,E$9,FALSE)),0)</f>
        <v>247.2</v>
      </c>
      <c r="F59" s="89">
        <f>IFERROR((VLOOKUP($A59,'[35]Regulated Pivot'!$A:$L,F$9,FALSE)),0)</f>
        <v>278.09999999999997</v>
      </c>
      <c r="G59" s="89">
        <f>IFERROR((VLOOKUP($A59,'[35]Regulated Pivot'!$A:$L,G$9,FALSE)),0)</f>
        <v>371.46999999999997</v>
      </c>
      <c r="H59" s="89">
        <f>IFERROR((VLOOKUP($A59,'[35]Regulated Pivot'!$A:$L,H$9,FALSE)),0)</f>
        <v>772.5</v>
      </c>
      <c r="I59" s="89">
        <f>IFERROR((VLOOKUP($A59,'[35]Regulated Pivot'!$A:$L,I$9,FALSE)),0)</f>
        <v>525.30000000000007</v>
      </c>
      <c r="J59" s="89">
        <f>IFERROR((VLOOKUP($A59,'[35]Regulated Pivot'!$A:$L,J$9,FALSE)),0)</f>
        <v>618</v>
      </c>
      <c r="K59" s="89">
        <f>IFERROR((VLOOKUP($A59,'[35]Regulated Pivot'!$A:$L,K$9,FALSE)),0)</f>
        <v>896.09999999999991</v>
      </c>
      <c r="L59" s="90">
        <f>IFERROR((VLOOKUP($A59,'[35]Regulated Pivot'!$A:$L,L$9,FALSE)),0)</f>
        <v>494.4</v>
      </c>
      <c r="M59" s="90">
        <f>IFERROR((VLOOKUP($A59,'[35]Regulated Pivot'!$A:$L,M$9,FALSE)),0)</f>
        <v>556.20000000000005</v>
      </c>
      <c r="N59" s="90">
        <f>IFERROR((VLOOKUP($A59,'[35]Regulated Pivot'!$A:$L,N$9,FALSE)),0)</f>
        <v>711.7299999999999</v>
      </c>
      <c r="O59" s="90">
        <f>IFERROR((VLOOKUP($A59,'[35]Regulated Pivot'!$A:$M,O$9,FALSE)),0)</f>
        <v>339.29999999999995</v>
      </c>
      <c r="P59" s="90">
        <f>IFERROR((VLOOKUP($A59,'[35]Regulated Pivot'!$A:$N,P$9,FALSE)),0)</f>
        <v>216.3</v>
      </c>
      <c r="Q59" s="89">
        <f t="shared" si="2"/>
        <v>6026.5999999999995</v>
      </c>
      <c r="S59" s="91">
        <f t="shared" si="9"/>
        <v>5.2461799660441431</v>
      </c>
      <c r="T59" s="91">
        <f t="shared" si="10"/>
        <v>5.9019524617996604</v>
      </c>
      <c r="U59" s="91">
        <f t="shared" si="11"/>
        <v>7.8834889643463493</v>
      </c>
      <c r="V59" s="91">
        <f t="shared" si="12"/>
        <v>16.394312393887947</v>
      </c>
      <c r="W59" s="91">
        <f t="shared" si="13"/>
        <v>11.148132427843805</v>
      </c>
      <c r="X59" s="91">
        <f t="shared" si="14"/>
        <v>13.115449915110357</v>
      </c>
      <c r="Y59" s="91">
        <f t="shared" si="15"/>
        <v>19.017402376910017</v>
      </c>
      <c r="Z59" s="91">
        <f t="shared" si="16"/>
        <v>10.492359932088286</v>
      </c>
      <c r="AA59" s="91">
        <f t="shared" si="17"/>
        <v>11.803904923599323</v>
      </c>
      <c r="AB59" s="91">
        <f t="shared" si="18"/>
        <v>15.10462648556876</v>
      </c>
      <c r="AC59" s="91">
        <f t="shared" si="19"/>
        <v>7.2007640067911707</v>
      </c>
      <c r="AD59" s="91">
        <f t="shared" si="20"/>
        <v>4.5904074702886248</v>
      </c>
      <c r="AE59" s="92">
        <f t="shared" si="21"/>
        <v>10.658248443689871</v>
      </c>
      <c r="AI59" s="244">
        <f t="shared" si="5"/>
        <v>47.38</v>
      </c>
      <c r="AJ59" s="249">
        <f t="shared" si="6"/>
        <v>6059.8537351443138</v>
      </c>
      <c r="AK59" s="249">
        <f t="shared" si="7"/>
        <v>33.253735144314305</v>
      </c>
      <c r="AL59" s="251">
        <f t="shared" si="8"/>
        <v>5.5178268251276519E-3</v>
      </c>
    </row>
    <row r="60" spans="1:38" s="68" customFormat="1" ht="12.75">
      <c r="A60" s="93" t="s">
        <v>869</v>
      </c>
      <c r="B60" s="93" t="s">
        <v>870</v>
      </c>
      <c r="C60" s="94">
        <f>+VLOOKUP(A60,'[35]2020 UTC Reg svc pricing'!$O:$P,2,FALSE)</f>
        <v>0</v>
      </c>
      <c r="D60" s="94"/>
      <c r="E60" s="95">
        <f>IFERROR((VLOOKUP($A60,'[35]Regulated Pivot'!$A:$L,E$9,FALSE)),0)</f>
        <v>0</v>
      </c>
      <c r="F60" s="95">
        <f>IFERROR((VLOOKUP($A60,'[35]Regulated Pivot'!$A:$L,F$9,FALSE)),0)</f>
        <v>0</v>
      </c>
      <c r="G60" s="95">
        <f>IFERROR((VLOOKUP($A60,'[35]Regulated Pivot'!$A:$L,G$9,FALSE)),0)</f>
        <v>0</v>
      </c>
      <c r="H60" s="95">
        <f>IFERROR((VLOOKUP($A60,'[35]Regulated Pivot'!$A:$L,H$9,FALSE)),0)</f>
        <v>37.08</v>
      </c>
      <c r="I60" s="95">
        <f>IFERROR((VLOOKUP($A60,'[35]Regulated Pivot'!$A:$L,I$9,FALSE)),0)</f>
        <v>12.9</v>
      </c>
      <c r="J60" s="95">
        <f>IFERROR((VLOOKUP($A60,'[35]Regulated Pivot'!$A:$L,J$9,FALSE)),0)</f>
        <v>51.6</v>
      </c>
      <c r="K60" s="95">
        <f>IFERROR((VLOOKUP($A60,'[35]Regulated Pivot'!$A:$L,K$9,FALSE)),0)</f>
        <v>12.9</v>
      </c>
      <c r="L60" s="96">
        <f>IFERROR((VLOOKUP($A60,'[35]Regulated Pivot'!$A:$L,L$9,FALSE)),0)</f>
        <v>53.36</v>
      </c>
      <c r="M60" s="96">
        <f>IFERROR((VLOOKUP($A60,'[35]Regulated Pivot'!$A:$L,M$9,FALSE)),0)</f>
        <v>13.34</v>
      </c>
      <c r="N60" s="96">
        <f>IFERROR((VLOOKUP($A60,'[35]Regulated Pivot'!$A:$L,N$9,FALSE)),0)</f>
        <v>66.7</v>
      </c>
      <c r="O60" s="96">
        <f>IFERROR((VLOOKUP($A60,'[35]Regulated Pivot'!$A:$M,O$9,FALSE)),0)</f>
        <v>26.68</v>
      </c>
      <c r="P60" s="96">
        <f>IFERROR((VLOOKUP($A60,'[35]Regulated Pivot'!$A:$N,P$9,FALSE)),0)</f>
        <v>40.019999999999996</v>
      </c>
      <c r="Q60" s="95">
        <f t="shared" si="2"/>
        <v>314.58</v>
      </c>
      <c r="S60" s="96">
        <f t="shared" si="9"/>
        <v>0</v>
      </c>
      <c r="T60" s="96">
        <f t="shared" si="10"/>
        <v>0</v>
      </c>
      <c r="U60" s="96">
        <f t="shared" si="11"/>
        <v>0</v>
      </c>
      <c r="V60" s="96">
        <f t="shared" si="12"/>
        <v>0</v>
      </c>
      <c r="W60" s="96">
        <f t="shared" si="13"/>
        <v>0</v>
      </c>
      <c r="X60" s="96">
        <f t="shared" si="14"/>
        <v>0</v>
      </c>
      <c r="Y60" s="96">
        <f t="shared" si="15"/>
        <v>0</v>
      </c>
      <c r="Z60" s="96">
        <f t="shared" si="16"/>
        <v>0</v>
      </c>
      <c r="AA60" s="96">
        <f t="shared" si="17"/>
        <v>0</v>
      </c>
      <c r="AB60" s="96">
        <f t="shared" si="18"/>
        <v>0</v>
      </c>
      <c r="AC60" s="96">
        <f t="shared" si="19"/>
        <v>0</v>
      </c>
      <c r="AD60" s="96">
        <f t="shared" si="20"/>
        <v>0</v>
      </c>
      <c r="AE60" s="109">
        <f t="shared" si="21"/>
        <v>0</v>
      </c>
      <c r="AI60" s="246">
        <f t="shared" si="5"/>
        <v>0</v>
      </c>
      <c r="AJ60" s="246">
        <f t="shared" si="6"/>
        <v>0</v>
      </c>
      <c r="AK60" s="246">
        <f t="shared" si="7"/>
        <v>-314.58</v>
      </c>
      <c r="AL60" s="252">
        <f t="shared" si="8"/>
        <v>-1</v>
      </c>
    </row>
    <row r="61" spans="1:38" ht="12.75">
      <c r="A61" s="88" t="s">
        <v>871</v>
      </c>
      <c r="B61" s="88" t="s">
        <v>872</v>
      </c>
      <c r="C61" s="242">
        <f>1.76*2.17</f>
        <v>3.8191999999999999</v>
      </c>
      <c r="D61" s="63"/>
      <c r="E61" s="89">
        <f>IFERROR((VLOOKUP($A61,'[35]Regulated Pivot'!$A:$L,E$9,FALSE)),0)</f>
        <v>0</v>
      </c>
      <c r="F61" s="89">
        <f>IFERROR((VLOOKUP($A61,'[35]Regulated Pivot'!$A:$L,F$9,FALSE)),0)</f>
        <v>0</v>
      </c>
      <c r="G61" s="89">
        <f>IFERROR((VLOOKUP($A61,'[35]Regulated Pivot'!$A:$L,G$9,FALSE)),0)</f>
        <v>0</v>
      </c>
      <c r="H61" s="89">
        <f>IFERROR((VLOOKUP($A61,'[35]Regulated Pivot'!$A:$L,H$9,FALSE)),0)</f>
        <v>22.919999999999998</v>
      </c>
      <c r="I61" s="89">
        <f>IFERROR((VLOOKUP($A61,'[35]Regulated Pivot'!$A:$L,I$9,FALSE)),0)</f>
        <v>0</v>
      </c>
      <c r="J61" s="89">
        <f>IFERROR((VLOOKUP($A61,'[35]Regulated Pivot'!$A:$L,J$9,FALSE)),0)</f>
        <v>22.919999999999998</v>
      </c>
      <c r="K61" s="89">
        <f>IFERROR((VLOOKUP($A61,'[35]Regulated Pivot'!$A:$L,K$9,FALSE)),0)</f>
        <v>0</v>
      </c>
      <c r="L61" s="243">
        <f>IFERROR((VLOOKUP($A61,'[35]Regulated Pivot'!$A:$L,L$9,FALSE)),0)</f>
        <v>22.919999999999998</v>
      </c>
      <c r="M61" s="90">
        <f>IFERROR((VLOOKUP($A61,'[35]Regulated Pivot'!$A:$L,M$9,FALSE)),0)</f>
        <v>0</v>
      </c>
      <c r="N61" s="90">
        <f>IFERROR((VLOOKUP($A61,'[35]Regulated Pivot'!$A:$L,N$9,FALSE)),0)</f>
        <v>17.190000000000001</v>
      </c>
      <c r="O61" s="90">
        <f>IFERROR((VLOOKUP($A61,'[35]Regulated Pivot'!$A:$M,O$9,FALSE)),0)</f>
        <v>0</v>
      </c>
      <c r="P61" s="90">
        <f>IFERROR((VLOOKUP($A61,'[35]Regulated Pivot'!$A:$N,P$9,FALSE)),0)</f>
        <v>15.28</v>
      </c>
      <c r="Q61" s="89">
        <f t="shared" si="2"/>
        <v>101.22999999999999</v>
      </c>
      <c r="S61" s="91">
        <f t="shared" si="9"/>
        <v>0</v>
      </c>
      <c r="T61" s="91">
        <f t="shared" si="10"/>
        <v>0</v>
      </c>
      <c r="U61" s="91">
        <f t="shared" si="11"/>
        <v>0</v>
      </c>
      <c r="V61" s="91">
        <f t="shared" si="12"/>
        <v>6.0012568077084198</v>
      </c>
      <c r="W61" s="91">
        <f t="shared" si="13"/>
        <v>0</v>
      </c>
      <c r="X61" s="91">
        <f t="shared" si="14"/>
        <v>6.0012568077084198</v>
      </c>
      <c r="Y61" s="91">
        <f t="shared" si="15"/>
        <v>0</v>
      </c>
      <c r="Z61" s="91">
        <f t="shared" si="16"/>
        <v>6.0012568077084198</v>
      </c>
      <c r="AA61" s="91">
        <f t="shared" si="17"/>
        <v>0</v>
      </c>
      <c r="AB61" s="91">
        <f t="shared" si="18"/>
        <v>4.500942605781316</v>
      </c>
      <c r="AC61" s="91">
        <f t="shared" si="19"/>
        <v>0</v>
      </c>
      <c r="AD61" s="91">
        <f t="shared" si="20"/>
        <v>4.0008378718056132</v>
      </c>
      <c r="AE61" s="92">
        <f t="shared" si="21"/>
        <v>2.2087959083926823</v>
      </c>
      <c r="AI61" s="244">
        <f t="shared" si="5"/>
        <v>3.84</v>
      </c>
      <c r="AJ61" s="249">
        <f t="shared" si="6"/>
        <v>101.78131545873481</v>
      </c>
      <c r="AK61" s="249">
        <f t="shared" si="7"/>
        <v>0.55131545873481969</v>
      </c>
      <c r="AL61" s="251">
        <f t="shared" si="8"/>
        <v>5.4461667364893778E-3</v>
      </c>
    </row>
    <row r="62" spans="1:38" ht="12.75">
      <c r="A62" s="88" t="s">
        <v>873</v>
      </c>
      <c r="B62" s="88" t="s">
        <v>874</v>
      </c>
      <c r="C62" s="63">
        <f>+VLOOKUP(A62,'[35]2020 UTC Reg svc pricing'!$O:$P,2,FALSE)</f>
        <v>12.27</v>
      </c>
      <c r="D62" s="63"/>
      <c r="E62" s="89">
        <f>IFERROR((VLOOKUP($A62,'[35]Regulated Pivot'!$A:$L,E$9,FALSE)),0)</f>
        <v>214.2</v>
      </c>
      <c r="F62" s="89">
        <f>IFERROR((VLOOKUP($A62,'[35]Regulated Pivot'!$A:$L,F$9,FALSE)),0)</f>
        <v>524.79000000000008</v>
      </c>
      <c r="G62" s="89">
        <f>IFERROR((VLOOKUP($A62,'[35]Regulated Pivot'!$A:$L,G$9,FALSE)),0)</f>
        <v>96.39</v>
      </c>
      <c r="H62" s="89">
        <f>IFERROR((VLOOKUP($A62,'[35]Regulated Pivot'!$A:$L,H$9,FALSE)),0)</f>
        <v>139.23000000000002</v>
      </c>
      <c r="I62" s="89">
        <f>IFERROR((VLOOKUP($A62,'[35]Regulated Pivot'!$A:$L,I$9,FALSE)),0)</f>
        <v>-417.69</v>
      </c>
      <c r="J62" s="89">
        <f>IFERROR((VLOOKUP($A62,'[35]Regulated Pivot'!$A:$L,J$9,FALSE)),0)</f>
        <v>32.130000000000003</v>
      </c>
      <c r="K62" s="89">
        <f>IFERROR((VLOOKUP($A62,'[35]Regulated Pivot'!$A:$L,K$9,FALSE)),0)</f>
        <v>74.97</v>
      </c>
      <c r="L62" s="90">
        <f>IFERROR((VLOOKUP($A62,'[35]Regulated Pivot'!$A:$L,L$9,FALSE)),0)</f>
        <v>225.54000000000002</v>
      </c>
      <c r="M62" s="90">
        <f>IFERROR((VLOOKUP($A62,'[35]Regulated Pivot'!$A:$L,M$9,FALSE)),0)</f>
        <v>161.13</v>
      </c>
      <c r="N62" s="90">
        <f>IFERROR((VLOOKUP($A62,'[35]Regulated Pivot'!$A:$L,N$9,FALSE)),0)</f>
        <v>247.02</v>
      </c>
      <c r="O62" s="90">
        <f>IFERROR((VLOOKUP($A62,'[35]Regulated Pivot'!$A:$M,O$9,FALSE)),0)</f>
        <v>171.84</v>
      </c>
      <c r="P62" s="90">
        <f>IFERROR((VLOOKUP($A62,'[35]Regulated Pivot'!$A:$N,P$9,FALSE)),0)</f>
        <v>375.90000000000003</v>
      </c>
      <c r="Q62" s="89">
        <f t="shared" si="2"/>
        <v>1845.45</v>
      </c>
      <c r="S62" s="91">
        <f t="shared" si="9"/>
        <v>17.457212713936428</v>
      </c>
      <c r="T62" s="91">
        <f t="shared" si="10"/>
        <v>42.770171149144261</v>
      </c>
      <c r="U62" s="91">
        <f t="shared" si="11"/>
        <v>7.8557457212713944</v>
      </c>
      <c r="V62" s="91">
        <f t="shared" si="12"/>
        <v>11.347188264058682</v>
      </c>
      <c r="W62" s="91">
        <f t="shared" si="13"/>
        <v>-34.04156479217604</v>
      </c>
      <c r="X62" s="91">
        <f t="shared" si="14"/>
        <v>2.6185819070904648</v>
      </c>
      <c r="Y62" s="91">
        <f t="shared" si="15"/>
        <v>6.1100244498777512</v>
      </c>
      <c r="Z62" s="91">
        <f t="shared" si="16"/>
        <v>18.381418092909538</v>
      </c>
      <c r="AA62" s="91">
        <f t="shared" si="17"/>
        <v>13.1320293398533</v>
      </c>
      <c r="AB62" s="91">
        <f t="shared" si="18"/>
        <v>20.132029339853304</v>
      </c>
      <c r="AC62" s="91">
        <f t="shared" si="19"/>
        <v>14.004889975550123</v>
      </c>
      <c r="AD62" s="91">
        <f t="shared" si="20"/>
        <v>30.635696821515896</v>
      </c>
      <c r="AE62" s="92">
        <f t="shared" si="21"/>
        <v>12.533618581907092</v>
      </c>
      <c r="AI62" s="244">
        <f t="shared" si="5"/>
        <v>12.34</v>
      </c>
      <c r="AJ62" s="249">
        <f t="shared" si="6"/>
        <v>1855.9782396088021</v>
      </c>
      <c r="AK62" s="249">
        <f t="shared" si="7"/>
        <v>10.528239608802096</v>
      </c>
      <c r="AL62" s="251">
        <f t="shared" si="8"/>
        <v>5.7049714751427E-3</v>
      </c>
    </row>
    <row r="63" spans="1:38" ht="12.75">
      <c r="A63" s="88" t="s">
        <v>875</v>
      </c>
      <c r="B63" s="88" t="s">
        <v>876</v>
      </c>
      <c r="C63" s="242">
        <v>16.79</v>
      </c>
      <c r="D63" s="63"/>
      <c r="E63" s="89">
        <f>IFERROR((VLOOKUP($A63,'[35]Regulated Pivot'!$A:$L,E$9,FALSE)),0)</f>
        <v>1511.25</v>
      </c>
      <c r="F63" s="89">
        <f>IFERROR((VLOOKUP($A63,'[35]Regulated Pivot'!$A:$L,F$9,FALSE)),0)</f>
        <v>2111.7199999999998</v>
      </c>
      <c r="G63" s="89">
        <f>IFERROR((VLOOKUP($A63,'[35]Regulated Pivot'!$A:$L,G$9,FALSE)),0)</f>
        <v>2063.3599999999997</v>
      </c>
      <c r="H63" s="89">
        <f>IFERROR((VLOOKUP($A63,'[35]Regulated Pivot'!$A:$L,H$9,FALSE)),0)</f>
        <v>4513.5999999999995</v>
      </c>
      <c r="I63" s="89">
        <f>IFERROR((VLOOKUP($A63,'[35]Regulated Pivot'!$A:$L,I$9,FALSE)),0)</f>
        <v>4336.28</v>
      </c>
      <c r="J63" s="89">
        <f>IFERROR((VLOOKUP($A63,'[35]Regulated Pivot'!$A:$L,J$9,FALSE)),0)</f>
        <v>5899.92</v>
      </c>
      <c r="K63" s="89">
        <f>IFERROR((VLOOKUP($A63,'[35]Regulated Pivot'!$A:$L,K$9,FALSE)),0)</f>
        <v>4239.5599999999995</v>
      </c>
      <c r="L63" s="90">
        <f>IFERROR((VLOOKUP($A63,'[35]Regulated Pivot'!$A:$L,L$9,FALSE)),0)</f>
        <v>3610.88</v>
      </c>
      <c r="M63" s="90">
        <f>IFERROR((VLOOKUP($A63,'[35]Regulated Pivot'!$A:$L,M$9,FALSE)),0)</f>
        <v>2031.1199999999997</v>
      </c>
      <c r="N63" s="90">
        <f>IFERROR((VLOOKUP($A63,'[35]Regulated Pivot'!$A:$L,N$9,FALSE)),0)</f>
        <v>4078.3599999999992</v>
      </c>
      <c r="O63" s="90">
        <f>IFERROR((VLOOKUP($A63,'[35]Regulated Pivot'!$A:$M,O$9,FALSE)),0)</f>
        <v>3514.1600000000003</v>
      </c>
      <c r="P63" s="90">
        <f>IFERROR((VLOOKUP($A63,'[35]Regulated Pivot'!$A:$N,P$9,FALSE)),0)</f>
        <v>3272.3599999999997</v>
      </c>
      <c r="Q63" s="89">
        <f t="shared" si="2"/>
        <v>41182.57</v>
      </c>
      <c r="S63" s="91">
        <f t="shared" si="9"/>
        <v>90.008933889219776</v>
      </c>
      <c r="T63" s="91">
        <f t="shared" si="10"/>
        <v>125.77248362120309</v>
      </c>
      <c r="U63" s="91">
        <f t="shared" si="11"/>
        <v>122.89219773674805</v>
      </c>
      <c r="V63" s="91">
        <f t="shared" si="12"/>
        <v>268.82668254913636</v>
      </c>
      <c r="W63" s="91">
        <f t="shared" si="13"/>
        <v>258.26563430613459</v>
      </c>
      <c r="X63" s="91">
        <f t="shared" si="14"/>
        <v>351.39487790351404</v>
      </c>
      <c r="Y63" s="91">
        <f t="shared" si="15"/>
        <v>252.50506253722452</v>
      </c>
      <c r="Z63" s="91">
        <f t="shared" si="16"/>
        <v>215.06134603930914</v>
      </c>
      <c r="AA63" s="91">
        <f t="shared" si="17"/>
        <v>120.97200714711136</v>
      </c>
      <c r="AB63" s="91">
        <f t="shared" si="18"/>
        <v>242.90410958904107</v>
      </c>
      <c r="AC63" s="91">
        <f t="shared" si="19"/>
        <v>209.30077427039907</v>
      </c>
      <c r="AD63" s="91">
        <f t="shared" si="20"/>
        <v>194.89934484812386</v>
      </c>
      <c r="AE63" s="92">
        <f t="shared" si="21"/>
        <v>204.40028786976373</v>
      </c>
      <c r="AI63" s="244">
        <f t="shared" si="5"/>
        <v>16.88</v>
      </c>
      <c r="AJ63" s="249">
        <f t="shared" si="6"/>
        <v>41403.322310899341</v>
      </c>
      <c r="AK63" s="249">
        <f t="shared" si="7"/>
        <v>220.75231089934096</v>
      </c>
      <c r="AL63" s="251">
        <f t="shared" si="8"/>
        <v>5.3603335318641102E-3</v>
      </c>
    </row>
    <row r="64" spans="1:38" ht="12.75">
      <c r="A64" s="88" t="s">
        <v>877</v>
      </c>
      <c r="B64" s="88" t="s">
        <v>878</v>
      </c>
      <c r="C64" s="242">
        <v>16.79</v>
      </c>
      <c r="D64" s="63"/>
      <c r="E64" s="89">
        <f>IFERROR((VLOOKUP($A64,'[35]Regulated Pivot'!$A:$L,E$9,FALSE)),0)</f>
        <v>515.84</v>
      </c>
      <c r="F64" s="89">
        <f>IFERROR((VLOOKUP($A64,'[35]Regulated Pivot'!$A:$L,F$9,FALSE)),0)</f>
        <v>515.84</v>
      </c>
      <c r="G64" s="89">
        <f>IFERROR((VLOOKUP($A64,'[35]Regulated Pivot'!$A:$L,G$9,FALSE)),0)</f>
        <v>344.27</v>
      </c>
      <c r="H64" s="89">
        <f>IFERROR((VLOOKUP($A64,'[35]Regulated Pivot'!$A:$L,H$9,FALSE)),0)</f>
        <v>999.44</v>
      </c>
      <c r="I64" s="89">
        <f>IFERROR((VLOOKUP($A64,'[35]Regulated Pivot'!$A:$L,I$9,FALSE)),0)</f>
        <v>1225.1199999999999</v>
      </c>
      <c r="J64" s="89">
        <f>IFERROR((VLOOKUP($A64,'[35]Regulated Pivot'!$A:$L,J$9,FALSE)),0)</f>
        <v>1176.76</v>
      </c>
      <c r="K64" s="89">
        <f>IFERROR((VLOOKUP($A64,'[35]Regulated Pivot'!$A:$L,K$9,FALSE)),0)</f>
        <v>1144.52</v>
      </c>
      <c r="L64" s="90">
        <f>IFERROR((VLOOKUP($A64,'[35]Regulated Pivot'!$A:$L,L$9,FALSE)),0)</f>
        <v>1192.8800000000001</v>
      </c>
      <c r="M64" s="90">
        <f>IFERROR((VLOOKUP($A64,'[35]Regulated Pivot'!$A:$L,M$9,FALSE)),0)</f>
        <v>870.48000000000013</v>
      </c>
      <c r="N64" s="90">
        <f>IFERROR((VLOOKUP($A64,'[35]Regulated Pivot'!$A:$L,N$9,FALSE)),0)</f>
        <v>870.48</v>
      </c>
      <c r="O64" s="90">
        <f>IFERROR((VLOOKUP($A64,'[35]Regulated Pivot'!$A:$M,O$9,FALSE)),0)</f>
        <v>934.96</v>
      </c>
      <c r="P64" s="90">
        <f>IFERROR((VLOOKUP($A64,'[35]Regulated Pivot'!$A:$N,P$9,FALSE)),0)</f>
        <v>789.88</v>
      </c>
      <c r="Q64" s="89">
        <f t="shared" si="2"/>
        <v>10580.47</v>
      </c>
      <c r="S64" s="91">
        <f t="shared" si="9"/>
        <v>30.723049434187018</v>
      </c>
      <c r="T64" s="91">
        <f t="shared" si="10"/>
        <v>30.723049434187018</v>
      </c>
      <c r="U64" s="91">
        <f t="shared" si="11"/>
        <v>20.504466944609888</v>
      </c>
      <c r="V64" s="91">
        <f t="shared" si="12"/>
        <v>59.525908278737347</v>
      </c>
      <c r="W64" s="91">
        <f t="shared" si="13"/>
        <v>72.96724240619416</v>
      </c>
      <c r="X64" s="91">
        <f t="shared" si="14"/>
        <v>70.08695652173914</v>
      </c>
      <c r="Y64" s="91">
        <f t="shared" si="15"/>
        <v>68.16676593210245</v>
      </c>
      <c r="Z64" s="91">
        <f t="shared" si="16"/>
        <v>71.047051816557484</v>
      </c>
      <c r="AA64" s="91">
        <f t="shared" si="17"/>
        <v>51.845145920190603</v>
      </c>
      <c r="AB64" s="91">
        <f t="shared" si="18"/>
        <v>51.845145920190596</v>
      </c>
      <c r="AC64" s="91">
        <f t="shared" si="19"/>
        <v>55.685527099463968</v>
      </c>
      <c r="AD64" s="91">
        <f t="shared" si="20"/>
        <v>47.044669446098872</v>
      </c>
      <c r="AE64" s="92">
        <f t="shared" si="21"/>
        <v>52.513748262854882</v>
      </c>
      <c r="AI64" s="244">
        <f t="shared" si="5"/>
        <v>16.88</v>
      </c>
      <c r="AJ64" s="249">
        <f t="shared" si="6"/>
        <v>10637.184848123885</v>
      </c>
      <c r="AK64" s="249">
        <f t="shared" si="7"/>
        <v>56.714848123885531</v>
      </c>
      <c r="AL64" s="251">
        <f t="shared" si="8"/>
        <v>5.3603335318644198E-3</v>
      </c>
    </row>
    <row r="65" spans="1:38" ht="12.75">
      <c r="A65" s="88" t="s">
        <v>879</v>
      </c>
      <c r="B65" s="88" t="s">
        <v>880</v>
      </c>
      <c r="C65" s="242">
        <v>16.79</v>
      </c>
      <c r="D65" s="63"/>
      <c r="E65" s="89">
        <f>IFERROR((VLOOKUP($A65,'[35]Regulated Pivot'!$A:$L,E$9,FALSE)),0)</f>
        <v>5.75</v>
      </c>
      <c r="F65" s="89">
        <f>IFERROR((VLOOKUP($A65,'[35]Regulated Pivot'!$A:$L,F$9,FALSE)),0)</f>
        <v>5.75</v>
      </c>
      <c r="G65" s="89">
        <f>IFERROR((VLOOKUP($A65,'[35]Regulated Pivot'!$A:$L,G$9,FALSE)),0)</f>
        <v>28.75</v>
      </c>
      <c r="H65" s="89">
        <f>IFERROR((VLOOKUP($A65,'[35]Regulated Pivot'!$A:$L,H$9,FALSE)),0)</f>
        <v>17.25</v>
      </c>
      <c r="I65" s="89">
        <f>IFERROR((VLOOKUP($A65,'[35]Regulated Pivot'!$A:$L,I$9,FALSE)),0)</f>
        <v>5.75</v>
      </c>
      <c r="J65" s="89">
        <f>IFERROR((VLOOKUP($A65,'[35]Regulated Pivot'!$A:$L,J$9,FALSE)),0)</f>
        <v>17.25</v>
      </c>
      <c r="K65" s="89">
        <f>IFERROR((VLOOKUP($A65,'[35]Regulated Pivot'!$A:$L,K$9,FALSE)),0)</f>
        <v>17.25</v>
      </c>
      <c r="L65" s="90">
        <f>IFERROR((VLOOKUP($A65,'[35]Regulated Pivot'!$A:$L,L$9,FALSE)),0)</f>
        <v>11.5</v>
      </c>
      <c r="M65" s="90">
        <f>IFERROR((VLOOKUP($A65,'[35]Regulated Pivot'!$A:$L,M$9,FALSE)),0)</f>
        <v>11.5</v>
      </c>
      <c r="N65" s="90">
        <f>IFERROR((VLOOKUP($A65,'[35]Regulated Pivot'!$A:$L,N$9,FALSE)),0)</f>
        <v>17.25</v>
      </c>
      <c r="O65" s="90">
        <f>IFERROR((VLOOKUP($A65,'[35]Regulated Pivot'!$A:$M,O$9,FALSE)),0)</f>
        <v>5.75</v>
      </c>
      <c r="P65" s="90">
        <f>IFERROR((VLOOKUP($A65,'[35]Regulated Pivot'!$A:$N,P$9,FALSE)),0)</f>
        <v>17.25</v>
      </c>
      <c r="Q65" s="89">
        <f t="shared" si="2"/>
        <v>161</v>
      </c>
      <c r="S65" s="91">
        <f t="shared" si="9"/>
        <v>0.34246575342465757</v>
      </c>
      <c r="T65" s="91">
        <f t="shared" si="10"/>
        <v>0.34246575342465757</v>
      </c>
      <c r="U65" s="91">
        <f t="shared" si="11"/>
        <v>1.7123287671232879</v>
      </c>
      <c r="V65" s="91">
        <f t="shared" si="12"/>
        <v>1.0273972602739727</v>
      </c>
      <c r="W65" s="91">
        <f t="shared" si="13"/>
        <v>0.34246575342465757</v>
      </c>
      <c r="X65" s="91">
        <f t="shared" si="14"/>
        <v>1.0273972602739727</v>
      </c>
      <c r="Y65" s="91">
        <f t="shared" si="15"/>
        <v>1.0273972602739727</v>
      </c>
      <c r="Z65" s="91">
        <f t="shared" si="16"/>
        <v>0.68493150684931514</v>
      </c>
      <c r="AA65" s="91">
        <f t="shared" si="17"/>
        <v>0.68493150684931514</v>
      </c>
      <c r="AB65" s="91">
        <f t="shared" si="18"/>
        <v>1.0273972602739727</v>
      </c>
      <c r="AC65" s="91">
        <f t="shared" si="19"/>
        <v>0.34246575342465757</v>
      </c>
      <c r="AD65" s="91">
        <f t="shared" si="20"/>
        <v>1.0273972602739727</v>
      </c>
      <c r="AE65" s="92">
        <f t="shared" si="21"/>
        <v>0.7990867579908677</v>
      </c>
      <c r="AI65" s="244">
        <f t="shared" si="5"/>
        <v>16.88</v>
      </c>
      <c r="AJ65" s="249">
        <f t="shared" si="6"/>
        <v>161.86301369863014</v>
      </c>
      <c r="AK65" s="249">
        <f t="shared" si="7"/>
        <v>0.86301369863014088</v>
      </c>
      <c r="AL65" s="251">
        <f t="shared" si="8"/>
        <v>5.360333531864229E-3</v>
      </c>
    </row>
    <row r="66" spans="1:38" ht="12.75">
      <c r="A66" s="88" t="s">
        <v>881</v>
      </c>
      <c r="B66" s="88" t="s">
        <v>882</v>
      </c>
      <c r="C66" s="242">
        <v>16.79</v>
      </c>
      <c r="D66" s="63"/>
      <c r="E66" s="89">
        <f>IFERROR((VLOOKUP($A66,'[35]Regulated Pivot'!$A:$L,E$9,FALSE)),0)</f>
        <v>838.24</v>
      </c>
      <c r="F66" s="89">
        <f>IFERROR((VLOOKUP($A66,'[35]Regulated Pivot'!$A:$L,F$9,FALSE)),0)</f>
        <v>660.92000000000007</v>
      </c>
      <c r="G66" s="89">
        <f>IFERROR((VLOOKUP($A66,'[35]Regulated Pivot'!$A:$L,G$9,FALSE)),0)</f>
        <v>628.68000000000006</v>
      </c>
      <c r="H66" s="89">
        <f>IFERROR((VLOOKUP($A66,'[35]Regulated Pivot'!$A:$L,H$9,FALSE)),0)</f>
        <v>854.36</v>
      </c>
      <c r="I66" s="89">
        <f>IFERROR((VLOOKUP($A66,'[35]Regulated Pivot'!$A:$L,I$9,FALSE)),0)</f>
        <v>838.24</v>
      </c>
      <c r="J66" s="89">
        <f>IFERROR((VLOOKUP($A66,'[35]Regulated Pivot'!$A:$L,J$9,FALSE)),0)</f>
        <v>1063.92</v>
      </c>
      <c r="K66" s="89">
        <f>IFERROR((VLOOKUP($A66,'[35]Regulated Pivot'!$A:$L,K$9,FALSE)),0)</f>
        <v>918.84</v>
      </c>
      <c r="L66" s="90">
        <f>IFERROR((VLOOKUP($A66,'[35]Regulated Pivot'!$A:$L,L$9,FALSE)),0)</f>
        <v>999.44</v>
      </c>
      <c r="M66" s="90">
        <f>IFERROR((VLOOKUP($A66,'[35]Regulated Pivot'!$A:$L,M$9,FALSE)),0)</f>
        <v>709.28000000000009</v>
      </c>
      <c r="N66" s="90">
        <f>IFERROR((VLOOKUP($A66,'[35]Regulated Pivot'!$A:$L,N$9,FALSE)),0)</f>
        <v>1257.3599999999999</v>
      </c>
      <c r="O66" s="90">
        <f>IFERROR((VLOOKUP($A66,'[35]Regulated Pivot'!$A:$M,O$9,FALSE)),0)</f>
        <v>934.96</v>
      </c>
      <c r="P66" s="90">
        <f>IFERROR((VLOOKUP($A66,'[35]Regulated Pivot'!$A:$N,P$9,FALSE)),0)</f>
        <v>789.88000000000011</v>
      </c>
      <c r="Q66" s="89">
        <f t="shared" si="2"/>
        <v>10494.120000000003</v>
      </c>
      <c r="S66" s="91">
        <f t="shared" si="9"/>
        <v>49.924955330553907</v>
      </c>
      <c r="T66" s="91">
        <f t="shared" si="10"/>
        <v>39.363907087552121</v>
      </c>
      <c r="U66" s="91">
        <f t="shared" si="11"/>
        <v>37.443716497915432</v>
      </c>
      <c r="V66" s="91">
        <f t="shared" si="12"/>
        <v>50.885050625372251</v>
      </c>
      <c r="W66" s="91">
        <f t="shared" si="13"/>
        <v>49.924955330553907</v>
      </c>
      <c r="X66" s="91">
        <f t="shared" si="14"/>
        <v>63.366289458010726</v>
      </c>
      <c r="Y66" s="91">
        <f t="shared" si="15"/>
        <v>54.725431804645631</v>
      </c>
      <c r="Z66" s="91">
        <f t="shared" si="16"/>
        <v>59.525908278737347</v>
      </c>
      <c r="AA66" s="91">
        <f t="shared" si="17"/>
        <v>42.244192972007156</v>
      </c>
      <c r="AB66" s="91">
        <f t="shared" si="18"/>
        <v>74.887432995830849</v>
      </c>
      <c r="AC66" s="91">
        <f t="shared" si="19"/>
        <v>55.685527099463968</v>
      </c>
      <c r="AD66" s="91">
        <f t="shared" si="20"/>
        <v>47.044669446098879</v>
      </c>
      <c r="AE66" s="92">
        <f t="shared" si="21"/>
        <v>52.085169743895186</v>
      </c>
      <c r="AI66" s="244">
        <f t="shared" si="5"/>
        <v>16.88</v>
      </c>
      <c r="AJ66" s="249">
        <f t="shared" si="6"/>
        <v>10550.371983323408</v>
      </c>
      <c r="AK66" s="249">
        <f t="shared" si="7"/>
        <v>56.251983323405511</v>
      </c>
      <c r="AL66" s="251">
        <f t="shared" si="8"/>
        <v>5.3603335318640815E-3</v>
      </c>
    </row>
    <row r="67" spans="1:38" ht="12.75">
      <c r="A67" s="88" t="s">
        <v>883</v>
      </c>
      <c r="B67" s="88" t="s">
        <v>884</v>
      </c>
      <c r="C67" s="242">
        <v>16.79</v>
      </c>
      <c r="D67" s="63"/>
      <c r="E67" s="89">
        <f>IFERROR((VLOOKUP($A67,'[35]Regulated Pivot'!$A:$L,E$9,FALSE)),0)</f>
        <v>1611.9999999999998</v>
      </c>
      <c r="F67" s="89">
        <f>IFERROR((VLOOKUP($A67,'[35]Regulated Pivot'!$A:$L,F$9,FALSE)),0)</f>
        <v>1805.4399999999998</v>
      </c>
      <c r="G67" s="89">
        <f>IFERROR((VLOOKUP($A67,'[35]Regulated Pivot'!$A:$L,G$9,FALSE)),0)</f>
        <v>1434.68</v>
      </c>
      <c r="H67" s="89">
        <f>IFERROR((VLOOKUP($A67,'[35]Regulated Pivot'!$A:$L,H$9,FALSE)),0)</f>
        <v>1998.8799999999999</v>
      </c>
      <c r="I67" s="89">
        <f>IFERROR((VLOOKUP($A67,'[35]Regulated Pivot'!$A:$L,I$9,FALSE)),0)</f>
        <v>2160.08</v>
      </c>
      <c r="J67" s="89">
        <f>IFERROR((VLOOKUP($A67,'[35]Regulated Pivot'!$A:$L,J$9,FALSE)),0)</f>
        <v>2563.08</v>
      </c>
      <c r="K67" s="89">
        <f>IFERROR((VLOOKUP($A67,'[35]Regulated Pivot'!$A:$L,K$9,FALSE)),0)</f>
        <v>2820.9999999999995</v>
      </c>
      <c r="L67" s="90">
        <f>IFERROR((VLOOKUP($A67,'[35]Regulated Pivot'!$A:$L,L$9,FALSE)),0)</f>
        <v>2256.7999999999997</v>
      </c>
      <c r="M67" s="90">
        <f>IFERROR((VLOOKUP($A67,'[35]Regulated Pivot'!$A:$L,M$9,FALSE)),0)</f>
        <v>1837.6799999999996</v>
      </c>
      <c r="N67" s="90">
        <f>IFERROR((VLOOKUP($A67,'[35]Regulated Pivot'!$A:$L,N$9,FALSE)),0)</f>
        <v>1950.5199999999998</v>
      </c>
      <c r="O67" s="90">
        <f>IFERROR((VLOOKUP($A67,'[35]Regulated Pivot'!$A:$M,O$9,FALSE)),0)</f>
        <v>1918.2799999999997</v>
      </c>
      <c r="P67" s="90">
        <f>IFERROR((VLOOKUP($A67,'[35]Regulated Pivot'!$A:$N,P$9,FALSE)),0)</f>
        <v>2643.68</v>
      </c>
      <c r="Q67" s="89">
        <f t="shared" si="2"/>
        <v>25002.12</v>
      </c>
      <c r="S67" s="91">
        <f t="shared" si="9"/>
        <v>96.00952948183442</v>
      </c>
      <c r="T67" s="91">
        <f t="shared" si="10"/>
        <v>107.53067301965456</v>
      </c>
      <c r="U67" s="91">
        <f t="shared" si="11"/>
        <v>85.448481238832642</v>
      </c>
      <c r="V67" s="91">
        <f t="shared" si="12"/>
        <v>119.05181655747468</v>
      </c>
      <c r="W67" s="91">
        <f t="shared" si="13"/>
        <v>128.65276950565814</v>
      </c>
      <c r="X67" s="91">
        <f t="shared" si="14"/>
        <v>152.65515187611675</v>
      </c>
      <c r="Y67" s="91">
        <f t="shared" si="15"/>
        <v>168.01667659321024</v>
      </c>
      <c r="Z67" s="91">
        <f t="shared" si="16"/>
        <v>134.41334127456818</v>
      </c>
      <c r="AA67" s="91">
        <f t="shared" si="17"/>
        <v>109.45086360929123</v>
      </c>
      <c r="AB67" s="91">
        <f t="shared" si="18"/>
        <v>116.17153067301965</v>
      </c>
      <c r="AC67" s="91">
        <f t="shared" si="19"/>
        <v>114.25134008338296</v>
      </c>
      <c r="AD67" s="91">
        <f t="shared" si="20"/>
        <v>157.45562835020846</v>
      </c>
      <c r="AE67" s="92">
        <f t="shared" si="21"/>
        <v>124.09231685527099</v>
      </c>
      <c r="AI67" s="244">
        <f t="shared" si="5"/>
        <v>16.88</v>
      </c>
      <c r="AJ67" s="249">
        <f t="shared" si="6"/>
        <v>25136.139702203691</v>
      </c>
      <c r="AK67" s="249">
        <f t="shared" si="7"/>
        <v>134.01970220369185</v>
      </c>
      <c r="AL67" s="251">
        <f t="shared" si="8"/>
        <v>5.3603335318641717E-3</v>
      </c>
    </row>
    <row r="68" spans="1:38">
      <c r="A68" s="97"/>
      <c r="B68" s="97"/>
      <c r="D68" s="63"/>
      <c r="E68" s="89"/>
      <c r="F68" s="90" t="str">
        <f>IF(D68="","",(#REF!/D68)+(#REF!/C68))</f>
        <v/>
      </c>
      <c r="G68" s="90" t="str">
        <f t="shared" ref="G68" si="22">IF(D68="","",F68/12)</f>
        <v/>
      </c>
      <c r="H68" s="67"/>
      <c r="I68" s="98"/>
      <c r="AI68" s="244"/>
    </row>
    <row r="69" spans="1:38">
      <c r="A69" s="99"/>
      <c r="B69" s="100" t="s">
        <v>885</v>
      </c>
      <c r="D69" s="63"/>
      <c r="E69" s="101">
        <f t="shared" ref="E69:Q69" si="23">SUM(E12:E68)</f>
        <v>1063967.4549999998</v>
      </c>
      <c r="F69" s="101">
        <f t="shared" si="23"/>
        <v>1064577.6899999995</v>
      </c>
      <c r="G69" s="101">
        <f t="shared" si="23"/>
        <v>1064404.0299999993</v>
      </c>
      <c r="H69" s="101">
        <f t="shared" si="23"/>
        <v>1118995.4249999996</v>
      </c>
      <c r="I69" s="101">
        <f t="shared" si="23"/>
        <v>1082588.1950000001</v>
      </c>
      <c r="J69" s="101">
        <f t="shared" si="23"/>
        <v>1147398.8299999998</v>
      </c>
      <c r="K69" s="101">
        <f t="shared" si="23"/>
        <v>1135745.27</v>
      </c>
      <c r="L69" s="101">
        <f t="shared" si="23"/>
        <v>1138500.9299999997</v>
      </c>
      <c r="M69" s="101">
        <f t="shared" si="23"/>
        <v>1095138.58</v>
      </c>
      <c r="N69" s="101">
        <f t="shared" si="23"/>
        <v>1145144.0349999999</v>
      </c>
      <c r="O69" s="101">
        <f t="shared" si="23"/>
        <v>1133739.2049999998</v>
      </c>
      <c r="P69" s="101">
        <f t="shared" si="23"/>
        <v>1193914.4899999995</v>
      </c>
      <c r="Q69" s="102">
        <f t="shared" si="23"/>
        <v>13384114.134999996</v>
      </c>
      <c r="S69" s="103">
        <f t="shared" ref="S69:AE69" si="24">SUM(S12:S34)</f>
        <v>68873.469974468986</v>
      </c>
      <c r="T69" s="103">
        <f t="shared" si="24"/>
        <v>69531.430935297059</v>
      </c>
      <c r="U69" s="103">
        <f t="shared" si="24"/>
        <v>69218.662977976739</v>
      </c>
      <c r="V69" s="103">
        <f t="shared" si="24"/>
        <v>70417.553542840251</v>
      </c>
      <c r="W69" s="103">
        <f t="shared" si="24"/>
        <v>69936.921474687624</v>
      </c>
      <c r="X69" s="103">
        <f t="shared" si="24"/>
        <v>71035.24896407756</v>
      </c>
      <c r="Y69" s="103">
        <f t="shared" si="24"/>
        <v>70630.795466987314</v>
      </c>
      <c r="Z69" s="103">
        <f t="shared" si="24"/>
        <v>71518.103259196447</v>
      </c>
      <c r="AA69" s="103">
        <f t="shared" si="24"/>
        <v>71189.40539275574</v>
      </c>
      <c r="AB69" s="103">
        <f t="shared" si="24"/>
        <v>71792.816133507557</v>
      </c>
      <c r="AC69" s="103">
        <f t="shared" si="24"/>
        <v>71353.639010301122</v>
      </c>
      <c r="AD69" s="103">
        <f t="shared" si="24"/>
        <v>72447.922734995693</v>
      </c>
      <c r="AE69" s="104">
        <f t="shared" si="24"/>
        <v>70662.164155591003</v>
      </c>
      <c r="AI69" s="245">
        <f>+SUM(AI12:AI68)</f>
        <v>1212.0400000000004</v>
      </c>
      <c r="AJ69" s="245">
        <f>+SUM(AJ12:AJ68)</f>
        <v>13459329.655857584</v>
      </c>
      <c r="AK69" s="245">
        <f>+SUM(AK12:AK68)</f>
        <v>75215.520857581636</v>
      </c>
      <c r="AL69" s="251">
        <f>+AK69/Q69</f>
        <v>5.6197608671678936E-3</v>
      </c>
    </row>
    <row r="70" spans="1:38">
      <c r="A70" s="99"/>
      <c r="B70" s="99"/>
      <c r="D70" s="63"/>
      <c r="E70" s="105"/>
      <c r="F70" s="90"/>
      <c r="G70" s="106"/>
      <c r="AI70" s="244"/>
    </row>
    <row r="71" spans="1:38">
      <c r="A71" s="85" t="s">
        <v>886</v>
      </c>
      <c r="B71" s="85" t="s">
        <v>886</v>
      </c>
      <c r="D71" s="107"/>
      <c r="E71" s="86"/>
      <c r="AI71" s="244"/>
    </row>
    <row r="72" spans="1:38">
      <c r="A72" s="85"/>
      <c r="B72" s="85"/>
      <c r="D72" s="107"/>
      <c r="E72" s="108"/>
      <c r="H72" s="98"/>
      <c r="AI72" s="244"/>
    </row>
    <row r="73" spans="1:38" ht="12.75">
      <c r="A73" s="88" t="s">
        <v>887</v>
      </c>
      <c r="B73" s="88" t="s">
        <v>888</v>
      </c>
      <c r="C73" s="63">
        <f>+VLOOKUP(A73,'[35]2020 UTC Reg svc pricing'!$O:$P,2,FALSE)</f>
        <v>76.77</v>
      </c>
      <c r="D73" s="107"/>
      <c r="E73" s="89">
        <f>IFERROR((VLOOKUP($A73,'[35]Regulated Pivot'!$A:$L,E$9,FALSE)),0)</f>
        <v>25986.65</v>
      </c>
      <c r="F73" s="89">
        <f>IFERROR((VLOOKUP($A73,'[35]Regulated Pivot'!$A:$L,F$9,FALSE)),0)</f>
        <v>25852.300000000003</v>
      </c>
      <c r="G73" s="89">
        <f>IFERROR((VLOOKUP($A73,'[35]Regulated Pivot'!$A:$L,G$9,FALSE)),0)</f>
        <v>26236.14</v>
      </c>
      <c r="H73" s="89">
        <f>IFERROR((VLOOKUP($A73,'[35]Regulated Pivot'!$A:$L,H$9,FALSE)),0)</f>
        <v>25621.94</v>
      </c>
      <c r="I73" s="89">
        <f>IFERROR((VLOOKUP($A73,'[35]Regulated Pivot'!$A:$L,I$9,FALSE)),0)</f>
        <v>27425.829999999998</v>
      </c>
      <c r="J73" s="89">
        <f>IFERROR((VLOOKUP($A73,'[35]Regulated Pivot'!$A:$L,J$9,FALSE)),0)</f>
        <v>29633.17</v>
      </c>
      <c r="K73" s="90">
        <f>IFERROR((VLOOKUP($A73,'[35]Regulated Pivot'!$A:$L,K$9,FALSE)),0)</f>
        <v>26869.449999999997</v>
      </c>
      <c r="L73" s="90">
        <f>IFERROR((VLOOKUP($A73,'[35]Regulated Pivot'!$A:$L,L$9,FALSE)),0)</f>
        <v>27348.02</v>
      </c>
      <c r="M73" s="90">
        <f>IFERROR((VLOOKUP($A73,'[35]Regulated Pivot'!$A:$L,M$9,FALSE)),0)</f>
        <v>28313.010000000002</v>
      </c>
      <c r="N73" s="90">
        <f>IFERROR((VLOOKUP($A73,'[35]Regulated Pivot'!$A:$L,N$9,FALSE)),0)</f>
        <v>29795</v>
      </c>
      <c r="O73" s="90">
        <f>IFERROR((VLOOKUP($A73,'[35]Regulated Pivot'!$A:$M,O$9,FALSE)),0)</f>
        <v>29756.559999999998</v>
      </c>
      <c r="P73" s="90">
        <f>IFERROR((VLOOKUP($A73,'[35]Regulated Pivot'!$A:$N,P$9,FALSE)),0)</f>
        <v>28890.460000000003</v>
      </c>
      <c r="Q73" s="89">
        <f t="shared" ref="Q73:Q152" si="25">SUM(E73:P73)</f>
        <v>331728.53000000003</v>
      </c>
      <c r="S73" s="91">
        <f>IFERROR(E73/$C73,0)</f>
        <v>338.50006512960795</v>
      </c>
      <c r="T73" s="91">
        <f t="shared" ref="T73:AD88" si="26">IFERROR(F73/$C73,0)</f>
        <v>336.75003256480403</v>
      </c>
      <c r="U73" s="91">
        <f t="shared" si="26"/>
        <v>341.74990230558814</v>
      </c>
      <c r="V73" s="91">
        <f t="shared" si="26"/>
        <v>333.74938126872479</v>
      </c>
      <c r="W73" s="91">
        <f t="shared" si="26"/>
        <v>357.24671095480005</v>
      </c>
      <c r="X73" s="91">
        <f t="shared" si="26"/>
        <v>385.99934870392082</v>
      </c>
      <c r="Y73" s="91">
        <f t="shared" si="26"/>
        <v>349.99934870392076</v>
      </c>
      <c r="Z73" s="91">
        <f t="shared" si="26"/>
        <v>356.23316399635274</v>
      </c>
      <c r="AA73" s="91">
        <f t="shared" si="26"/>
        <v>368.80304806565067</v>
      </c>
      <c r="AB73" s="91">
        <f t="shared" si="26"/>
        <v>388.10733359385176</v>
      </c>
      <c r="AC73" s="91">
        <f t="shared" si="26"/>
        <v>387.60661716816463</v>
      </c>
      <c r="AD73" s="91">
        <f t="shared" si="26"/>
        <v>376.32486648430381</v>
      </c>
      <c r="AE73" s="92">
        <f>IFERROR(AVERAGE(S73:AD73),0)</f>
        <v>360.08915157830756</v>
      </c>
      <c r="AI73" s="244">
        <f t="shared" ref="AI73:AI136" si="27">+ROUND($C73*(1+$AK$4),2)</f>
        <v>77.2</v>
      </c>
      <c r="AJ73" s="249">
        <f t="shared" ref="AJ73:AJ136" si="28">+AE73*AI73*12</f>
        <v>333586.59002214414</v>
      </c>
      <c r="AK73" s="249">
        <f t="shared" ref="AK73:AK136" si="29">+AJ73-Q73</f>
        <v>1858.0600221441127</v>
      </c>
      <c r="AL73" s="251">
        <f t="shared" ref="AL73:AL136" si="30">+AK73/Q73</f>
        <v>5.601146281099526E-3</v>
      </c>
    </row>
    <row r="74" spans="1:38" ht="12.75">
      <c r="A74" s="88" t="s">
        <v>889</v>
      </c>
      <c r="B74" s="88" t="s">
        <v>890</v>
      </c>
      <c r="C74" s="63">
        <f>+VLOOKUP(A74,'[35]2020 UTC Reg svc pricing'!$O:$P,2,FALSE)</f>
        <v>153.54</v>
      </c>
      <c r="D74" s="63"/>
      <c r="E74" s="89">
        <f>IFERROR((VLOOKUP($A74,'[35]Regulated Pivot'!$A:$L,E$9,FALSE)),0)</f>
        <v>614.16</v>
      </c>
      <c r="F74" s="89">
        <f>IFERROR((VLOOKUP($A74,'[35]Regulated Pivot'!$A:$L,F$9,FALSE)),0)</f>
        <v>614.16</v>
      </c>
      <c r="G74" s="89">
        <f>IFERROR((VLOOKUP($A74,'[35]Regulated Pivot'!$A:$L,G$9,FALSE)),0)</f>
        <v>614.16</v>
      </c>
      <c r="H74" s="89">
        <f>IFERROR((VLOOKUP($A74,'[35]Regulated Pivot'!$A:$L,H$9,FALSE)),0)</f>
        <v>614.16</v>
      </c>
      <c r="I74" s="89">
        <f>IFERROR((VLOOKUP($A74,'[35]Regulated Pivot'!$A:$L,I$9,FALSE)),0)</f>
        <v>614.16</v>
      </c>
      <c r="J74" s="89">
        <f>IFERROR((VLOOKUP($A74,'[35]Regulated Pivot'!$A:$L,J$9,FALSE)),0)</f>
        <v>614.16</v>
      </c>
      <c r="K74" s="90">
        <f>IFERROR((VLOOKUP($A74,'[35]Regulated Pivot'!$A:$L,K$9,FALSE)),0)</f>
        <v>5834.5199999999995</v>
      </c>
      <c r="L74" s="90">
        <f>IFERROR((VLOOKUP($A74,'[35]Regulated Pivot'!$A:$L,L$9,FALSE)),0)</f>
        <v>5850.86</v>
      </c>
      <c r="M74" s="90">
        <f>IFERROR((VLOOKUP($A74,'[35]Regulated Pivot'!$A:$L,M$9,FALSE)),0)</f>
        <v>3233.2000000000003</v>
      </c>
      <c r="N74" s="90">
        <f>IFERROR((VLOOKUP($A74,'[35]Regulated Pivot'!$A:$L,N$9,FALSE)),0)</f>
        <v>615.88</v>
      </c>
      <c r="O74" s="90">
        <f>IFERROR((VLOOKUP($A74,'[35]Regulated Pivot'!$A:$M,O$9,FALSE)),0)</f>
        <v>615.88</v>
      </c>
      <c r="P74" s="90">
        <f>IFERROR((VLOOKUP($A74,'[35]Regulated Pivot'!$A:$N,P$9,FALSE)),0)</f>
        <v>615.88</v>
      </c>
      <c r="Q74" s="89">
        <f t="shared" si="25"/>
        <v>20451.180000000004</v>
      </c>
      <c r="S74" s="91">
        <f t="shared" ref="S74:AD107" si="31">IFERROR(E74/$C74,0)</f>
        <v>4</v>
      </c>
      <c r="T74" s="91">
        <f t="shared" si="26"/>
        <v>4</v>
      </c>
      <c r="U74" s="91">
        <f t="shared" si="26"/>
        <v>4</v>
      </c>
      <c r="V74" s="91">
        <f t="shared" si="26"/>
        <v>4</v>
      </c>
      <c r="W74" s="91">
        <f t="shared" si="26"/>
        <v>4</v>
      </c>
      <c r="X74" s="91">
        <f t="shared" si="26"/>
        <v>4</v>
      </c>
      <c r="Y74" s="91">
        <f>IFERROR(K74/$C74,0)</f>
        <v>38</v>
      </c>
      <c r="Z74" s="91">
        <f t="shared" si="26"/>
        <v>38.106421779340891</v>
      </c>
      <c r="AA74" s="91">
        <f t="shared" si="26"/>
        <v>21.05770483261691</v>
      </c>
      <c r="AB74" s="91">
        <f t="shared" si="26"/>
        <v>4.0112022925621993</v>
      </c>
      <c r="AC74" s="91">
        <f t="shared" si="26"/>
        <v>4.0112022925621993</v>
      </c>
      <c r="AD74" s="91">
        <f t="shared" si="26"/>
        <v>4.0112022925621993</v>
      </c>
      <c r="AE74" s="92">
        <f t="shared" ref="AE74:AE136" si="32">IFERROR(AVERAGE(S74:AD74),0)</f>
        <v>11.099811124137032</v>
      </c>
      <c r="AI74" s="244">
        <f t="shared" si="27"/>
        <v>154.4</v>
      </c>
      <c r="AJ74" s="249">
        <f t="shared" si="28"/>
        <v>20565.730050801092</v>
      </c>
      <c r="AK74" s="249">
        <f t="shared" si="29"/>
        <v>114.55005080108822</v>
      </c>
      <c r="AL74" s="251">
        <f t="shared" si="30"/>
        <v>5.6011462810990949E-3</v>
      </c>
    </row>
    <row r="75" spans="1:38" s="62" customFormat="1" ht="12.75">
      <c r="A75" s="88" t="s">
        <v>891</v>
      </c>
      <c r="B75" s="88" t="s">
        <v>892</v>
      </c>
      <c r="C75" s="63">
        <f>+VLOOKUP(A75,'[35]2020 UTC Reg svc pricing'!$O:$P,2,FALSE)</f>
        <v>230.31</v>
      </c>
      <c r="D75" s="63"/>
      <c r="E75" s="89">
        <f>IFERROR((VLOOKUP($A75,'[35]Regulated Pivot'!$A:$L,E$9,FALSE)),0)</f>
        <v>0</v>
      </c>
      <c r="F75" s="89">
        <f>IFERROR((VLOOKUP($A75,'[35]Regulated Pivot'!$A:$L,F$9,FALSE)),0)</f>
        <v>0</v>
      </c>
      <c r="G75" s="89">
        <f>IFERROR((VLOOKUP($A75,'[35]Regulated Pivot'!$A:$L,G$9,FALSE)),0)</f>
        <v>0</v>
      </c>
      <c r="H75" s="89">
        <f>IFERROR((VLOOKUP($A75,'[35]Regulated Pivot'!$A:$L,H$9,FALSE)),0)</f>
        <v>0</v>
      </c>
      <c r="I75" s="89">
        <f>IFERROR((VLOOKUP($A75,'[35]Regulated Pivot'!$A:$L,I$9,FALSE)),0)</f>
        <v>0</v>
      </c>
      <c r="J75" s="89">
        <f>IFERROR((VLOOKUP($A75,'[35]Regulated Pivot'!$A:$L,J$9,FALSE)),0)</f>
        <v>0</v>
      </c>
      <c r="K75" s="90">
        <f>IFERROR((VLOOKUP($A75,'[35]Regulated Pivot'!$A:$L,K$9,FALSE)),0)</f>
        <v>0</v>
      </c>
      <c r="L75" s="90">
        <f>IFERROR((VLOOKUP($A75,'[35]Regulated Pivot'!$A:$L,L$9,FALSE)),0)</f>
        <v>0</v>
      </c>
      <c r="M75" s="90">
        <f>IFERROR((VLOOKUP($A75,'[35]Regulated Pivot'!$A:$L,M$9,FALSE)),0)</f>
        <v>0</v>
      </c>
      <c r="N75" s="90">
        <f>IFERROR((VLOOKUP($A75,'[35]Regulated Pivot'!$A:$L,N$9,FALSE)),0)</f>
        <v>0</v>
      </c>
      <c r="O75" s="90">
        <f>IFERROR((VLOOKUP($A75,'[35]Regulated Pivot'!$A:$M,O$9,FALSE)),0)</f>
        <v>0</v>
      </c>
      <c r="P75" s="90">
        <f>IFERROR((VLOOKUP($A75,'[35]Regulated Pivot'!$A:$N,P$9,FALSE)),0)</f>
        <v>0</v>
      </c>
      <c r="Q75" s="89">
        <f t="shared" si="25"/>
        <v>0</v>
      </c>
      <c r="S75" s="90">
        <f t="shared" si="31"/>
        <v>0</v>
      </c>
      <c r="T75" s="90">
        <f t="shared" si="31"/>
        <v>0</v>
      </c>
      <c r="U75" s="90">
        <f t="shared" si="31"/>
        <v>0</v>
      </c>
      <c r="V75" s="90">
        <f t="shared" si="31"/>
        <v>0</v>
      </c>
      <c r="W75" s="90">
        <f t="shared" si="31"/>
        <v>0</v>
      </c>
      <c r="X75" s="90">
        <f t="shared" si="31"/>
        <v>0</v>
      </c>
      <c r="Y75" s="90">
        <f t="shared" si="31"/>
        <v>0</v>
      </c>
      <c r="Z75" s="90">
        <f t="shared" si="31"/>
        <v>0</v>
      </c>
      <c r="AA75" s="90">
        <f t="shared" si="26"/>
        <v>0</v>
      </c>
      <c r="AB75" s="90">
        <f t="shared" si="26"/>
        <v>0</v>
      </c>
      <c r="AC75" s="90">
        <f t="shared" si="26"/>
        <v>0</v>
      </c>
      <c r="AD75" s="90">
        <f t="shared" si="26"/>
        <v>0</v>
      </c>
      <c r="AE75" s="92">
        <f t="shared" si="32"/>
        <v>0</v>
      </c>
      <c r="AI75" s="244">
        <f t="shared" si="27"/>
        <v>231.59</v>
      </c>
      <c r="AJ75" s="249">
        <f t="shared" si="28"/>
        <v>0</v>
      </c>
      <c r="AK75" s="249">
        <f t="shared" si="29"/>
        <v>0</v>
      </c>
      <c r="AL75" s="251" t="e">
        <f t="shared" si="30"/>
        <v>#DIV/0!</v>
      </c>
    </row>
    <row r="76" spans="1:38" ht="12.75">
      <c r="A76" s="88" t="s">
        <v>893</v>
      </c>
      <c r="B76" s="88" t="s">
        <v>894</v>
      </c>
      <c r="C76" s="63">
        <f>+VLOOKUP(A76,'[35]2020 UTC Reg svc pricing'!$O:$P,2,FALSE)</f>
        <v>38.47</v>
      </c>
      <c r="D76" s="63"/>
      <c r="E76" s="89">
        <f>IFERROR((VLOOKUP($A76,'[35]Regulated Pivot'!$A:$L,E$9,FALSE)),0)</f>
        <v>27775.35</v>
      </c>
      <c r="F76" s="89">
        <f>IFERROR((VLOOKUP($A76,'[35]Regulated Pivot'!$A:$L,F$9,FALSE)),0)</f>
        <v>27929.27</v>
      </c>
      <c r="G76" s="89">
        <f>IFERROR((VLOOKUP($A76,'[35]Regulated Pivot'!$A:$L,G$9,FALSE)),0)</f>
        <v>27659.95</v>
      </c>
      <c r="H76" s="89">
        <f>IFERROR((VLOOKUP($A76,'[35]Regulated Pivot'!$A:$L,H$9,FALSE)),0)</f>
        <v>27304.02</v>
      </c>
      <c r="I76" s="89">
        <f>IFERROR((VLOOKUP($A76,'[35]Regulated Pivot'!$A:$L,I$9,FALSE)),0)</f>
        <v>27284.3</v>
      </c>
      <c r="J76" s="89">
        <f>IFERROR((VLOOKUP($A76,'[35]Regulated Pivot'!$A:$L,J$9,FALSE)),0)</f>
        <v>27477.109999999997</v>
      </c>
      <c r="K76" s="90">
        <f>IFERROR((VLOOKUP($A76,'[35]Regulated Pivot'!$A:$L,K$9,FALSE)),0)</f>
        <v>27477.11</v>
      </c>
      <c r="L76" s="90">
        <f>IFERROR((VLOOKUP($A76,'[35]Regulated Pivot'!$A:$L,L$9,FALSE)),0)</f>
        <v>27646.51</v>
      </c>
      <c r="M76" s="90">
        <f>IFERROR((VLOOKUP($A76,'[35]Regulated Pivot'!$A:$L,M$9,FALSE)),0)</f>
        <v>27256.770000000004</v>
      </c>
      <c r="N76" s="90">
        <f>IFERROR((VLOOKUP($A76,'[35]Regulated Pivot'!$A:$L,N$9,FALSE)),0)</f>
        <v>27006</v>
      </c>
      <c r="O76" s="90">
        <f>IFERROR((VLOOKUP($A76,'[35]Regulated Pivot'!$A:$M,O$9,FALSE)),0)</f>
        <v>27362.860000000004</v>
      </c>
      <c r="P76" s="90">
        <f>IFERROR((VLOOKUP($A76,'[35]Regulated Pivot'!$A:$N,P$9,FALSE)),0)</f>
        <v>27719.73</v>
      </c>
      <c r="Q76" s="89">
        <f t="shared" si="25"/>
        <v>329898.98</v>
      </c>
      <c r="S76" s="91">
        <f t="shared" si="31"/>
        <v>722.00025994281259</v>
      </c>
      <c r="T76" s="91">
        <f t="shared" si="26"/>
        <v>726.00129971406295</v>
      </c>
      <c r="U76" s="91">
        <f t="shared" si="26"/>
        <v>719.00051988562518</v>
      </c>
      <c r="V76" s="91">
        <f t="shared" si="26"/>
        <v>709.74837535742142</v>
      </c>
      <c r="W76" s="91">
        <f t="shared" si="26"/>
        <v>709.23576813101113</v>
      </c>
      <c r="X76" s="91">
        <f t="shared" si="26"/>
        <v>714.24772550038983</v>
      </c>
      <c r="Y76" s="91">
        <f t="shared" si="31"/>
        <v>714.24772550038995</v>
      </c>
      <c r="Z76" s="91">
        <f t="shared" si="26"/>
        <v>718.651156745516</v>
      </c>
      <c r="AA76" s="91">
        <f t="shared" si="26"/>
        <v>708.52014556797519</v>
      </c>
      <c r="AB76" s="91">
        <f t="shared" si="26"/>
        <v>702.00155965687554</v>
      </c>
      <c r="AC76" s="91">
        <f t="shared" si="26"/>
        <v>711.27787886664942</v>
      </c>
      <c r="AD76" s="91">
        <f t="shared" si="26"/>
        <v>720.55445801923577</v>
      </c>
      <c r="AE76" s="92">
        <f t="shared" si="32"/>
        <v>714.62390607399709</v>
      </c>
      <c r="AI76" s="244">
        <f t="shared" si="27"/>
        <v>38.68</v>
      </c>
      <c r="AJ76" s="249">
        <f t="shared" si="28"/>
        <v>331699.8322433065</v>
      </c>
      <c r="AK76" s="249">
        <f t="shared" si="29"/>
        <v>1800.8522433065227</v>
      </c>
      <c r="AL76" s="251">
        <f t="shared" si="30"/>
        <v>5.4587990642060271E-3</v>
      </c>
    </row>
    <row r="77" spans="1:38" ht="12.75">
      <c r="A77" s="88" t="s">
        <v>895</v>
      </c>
      <c r="B77" s="88" t="s">
        <v>896</v>
      </c>
      <c r="C77" s="63">
        <f>+VLOOKUP(A77,'[35]2020 UTC Reg svc pricing'!$O:$P,2,FALSE)</f>
        <v>103.53</v>
      </c>
      <c r="D77" s="63"/>
      <c r="E77" s="89">
        <f>IFERROR((VLOOKUP($A77,'[35]Regulated Pivot'!$A:$L,E$9,FALSE)),0)</f>
        <v>12164.78</v>
      </c>
      <c r="F77" s="89">
        <f>IFERROR((VLOOKUP($A77,'[35]Regulated Pivot'!$A:$L,F$9,FALSE)),0)</f>
        <v>12371.84</v>
      </c>
      <c r="G77" s="89">
        <f>IFERROR((VLOOKUP($A77,'[35]Regulated Pivot'!$A:$L,G$9,FALSE)),0)</f>
        <v>12475.359999999999</v>
      </c>
      <c r="H77" s="89">
        <f>IFERROR((VLOOKUP($A77,'[35]Regulated Pivot'!$A:$L,H$9,FALSE)),0)</f>
        <v>12293.67</v>
      </c>
      <c r="I77" s="89">
        <f>IFERROR((VLOOKUP($A77,'[35]Regulated Pivot'!$A:$L,I$9,FALSE)),0)</f>
        <v>12009.46</v>
      </c>
      <c r="J77" s="89">
        <f>IFERROR((VLOOKUP($A77,'[35]Regulated Pivot'!$A:$L,J$9,FALSE)),0)</f>
        <v>12682.4</v>
      </c>
      <c r="K77" s="90">
        <f>IFERROR((VLOOKUP($A77,'[35]Regulated Pivot'!$A:$L,K$9,FALSE)),0)</f>
        <v>12604.77</v>
      </c>
      <c r="L77" s="90">
        <f>IFERROR((VLOOKUP($A77,'[35]Regulated Pivot'!$A:$L,L$9,FALSE)),0)</f>
        <v>11575.170000000002</v>
      </c>
      <c r="M77" s="90">
        <f>IFERROR((VLOOKUP($A77,'[35]Regulated Pivot'!$A:$L,M$9,FALSE)),0)</f>
        <v>12769.020000000002</v>
      </c>
      <c r="N77" s="90">
        <f>IFERROR((VLOOKUP($A77,'[35]Regulated Pivot'!$A:$L,N$9,FALSE)),0)</f>
        <v>12766.160000000002</v>
      </c>
      <c r="O77" s="90">
        <f>IFERROR((VLOOKUP($A77,'[35]Regulated Pivot'!$A:$M,O$9,FALSE)),0)</f>
        <v>12662.37</v>
      </c>
      <c r="P77" s="90">
        <f>IFERROR((VLOOKUP($A77,'[35]Regulated Pivot'!$A:$N,P$9,FALSE)),0)</f>
        <v>12637.38</v>
      </c>
      <c r="Q77" s="89">
        <f t="shared" si="25"/>
        <v>149012.38</v>
      </c>
      <c r="S77" s="91">
        <f t="shared" si="31"/>
        <v>117.50004829518015</v>
      </c>
      <c r="T77" s="91">
        <f t="shared" si="26"/>
        <v>119.50004829518014</v>
      </c>
      <c r="U77" s="91">
        <f t="shared" si="26"/>
        <v>120.49995170481985</v>
      </c>
      <c r="V77" s="91">
        <f t="shared" si="26"/>
        <v>118.7450014488554</v>
      </c>
      <c r="W77" s="91">
        <f t="shared" si="26"/>
        <v>115.99980681927943</v>
      </c>
      <c r="X77" s="91">
        <f t="shared" si="26"/>
        <v>122.49975852409929</v>
      </c>
      <c r="Y77" s="91">
        <f t="shared" si="31"/>
        <v>121.7499275572298</v>
      </c>
      <c r="Z77" s="91">
        <f t="shared" si="26"/>
        <v>111.80498406259058</v>
      </c>
      <c r="AA77" s="91">
        <f t="shared" si="26"/>
        <v>123.33642422486238</v>
      </c>
      <c r="AB77" s="91">
        <f t="shared" si="26"/>
        <v>123.30879938182171</v>
      </c>
      <c r="AC77" s="91">
        <f t="shared" si="26"/>
        <v>122.30628803245436</v>
      </c>
      <c r="AD77" s="91">
        <f t="shared" si="26"/>
        <v>122.06490872210952</v>
      </c>
      <c r="AE77" s="92">
        <f t="shared" si="32"/>
        <v>119.94299558904022</v>
      </c>
      <c r="AI77" s="244">
        <f t="shared" si="27"/>
        <v>104.11</v>
      </c>
      <c r="AJ77" s="249">
        <f t="shared" si="28"/>
        <v>149847.18324929971</v>
      </c>
      <c r="AK77" s="249">
        <f t="shared" si="29"/>
        <v>834.80324929970084</v>
      </c>
      <c r="AL77" s="251">
        <f t="shared" si="30"/>
        <v>5.6022408963584151E-3</v>
      </c>
    </row>
    <row r="78" spans="1:38" ht="12.75">
      <c r="A78" s="88" t="s">
        <v>897</v>
      </c>
      <c r="B78" s="88" t="s">
        <v>898</v>
      </c>
      <c r="C78" s="63">
        <f>+VLOOKUP(A78,'[35]2020 UTC Reg svc pricing'!$O:$P,2,FALSE)</f>
        <v>207.06</v>
      </c>
      <c r="D78" s="63"/>
      <c r="E78" s="89">
        <f>IFERROR((VLOOKUP($A78,'[35]Regulated Pivot'!$A:$L,E$9,FALSE)),0)</f>
        <v>414.12</v>
      </c>
      <c r="F78" s="89">
        <f>IFERROR((VLOOKUP($A78,'[35]Regulated Pivot'!$A:$L,F$9,FALSE)),0)</f>
        <v>414.12</v>
      </c>
      <c r="G78" s="89">
        <f>IFERROR((VLOOKUP($A78,'[35]Regulated Pivot'!$A:$L,G$9,FALSE)),0)</f>
        <v>414.12</v>
      </c>
      <c r="H78" s="89">
        <f>IFERROR((VLOOKUP($A78,'[35]Regulated Pivot'!$A:$L,H$9,FALSE)),0)</f>
        <v>414.12</v>
      </c>
      <c r="I78" s="89">
        <f>IFERROR((VLOOKUP($A78,'[35]Regulated Pivot'!$A:$L,I$9,FALSE)),0)</f>
        <v>414.12</v>
      </c>
      <c r="J78" s="89">
        <f>IFERROR((VLOOKUP($A78,'[35]Regulated Pivot'!$A:$L,J$9,FALSE)),0)</f>
        <v>414.12</v>
      </c>
      <c r="K78" s="90">
        <f>IFERROR((VLOOKUP($A78,'[35]Regulated Pivot'!$A:$L,K$9,FALSE)),0)</f>
        <v>414.12</v>
      </c>
      <c r="L78" s="90">
        <f>IFERROR((VLOOKUP($A78,'[35]Regulated Pivot'!$A:$L,L$9,FALSE)),0)</f>
        <v>415.16</v>
      </c>
      <c r="M78" s="90">
        <f>IFERROR((VLOOKUP($A78,'[35]Regulated Pivot'!$A:$L,M$9,FALSE)),0)</f>
        <v>415.16</v>
      </c>
      <c r="N78" s="90">
        <f>IFERROR((VLOOKUP($A78,'[35]Regulated Pivot'!$A:$L,N$9,FALSE)),0)</f>
        <v>415.16</v>
      </c>
      <c r="O78" s="90">
        <f>IFERROR((VLOOKUP($A78,'[35]Regulated Pivot'!$A:$M,O$9,FALSE)),0)</f>
        <v>415.16</v>
      </c>
      <c r="P78" s="90">
        <f>IFERROR((VLOOKUP($A78,'[35]Regulated Pivot'!$A:$N,P$9,FALSE)),0)</f>
        <v>415.16</v>
      </c>
      <c r="Q78" s="89">
        <f t="shared" si="25"/>
        <v>4974.6399999999994</v>
      </c>
      <c r="S78" s="91">
        <f t="shared" si="31"/>
        <v>2</v>
      </c>
      <c r="T78" s="91">
        <f t="shared" si="26"/>
        <v>2</v>
      </c>
      <c r="U78" s="91">
        <f t="shared" si="26"/>
        <v>2</v>
      </c>
      <c r="V78" s="91">
        <f t="shared" si="26"/>
        <v>2</v>
      </c>
      <c r="W78" s="91">
        <f t="shared" si="26"/>
        <v>2</v>
      </c>
      <c r="X78" s="91">
        <f t="shared" si="26"/>
        <v>2</v>
      </c>
      <c r="Y78" s="91">
        <f t="shared" si="31"/>
        <v>2</v>
      </c>
      <c r="Z78" s="91">
        <f t="shared" si="26"/>
        <v>2.0050226987346664</v>
      </c>
      <c r="AA78" s="91">
        <f t="shared" si="26"/>
        <v>2.0050226987346664</v>
      </c>
      <c r="AB78" s="91">
        <f t="shared" si="26"/>
        <v>2.0050226987346664</v>
      </c>
      <c r="AC78" s="91">
        <f t="shared" si="26"/>
        <v>2.0050226987346664</v>
      </c>
      <c r="AD78" s="91">
        <f t="shared" si="26"/>
        <v>2.0050226987346664</v>
      </c>
      <c r="AE78" s="92">
        <f t="shared" si="32"/>
        <v>2.0020927911394444</v>
      </c>
      <c r="AI78" s="244">
        <f t="shared" si="27"/>
        <v>208.21</v>
      </c>
      <c r="AJ78" s="249">
        <f t="shared" si="28"/>
        <v>5002.2688805177249</v>
      </c>
      <c r="AK78" s="249">
        <f t="shared" si="29"/>
        <v>27.62888051772552</v>
      </c>
      <c r="AL78" s="251">
        <f t="shared" si="30"/>
        <v>5.5539457162177607E-3</v>
      </c>
    </row>
    <row r="79" spans="1:38" ht="12.75">
      <c r="A79" s="88" t="s">
        <v>899</v>
      </c>
      <c r="B79" s="88" t="s">
        <v>900</v>
      </c>
      <c r="C79" s="63">
        <f>+VLOOKUP(A79,'[35]2020 UTC Reg svc pricing'!$O:$P,2,FALSE)</f>
        <v>310.58999999999997</v>
      </c>
      <c r="D79" s="63"/>
      <c r="E79" s="89">
        <f>IFERROR((VLOOKUP($A79,'[35]Regulated Pivot'!$A:$L,E$9,FALSE)),0)</f>
        <v>0</v>
      </c>
      <c r="F79" s="89">
        <f>IFERROR((VLOOKUP($A79,'[35]Regulated Pivot'!$A:$L,F$9,FALSE)),0)</f>
        <v>0</v>
      </c>
      <c r="G79" s="89">
        <f>IFERROR((VLOOKUP($A79,'[35]Regulated Pivot'!$A:$L,G$9,FALSE)),0)</f>
        <v>0</v>
      </c>
      <c r="H79" s="89">
        <f>IFERROR((VLOOKUP($A79,'[35]Regulated Pivot'!$A:$L,H$9,FALSE)),0)</f>
        <v>0</v>
      </c>
      <c r="I79" s="89">
        <f>IFERROR((VLOOKUP($A79,'[35]Regulated Pivot'!$A:$L,I$9,FALSE)),0)</f>
        <v>0</v>
      </c>
      <c r="J79" s="89">
        <f>IFERROR((VLOOKUP($A79,'[35]Regulated Pivot'!$A:$L,J$9,FALSE)),0)</f>
        <v>0</v>
      </c>
      <c r="K79" s="90">
        <f>IFERROR((VLOOKUP($A79,'[35]Regulated Pivot'!$A:$L,K$9,FALSE)),0)</f>
        <v>0</v>
      </c>
      <c r="L79" s="90">
        <f>IFERROR((VLOOKUP($A79,'[35]Regulated Pivot'!$A:$L,L$9,FALSE)),0)</f>
        <v>0</v>
      </c>
      <c r="M79" s="90">
        <f>IFERROR((VLOOKUP($A79,'[35]Regulated Pivot'!$A:$L,M$9,FALSE)),0)</f>
        <v>0</v>
      </c>
      <c r="N79" s="90">
        <f>IFERROR((VLOOKUP($A79,'[35]Regulated Pivot'!$A:$L,N$9,FALSE)),0)</f>
        <v>0</v>
      </c>
      <c r="O79" s="90">
        <f>IFERROR((VLOOKUP($A79,'[35]Regulated Pivot'!$A:$M,O$9,FALSE)),0)</f>
        <v>0</v>
      </c>
      <c r="P79" s="90">
        <f>IFERROR((VLOOKUP($A79,'[35]Regulated Pivot'!$A:$N,P$9,FALSE)),0)</f>
        <v>0</v>
      </c>
      <c r="Q79" s="89">
        <f t="shared" si="25"/>
        <v>0</v>
      </c>
      <c r="S79" s="91">
        <f t="shared" si="31"/>
        <v>0</v>
      </c>
      <c r="T79" s="91">
        <f t="shared" si="26"/>
        <v>0</v>
      </c>
      <c r="U79" s="91">
        <f t="shared" si="26"/>
        <v>0</v>
      </c>
      <c r="V79" s="91">
        <f t="shared" si="26"/>
        <v>0</v>
      </c>
      <c r="W79" s="91">
        <f t="shared" si="26"/>
        <v>0</v>
      </c>
      <c r="X79" s="91">
        <f t="shared" si="26"/>
        <v>0</v>
      </c>
      <c r="Y79" s="91">
        <f t="shared" si="31"/>
        <v>0</v>
      </c>
      <c r="Z79" s="91">
        <f t="shared" si="26"/>
        <v>0</v>
      </c>
      <c r="AA79" s="91">
        <f t="shared" si="26"/>
        <v>0</v>
      </c>
      <c r="AB79" s="91">
        <f t="shared" si="26"/>
        <v>0</v>
      </c>
      <c r="AC79" s="91">
        <f t="shared" si="26"/>
        <v>0</v>
      </c>
      <c r="AD79" s="91">
        <f t="shared" si="26"/>
        <v>0</v>
      </c>
      <c r="AE79" s="92">
        <f t="shared" si="32"/>
        <v>0</v>
      </c>
      <c r="AI79" s="244">
        <f t="shared" si="27"/>
        <v>312.32</v>
      </c>
      <c r="AJ79" s="249">
        <f t="shared" si="28"/>
        <v>0</v>
      </c>
      <c r="AK79" s="249">
        <f t="shared" si="29"/>
        <v>0</v>
      </c>
      <c r="AL79" s="251" t="e">
        <f t="shared" si="30"/>
        <v>#DIV/0!</v>
      </c>
    </row>
    <row r="80" spans="1:38" ht="12.75">
      <c r="A80" s="88" t="s">
        <v>901</v>
      </c>
      <c r="B80" s="88" t="s">
        <v>902</v>
      </c>
      <c r="C80" s="63">
        <f>+VLOOKUP(A80,'[35]2020 UTC Reg svc pricing'!$O:$P,2,FALSE)</f>
        <v>51.88000000000001</v>
      </c>
      <c r="D80" s="63"/>
      <c r="E80" s="89">
        <f>IFERROR((VLOOKUP($A80,'[35]Regulated Pivot'!$A:$L,E$9,FALSE)),0)</f>
        <v>9442.16</v>
      </c>
      <c r="F80" s="89">
        <f>IFERROR((VLOOKUP($A80,'[35]Regulated Pivot'!$A:$L,F$9,FALSE)),0)</f>
        <v>9545.3799999999992</v>
      </c>
      <c r="G80" s="89">
        <f>IFERROR((VLOOKUP($A80,'[35]Regulated Pivot'!$A:$L,G$9,FALSE)),0)</f>
        <v>9558.89</v>
      </c>
      <c r="H80" s="89">
        <f>IFERROR((VLOOKUP($A80,'[35]Regulated Pivot'!$A:$L,H$9,FALSE)),0)</f>
        <v>9649.68</v>
      </c>
      <c r="I80" s="89">
        <f>IFERROR((VLOOKUP($A80,'[35]Regulated Pivot'!$A:$L,I$9,FALSE)),0)</f>
        <v>9831.06</v>
      </c>
      <c r="J80" s="89">
        <f>IFERROR((VLOOKUP($A80,'[35]Regulated Pivot'!$A:$L,J$9,FALSE)),0)</f>
        <v>9857.2000000000007</v>
      </c>
      <c r="K80" s="90">
        <f>IFERROR((VLOOKUP($A80,'[35]Regulated Pivot'!$A:$L,K$9,FALSE)),0)</f>
        <v>10012.84</v>
      </c>
      <c r="L80" s="90">
        <f>IFERROR((VLOOKUP($A80,'[35]Regulated Pivot'!$A:$L,L$9,FALSE)),0)</f>
        <v>10712.74</v>
      </c>
      <c r="M80" s="90">
        <f>IFERROR((VLOOKUP($A80,'[35]Regulated Pivot'!$A:$L,M$9,FALSE)),0)</f>
        <v>10193.950000000001</v>
      </c>
      <c r="N80" s="90">
        <f>IFERROR((VLOOKUP($A80,'[35]Regulated Pivot'!$A:$L,N$9,FALSE)),0)</f>
        <v>10193.94</v>
      </c>
      <c r="O80" s="90">
        <f>IFERROR((VLOOKUP($A80,'[35]Regulated Pivot'!$A:$M,O$9,FALSE)),0)</f>
        <v>10219.960000000001</v>
      </c>
      <c r="P80" s="90">
        <f>IFERROR((VLOOKUP($A80,'[35]Regulated Pivot'!$A:$N,P$9,FALSE)),0)</f>
        <v>10180.950000000001</v>
      </c>
      <c r="Q80" s="89">
        <f t="shared" si="25"/>
        <v>119398.75</v>
      </c>
      <c r="S80" s="91">
        <f t="shared" si="31"/>
        <v>181.99999999999997</v>
      </c>
      <c r="T80" s="91">
        <f t="shared" si="26"/>
        <v>183.9895913646877</v>
      </c>
      <c r="U80" s="91">
        <f t="shared" si="26"/>
        <v>184.24999999999994</v>
      </c>
      <c r="V80" s="91">
        <f t="shared" si="26"/>
        <v>185.99999999999997</v>
      </c>
      <c r="W80" s="91">
        <f t="shared" si="26"/>
        <v>189.4961449498843</v>
      </c>
      <c r="X80" s="91">
        <f t="shared" si="26"/>
        <v>189.99999999999997</v>
      </c>
      <c r="Y80" s="91">
        <f t="shared" si="31"/>
        <v>192.99999999999997</v>
      </c>
      <c r="Z80" s="91">
        <f t="shared" si="26"/>
        <v>206.49074787972239</v>
      </c>
      <c r="AA80" s="91">
        <f t="shared" si="26"/>
        <v>196.49094063222819</v>
      </c>
      <c r="AB80" s="91">
        <f t="shared" si="26"/>
        <v>196.49074787972242</v>
      </c>
      <c r="AC80" s="91">
        <f t="shared" si="26"/>
        <v>196.99228989976868</v>
      </c>
      <c r="AD80" s="91">
        <f t="shared" si="26"/>
        <v>196.24036237471086</v>
      </c>
      <c r="AE80" s="92">
        <f t="shared" si="32"/>
        <v>191.78673541506035</v>
      </c>
      <c r="AI80" s="244">
        <f t="shared" si="27"/>
        <v>52.17</v>
      </c>
      <c r="AJ80" s="249">
        <f t="shared" si="28"/>
        <v>120066.16783924439</v>
      </c>
      <c r="AK80" s="249">
        <f t="shared" si="29"/>
        <v>667.41783924438641</v>
      </c>
      <c r="AL80" s="251">
        <f t="shared" si="30"/>
        <v>5.5898226676944808E-3</v>
      </c>
    </row>
    <row r="81" spans="1:38" ht="12.75">
      <c r="A81" s="88" t="s">
        <v>903</v>
      </c>
      <c r="B81" s="88" t="s">
        <v>904</v>
      </c>
      <c r="C81" s="63">
        <f>+VLOOKUP(A81,'[35]2020 UTC Reg svc pricing'!$O:$P,2,FALSE)</f>
        <v>123.41</v>
      </c>
      <c r="D81" s="63"/>
      <c r="E81" s="89">
        <f>IFERROR((VLOOKUP($A81,'[35]Regulated Pivot'!$A:$L,E$9,FALSE)),0)</f>
        <v>52726.939999999995</v>
      </c>
      <c r="F81" s="89">
        <f>IFERROR((VLOOKUP($A81,'[35]Regulated Pivot'!$A:$L,F$9,FALSE)),0)</f>
        <v>52885.479999999996</v>
      </c>
      <c r="G81" s="89">
        <f>IFERROR((VLOOKUP($A81,'[35]Regulated Pivot'!$A:$L,G$9,FALSE)),0)</f>
        <v>53282.229999999996</v>
      </c>
      <c r="H81" s="89">
        <f>IFERROR((VLOOKUP($A81,'[35]Regulated Pivot'!$A:$L,H$9,FALSE)),0)</f>
        <v>51431.040000000001</v>
      </c>
      <c r="I81" s="89">
        <f>IFERROR((VLOOKUP($A81,'[35]Regulated Pivot'!$A:$L,I$9,FALSE)),0)</f>
        <v>52726.700000000004</v>
      </c>
      <c r="J81" s="89">
        <f>IFERROR((VLOOKUP($A81,'[35]Regulated Pivot'!$A:$L,J$9,FALSE)),0)</f>
        <v>56321.15</v>
      </c>
      <c r="K81" s="90">
        <f>IFERROR((VLOOKUP($A81,'[35]Regulated Pivot'!$A:$L,K$9,FALSE)),0)</f>
        <v>52911.96</v>
      </c>
      <c r="L81" s="90">
        <f>IFERROR((VLOOKUP($A81,'[35]Regulated Pivot'!$A:$L,L$9,FALSE)),0)</f>
        <v>54109.47</v>
      </c>
      <c r="M81" s="90">
        <f>IFERROR((VLOOKUP($A81,'[35]Regulated Pivot'!$A:$L,M$9,FALSE)),0)</f>
        <v>56893.939999999995</v>
      </c>
      <c r="N81" s="90">
        <f>IFERROR((VLOOKUP($A81,'[35]Regulated Pivot'!$A:$L,N$9,FALSE)),0)</f>
        <v>60976.11</v>
      </c>
      <c r="O81" s="90">
        <f>IFERROR((VLOOKUP($A81,'[35]Regulated Pivot'!$A:$M,O$9,FALSE)),0)</f>
        <v>57003.12</v>
      </c>
      <c r="P81" s="90">
        <f>IFERROR((VLOOKUP($A81,'[35]Regulated Pivot'!$A:$N,P$9,FALSE)),0)</f>
        <v>56893.99</v>
      </c>
      <c r="Q81" s="89">
        <f t="shared" si="25"/>
        <v>658162.13</v>
      </c>
      <c r="S81" s="91">
        <f t="shared" si="31"/>
        <v>427.25014180374359</v>
      </c>
      <c r="T81" s="91">
        <f t="shared" si="26"/>
        <v>428.53480269021958</v>
      </c>
      <c r="U81" s="91">
        <f t="shared" si="26"/>
        <v>431.74969613483506</v>
      </c>
      <c r="V81" s="91">
        <f t="shared" si="26"/>
        <v>416.74937201199259</v>
      </c>
      <c r="W81" s="91">
        <f t="shared" si="26"/>
        <v>427.24819706668831</v>
      </c>
      <c r="X81" s="91">
        <f t="shared" si="26"/>
        <v>456.37428085244312</v>
      </c>
      <c r="Y81" s="91">
        <f t="shared" si="31"/>
        <v>428.74937201199253</v>
      </c>
      <c r="Z81" s="91">
        <f t="shared" si="26"/>
        <v>438.45288064176327</v>
      </c>
      <c r="AA81" s="91">
        <f t="shared" si="26"/>
        <v>461.01563892715336</v>
      </c>
      <c r="AB81" s="91">
        <f t="shared" si="26"/>
        <v>494.09375253220975</v>
      </c>
      <c r="AC81" s="91">
        <f t="shared" si="26"/>
        <v>461.90033222591364</v>
      </c>
      <c r="AD81" s="91">
        <f t="shared" si="26"/>
        <v>461.01604408070659</v>
      </c>
      <c r="AE81" s="92">
        <f t="shared" si="32"/>
        <v>444.42787591497182</v>
      </c>
      <c r="AI81" s="244">
        <f t="shared" si="27"/>
        <v>124.1</v>
      </c>
      <c r="AJ81" s="249">
        <f t="shared" si="28"/>
        <v>661841.99281257601</v>
      </c>
      <c r="AK81" s="249">
        <f t="shared" si="29"/>
        <v>3679.8628125760006</v>
      </c>
      <c r="AL81" s="251">
        <f t="shared" si="30"/>
        <v>5.591119034113981E-3</v>
      </c>
    </row>
    <row r="82" spans="1:38" ht="12.75">
      <c r="A82" s="88" t="s">
        <v>905</v>
      </c>
      <c r="B82" s="88" t="s">
        <v>906</v>
      </c>
      <c r="C82" s="63">
        <f>+VLOOKUP(A82,'[35]2020 UTC Reg svc pricing'!$O:$P,2,FALSE)</f>
        <v>246.81</v>
      </c>
      <c r="D82" s="63"/>
      <c r="E82" s="89">
        <f>IFERROR((VLOOKUP($A82,'[35]Regulated Pivot'!$A:$L,E$9,FALSE)),0)</f>
        <v>11723.48</v>
      </c>
      <c r="F82" s="89">
        <f>IFERROR((VLOOKUP($A82,'[35]Regulated Pivot'!$A:$L,F$9,FALSE)),0)</f>
        <v>11846.880000000001</v>
      </c>
      <c r="G82" s="89">
        <f>IFERROR((VLOOKUP($A82,'[35]Regulated Pivot'!$A:$L,G$9,FALSE)),0)</f>
        <v>11106.41</v>
      </c>
      <c r="H82" s="89">
        <f>IFERROR((VLOOKUP($A82,'[35]Regulated Pivot'!$A:$L,H$9,FALSE)),0)</f>
        <v>9101.11</v>
      </c>
      <c r="I82" s="89">
        <f>IFERROR((VLOOKUP($A82,'[35]Regulated Pivot'!$A:$L,I$9,FALSE)),0)</f>
        <v>9347.91</v>
      </c>
      <c r="J82" s="89">
        <f>IFERROR((VLOOKUP($A82,'[35]Regulated Pivot'!$A:$L,J$9,FALSE)),0)</f>
        <v>9557.7000000000007</v>
      </c>
      <c r="K82" s="90">
        <f>IFERROR((VLOOKUP($A82,'[35]Regulated Pivot'!$A:$L,K$9,FALSE)),0)</f>
        <v>19528.72</v>
      </c>
      <c r="L82" s="90">
        <f>IFERROR((VLOOKUP($A82,'[35]Regulated Pivot'!$A:$L,L$9,FALSE)),0)</f>
        <v>21285</v>
      </c>
      <c r="M82" s="90">
        <f>IFERROR((VLOOKUP($A82,'[35]Regulated Pivot'!$A:$L,M$9,FALSE)),0)</f>
        <v>14045.34</v>
      </c>
      <c r="N82" s="90">
        <f>IFERROR((VLOOKUP($A82,'[35]Regulated Pivot'!$A:$L,N$9,FALSE)),0)</f>
        <v>7183.02</v>
      </c>
      <c r="O82" s="90">
        <f>IFERROR((VLOOKUP($A82,'[35]Regulated Pivot'!$A:$M,O$9,FALSE)),0)</f>
        <v>9590.6200000000008</v>
      </c>
      <c r="P82" s="90">
        <f>IFERROR((VLOOKUP($A82,'[35]Regulated Pivot'!$A:$N,P$9,FALSE)),0)</f>
        <v>9157.5</v>
      </c>
      <c r="Q82" s="89">
        <f t="shared" si="25"/>
        <v>143473.69</v>
      </c>
      <c r="S82" s="91">
        <f t="shared" si="31"/>
        <v>47.500020258498438</v>
      </c>
      <c r="T82" s="91">
        <f t="shared" si="26"/>
        <v>48.000000000000007</v>
      </c>
      <c r="U82" s="91">
        <f t="shared" si="26"/>
        <v>44.999837932012476</v>
      </c>
      <c r="V82" s="91">
        <f t="shared" si="26"/>
        <v>36.874964547627734</v>
      </c>
      <c r="W82" s="91">
        <f t="shared" si="26"/>
        <v>37.874924030630851</v>
      </c>
      <c r="X82" s="91">
        <f t="shared" si="26"/>
        <v>38.724930108180381</v>
      </c>
      <c r="Y82" s="91">
        <f t="shared" si="31"/>
        <v>79.124508731412831</v>
      </c>
      <c r="Z82" s="91">
        <f t="shared" si="26"/>
        <v>86.240427859487056</v>
      </c>
      <c r="AA82" s="91">
        <f t="shared" si="26"/>
        <v>56.907499696122521</v>
      </c>
      <c r="AB82" s="91">
        <f t="shared" si="26"/>
        <v>29.10343989303513</v>
      </c>
      <c r="AC82" s="91">
        <f t="shared" si="26"/>
        <v>38.858312061909977</v>
      </c>
      <c r="AD82" s="91">
        <f t="shared" si="26"/>
        <v>37.10343989303513</v>
      </c>
      <c r="AE82" s="92">
        <f t="shared" si="32"/>
        <v>48.442692084329373</v>
      </c>
      <c r="AI82" s="244">
        <f t="shared" si="27"/>
        <v>248.19</v>
      </c>
      <c r="AJ82" s="249">
        <f t="shared" si="28"/>
        <v>144275.90098091649</v>
      </c>
      <c r="AK82" s="249">
        <f t="shared" si="29"/>
        <v>802.21098091648309</v>
      </c>
      <c r="AL82" s="251">
        <f t="shared" si="30"/>
        <v>5.5913455694663119E-3</v>
      </c>
    </row>
    <row r="83" spans="1:38" ht="12.75">
      <c r="A83" s="88" t="s">
        <v>907</v>
      </c>
      <c r="B83" s="88" t="s">
        <v>908</v>
      </c>
      <c r="C83" s="63">
        <f>+VLOOKUP(A83,'[35]2020 UTC Reg svc pricing'!$O:$P,2,FALSE)</f>
        <v>370.22</v>
      </c>
      <c r="D83" s="63"/>
      <c r="E83" s="89">
        <f>IFERROR((VLOOKUP($A83,'[35]Regulated Pivot'!$A:$L,E$9,FALSE)),0)</f>
        <v>1480.88</v>
      </c>
      <c r="F83" s="89">
        <f>IFERROR((VLOOKUP($A83,'[35]Regulated Pivot'!$A:$L,F$9,FALSE)),0)</f>
        <v>1480.88</v>
      </c>
      <c r="G83" s="89">
        <f>IFERROR((VLOOKUP($A83,'[35]Regulated Pivot'!$A:$L,G$9,FALSE)),0)</f>
        <v>1665.99</v>
      </c>
      <c r="H83" s="89">
        <f>IFERROR((VLOOKUP($A83,'[35]Regulated Pivot'!$A:$L,H$9,FALSE)),0)</f>
        <v>1851.1000000000001</v>
      </c>
      <c r="I83" s="89">
        <f>IFERROR((VLOOKUP($A83,'[35]Regulated Pivot'!$A:$L,I$9,FALSE)),0)</f>
        <v>2128.7600000000002</v>
      </c>
      <c r="J83" s="89">
        <f>IFERROR((VLOOKUP($A83,'[35]Regulated Pivot'!$A:$L,J$9,FALSE)),0)</f>
        <v>2221.3200000000002</v>
      </c>
      <c r="K83" s="90">
        <f>IFERROR((VLOOKUP($A83,'[35]Regulated Pivot'!$A:$L,K$9,FALSE)),0)</f>
        <v>2221.3200000000002</v>
      </c>
      <c r="L83" s="90">
        <f>IFERROR((VLOOKUP($A83,'[35]Regulated Pivot'!$A:$L,L$9,FALSE)),0)</f>
        <v>2196.56</v>
      </c>
      <c r="M83" s="90">
        <f>IFERROR((VLOOKUP($A83,'[35]Regulated Pivot'!$A:$L,M$9,FALSE)),0)</f>
        <v>1949.06</v>
      </c>
      <c r="N83" s="90">
        <f>IFERROR((VLOOKUP($A83,'[35]Regulated Pivot'!$A:$L,N$9,FALSE)),0)</f>
        <v>2041.87</v>
      </c>
      <c r="O83" s="90">
        <f>IFERROR((VLOOKUP($A83,'[35]Regulated Pivot'!$A:$M,O$9,FALSE)),0)</f>
        <v>1856.25</v>
      </c>
      <c r="P83" s="90">
        <f>IFERROR((VLOOKUP($A83,'[35]Regulated Pivot'!$A:$N,P$9,FALSE)),0)</f>
        <v>1856.25</v>
      </c>
      <c r="Q83" s="89">
        <f t="shared" si="25"/>
        <v>22950.239999999998</v>
      </c>
      <c r="S83" s="91">
        <f t="shared" si="31"/>
        <v>4</v>
      </c>
      <c r="T83" s="91">
        <f t="shared" si="26"/>
        <v>4</v>
      </c>
      <c r="U83" s="91">
        <f t="shared" si="26"/>
        <v>4.5</v>
      </c>
      <c r="V83" s="91">
        <f t="shared" si="26"/>
        <v>5</v>
      </c>
      <c r="W83" s="91">
        <f t="shared" si="26"/>
        <v>5.749986494516774</v>
      </c>
      <c r="X83" s="91">
        <f t="shared" si="26"/>
        <v>6</v>
      </c>
      <c r="Y83" s="91">
        <f t="shared" si="31"/>
        <v>6</v>
      </c>
      <c r="Z83" s="91">
        <f t="shared" si="26"/>
        <v>5.9331208470639076</v>
      </c>
      <c r="AA83" s="91">
        <f t="shared" si="26"/>
        <v>5.2645994273675107</v>
      </c>
      <c r="AB83" s="91">
        <f t="shared" si="26"/>
        <v>5.5152882070120466</v>
      </c>
      <c r="AC83" s="91">
        <f t="shared" si="26"/>
        <v>5.0139106477229749</v>
      </c>
      <c r="AD83" s="91">
        <f t="shared" si="26"/>
        <v>5.0139106477229749</v>
      </c>
      <c r="AE83" s="92">
        <f t="shared" si="32"/>
        <v>5.165901355950516</v>
      </c>
      <c r="AI83" s="244">
        <f t="shared" si="27"/>
        <v>372.28</v>
      </c>
      <c r="AJ83" s="249">
        <f t="shared" si="28"/>
        <v>23077.941081519097</v>
      </c>
      <c r="AK83" s="249">
        <f t="shared" si="29"/>
        <v>127.70108151909881</v>
      </c>
      <c r="AL83" s="251">
        <f t="shared" si="30"/>
        <v>5.5642590891903012E-3</v>
      </c>
    </row>
    <row r="84" spans="1:38" ht="12.75">
      <c r="A84" s="88" t="s">
        <v>909</v>
      </c>
      <c r="B84" s="88" t="s">
        <v>910</v>
      </c>
      <c r="C84" s="63">
        <f>+VLOOKUP(A84,'[35]2020 UTC Reg svc pricing'!$O:$P,2,FALSE)</f>
        <v>493.62</v>
      </c>
      <c r="D84" s="63"/>
      <c r="E84" s="89">
        <f>IFERROR((VLOOKUP($A84,'[35]Regulated Pivot'!$A:$L,E$9,FALSE)),0)</f>
        <v>740.43</v>
      </c>
      <c r="F84" s="89">
        <f>IFERROR((VLOOKUP($A84,'[35]Regulated Pivot'!$A:$L,F$9,FALSE)),0)</f>
        <v>493.62</v>
      </c>
      <c r="G84" s="89">
        <f>IFERROR((VLOOKUP($A84,'[35]Regulated Pivot'!$A:$L,G$9,FALSE)),0)</f>
        <v>493.62</v>
      </c>
      <c r="H84" s="89">
        <f>IFERROR((VLOOKUP($A84,'[35]Regulated Pivot'!$A:$L,H$9,FALSE)),0)</f>
        <v>493.62</v>
      </c>
      <c r="I84" s="89">
        <f>IFERROR((VLOOKUP($A84,'[35]Regulated Pivot'!$A:$L,I$9,FALSE)),0)</f>
        <v>154.25</v>
      </c>
      <c r="J84" s="89">
        <f>IFERROR((VLOOKUP($A84,'[35]Regulated Pivot'!$A:$L,J$9,FALSE)),0)</f>
        <v>493.62</v>
      </c>
      <c r="K84" s="90">
        <f>IFERROR((VLOOKUP($A84,'[35]Regulated Pivot'!$A:$L,K$9,FALSE)),0)</f>
        <v>493.62</v>
      </c>
      <c r="L84" s="90">
        <f>IFERROR((VLOOKUP($A84,'[35]Regulated Pivot'!$A:$L,L$9,FALSE)),0)</f>
        <v>495</v>
      </c>
      <c r="M84" s="90">
        <f>IFERROR((VLOOKUP($A84,'[35]Regulated Pivot'!$A:$L,M$9,FALSE)),0)</f>
        <v>495</v>
      </c>
      <c r="N84" s="90">
        <f>IFERROR((VLOOKUP($A84,'[35]Regulated Pivot'!$A:$L,N$9,FALSE)),0)</f>
        <v>495</v>
      </c>
      <c r="O84" s="90">
        <f>IFERROR((VLOOKUP($A84,'[35]Regulated Pivot'!$A:$M,O$9,FALSE)),0)</f>
        <v>495</v>
      </c>
      <c r="P84" s="90">
        <f>IFERROR((VLOOKUP($A84,'[35]Regulated Pivot'!$A:$N,P$9,FALSE)),0)</f>
        <v>495</v>
      </c>
      <c r="Q84" s="89">
        <f t="shared" si="25"/>
        <v>5837.78</v>
      </c>
      <c r="S84" s="91">
        <f t="shared" si="31"/>
        <v>1.4999999999999998</v>
      </c>
      <c r="T84" s="91">
        <f t="shared" si="26"/>
        <v>1</v>
      </c>
      <c r="U84" s="91">
        <f t="shared" si="26"/>
        <v>1</v>
      </c>
      <c r="V84" s="91">
        <f t="shared" si="26"/>
        <v>1</v>
      </c>
      <c r="W84" s="91">
        <f t="shared" si="26"/>
        <v>0.31248733843847493</v>
      </c>
      <c r="X84" s="91">
        <f t="shared" si="26"/>
        <v>1</v>
      </c>
      <c r="Y84" s="91">
        <f t="shared" si="31"/>
        <v>1</v>
      </c>
      <c r="Z84" s="91">
        <f t="shared" si="26"/>
        <v>1.0027956727847331</v>
      </c>
      <c r="AA84" s="91">
        <f t="shared" si="26"/>
        <v>1.0027956727847331</v>
      </c>
      <c r="AB84" s="91">
        <f t="shared" si="26"/>
        <v>1.0027956727847331</v>
      </c>
      <c r="AC84" s="91">
        <f t="shared" si="26"/>
        <v>1.0027956727847331</v>
      </c>
      <c r="AD84" s="91">
        <f t="shared" si="26"/>
        <v>1.0027956727847331</v>
      </c>
      <c r="AE84" s="92">
        <f t="shared" si="32"/>
        <v>0.9855388085301785</v>
      </c>
      <c r="AI84" s="244">
        <f t="shared" si="27"/>
        <v>496.37</v>
      </c>
      <c r="AJ84" s="249">
        <f t="shared" si="28"/>
        <v>5870.3027806814971</v>
      </c>
      <c r="AK84" s="249">
        <f t="shared" si="29"/>
        <v>32.522780681497352</v>
      </c>
      <c r="AL84" s="251">
        <f t="shared" si="30"/>
        <v>5.5710870710265464E-3</v>
      </c>
    </row>
    <row r="85" spans="1:38" ht="12.75">
      <c r="A85" s="62" t="s">
        <v>911</v>
      </c>
      <c r="B85" s="88" t="s">
        <v>912</v>
      </c>
      <c r="C85" s="63">
        <f>+VLOOKUP(A85,'[35]2020 UTC Reg svc pricing'!$O:$P,2,FALSE)</f>
        <v>617.03</v>
      </c>
      <c r="D85" s="63"/>
      <c r="E85" s="89">
        <f>IFERROR((VLOOKUP($A85,'[35]Regulated Pivot'!$A:$L,E$9,FALSE)),0)</f>
        <v>617.03</v>
      </c>
      <c r="F85" s="89">
        <f>IFERROR((VLOOKUP($A85,'[35]Regulated Pivot'!$A:$L,F$9,FALSE)),0)</f>
        <v>617.03</v>
      </c>
      <c r="G85" s="89">
        <f>IFERROR((VLOOKUP($A85,'[35]Regulated Pivot'!$A:$L,G$9,FALSE)),0)</f>
        <v>617.03</v>
      </c>
      <c r="H85" s="89">
        <f>IFERROR((VLOOKUP($A85,'[35]Regulated Pivot'!$A:$L,H$9,FALSE)),0)</f>
        <v>172.76</v>
      </c>
      <c r="I85" s="89">
        <f>IFERROR((VLOOKUP($A85,'[35]Regulated Pivot'!$A:$L,I$9,FALSE)),0)</f>
        <v>0</v>
      </c>
      <c r="J85" s="89">
        <f>IFERROR((VLOOKUP($A85,'[35]Regulated Pivot'!$A:$L,J$9,FALSE)),0)</f>
        <v>215.96</v>
      </c>
      <c r="K85" s="90">
        <f>IFERROR((VLOOKUP($A85,'[35]Regulated Pivot'!$A:$L,K$9,FALSE)),0)</f>
        <v>617.03</v>
      </c>
      <c r="L85" s="90">
        <f>IFERROR((VLOOKUP($A85,'[35]Regulated Pivot'!$A:$L,L$9,FALSE)),0)</f>
        <v>618.75</v>
      </c>
      <c r="M85" s="90">
        <f>IFERROR((VLOOKUP($A85,'[35]Regulated Pivot'!$A:$L,M$9,FALSE)),0)</f>
        <v>618.75</v>
      </c>
      <c r="N85" s="90">
        <f>IFERROR((VLOOKUP($A85,'[35]Regulated Pivot'!$A:$L,N$9,FALSE)),0)</f>
        <v>928.12</v>
      </c>
      <c r="O85" s="90">
        <f>IFERROR((VLOOKUP($A85,'[35]Regulated Pivot'!$A:$M,O$9,FALSE)),0)</f>
        <v>1237.5</v>
      </c>
      <c r="P85" s="90">
        <f>IFERROR((VLOOKUP($A85,'[35]Regulated Pivot'!$A:$N,P$9,FALSE)),0)</f>
        <v>1237.5</v>
      </c>
      <c r="Q85" s="89">
        <f t="shared" si="25"/>
        <v>7497.46</v>
      </c>
      <c r="S85" s="91">
        <f t="shared" si="31"/>
        <v>1</v>
      </c>
      <c r="T85" s="91">
        <f t="shared" si="26"/>
        <v>1</v>
      </c>
      <c r="U85" s="91">
        <f t="shared" si="26"/>
        <v>1</v>
      </c>
      <c r="V85" s="91">
        <f t="shared" si="26"/>
        <v>0.27998638639936468</v>
      </c>
      <c r="W85" s="91">
        <f t="shared" si="26"/>
        <v>0</v>
      </c>
      <c r="X85" s="91">
        <f t="shared" si="26"/>
        <v>0.34999918966662891</v>
      </c>
      <c r="Y85" s="91">
        <f t="shared" si="31"/>
        <v>1</v>
      </c>
      <c r="Z85" s="91">
        <f t="shared" si="26"/>
        <v>1.0027875467967522</v>
      </c>
      <c r="AA85" s="91">
        <f t="shared" si="26"/>
        <v>1.0027875467967522</v>
      </c>
      <c r="AB85" s="91">
        <f t="shared" si="26"/>
        <v>1.5041732168614168</v>
      </c>
      <c r="AC85" s="91">
        <f t="shared" si="26"/>
        <v>2.0055750935935044</v>
      </c>
      <c r="AD85" s="91">
        <f t="shared" si="26"/>
        <v>2.0055750935935044</v>
      </c>
      <c r="AE85" s="92">
        <f t="shared" si="32"/>
        <v>1.0125736728089938</v>
      </c>
      <c r="AI85" s="244">
        <f t="shared" si="27"/>
        <v>620.47</v>
      </c>
      <c r="AJ85" s="249">
        <f t="shared" si="28"/>
        <v>7539.2590412135569</v>
      </c>
      <c r="AK85" s="249">
        <f t="shared" si="29"/>
        <v>41.799041213556848</v>
      </c>
      <c r="AL85" s="251">
        <f t="shared" si="30"/>
        <v>5.5750935935045803E-3</v>
      </c>
    </row>
    <row r="86" spans="1:38" ht="12.75">
      <c r="A86" s="88" t="s">
        <v>913</v>
      </c>
      <c r="B86" s="88" t="s">
        <v>914</v>
      </c>
      <c r="C86" s="63">
        <f>+VLOOKUP(A86,'[35]2020 UTC Reg svc pricing'!$O:$P,2,FALSE)</f>
        <v>740.43</v>
      </c>
      <c r="D86" s="63"/>
      <c r="E86" s="89">
        <f>IFERROR((VLOOKUP($A86,'[35]Regulated Pivot'!$A:$L,E$9,FALSE)),0)</f>
        <v>0</v>
      </c>
      <c r="F86" s="89">
        <f>IFERROR((VLOOKUP($A86,'[35]Regulated Pivot'!$A:$L,F$9,FALSE)),0)</f>
        <v>0</v>
      </c>
      <c r="G86" s="89">
        <f>IFERROR((VLOOKUP($A86,'[35]Regulated Pivot'!$A:$L,G$9,FALSE)),0)</f>
        <v>0</v>
      </c>
      <c r="H86" s="89">
        <f>IFERROR((VLOOKUP($A86,'[35]Regulated Pivot'!$A:$L,H$9,FALSE)),0)</f>
        <v>0</v>
      </c>
      <c r="I86" s="89">
        <f>IFERROR((VLOOKUP($A86,'[35]Regulated Pivot'!$A:$L,I$9,FALSE)),0)</f>
        <v>0</v>
      </c>
      <c r="J86" s="89">
        <f>IFERROR((VLOOKUP($A86,'[35]Regulated Pivot'!$A:$L,J$9,FALSE)),0)</f>
        <v>0</v>
      </c>
      <c r="K86" s="90">
        <f>IFERROR((VLOOKUP($A86,'[35]Regulated Pivot'!$A:$L,K$9,FALSE)),0)</f>
        <v>0</v>
      </c>
      <c r="L86" s="90">
        <f>IFERROR((VLOOKUP($A86,'[35]Regulated Pivot'!$A:$L,L$9,FALSE)),0)</f>
        <v>0</v>
      </c>
      <c r="M86" s="90">
        <f>IFERROR((VLOOKUP($A86,'[35]Regulated Pivot'!$A:$L,M$9,FALSE)),0)</f>
        <v>0</v>
      </c>
      <c r="N86" s="90">
        <f>IFERROR((VLOOKUP($A86,'[35]Regulated Pivot'!$A:$L,N$9,FALSE)),0)</f>
        <v>0</v>
      </c>
      <c r="O86" s="90">
        <f>IFERROR((VLOOKUP($A86,'[35]Regulated Pivot'!$A:$M,O$9,FALSE)),0)</f>
        <v>0</v>
      </c>
      <c r="P86" s="90">
        <f>IFERROR((VLOOKUP($A86,'[35]Regulated Pivot'!$A:$N,P$9,FALSE)),0)</f>
        <v>0</v>
      </c>
      <c r="Q86" s="89">
        <f t="shared" si="25"/>
        <v>0</v>
      </c>
      <c r="S86" s="91">
        <f t="shared" si="31"/>
        <v>0</v>
      </c>
      <c r="T86" s="91">
        <f t="shared" si="26"/>
        <v>0</v>
      </c>
      <c r="U86" s="91">
        <f t="shared" si="26"/>
        <v>0</v>
      </c>
      <c r="V86" s="91">
        <f t="shared" si="26"/>
        <v>0</v>
      </c>
      <c r="W86" s="91">
        <f t="shared" si="26"/>
        <v>0</v>
      </c>
      <c r="X86" s="91">
        <f t="shared" si="26"/>
        <v>0</v>
      </c>
      <c r="Y86" s="91">
        <f t="shared" si="31"/>
        <v>0</v>
      </c>
      <c r="Z86" s="91">
        <f t="shared" si="26"/>
        <v>0</v>
      </c>
      <c r="AA86" s="91">
        <f t="shared" si="26"/>
        <v>0</v>
      </c>
      <c r="AB86" s="91">
        <f t="shared" si="26"/>
        <v>0</v>
      </c>
      <c r="AC86" s="91">
        <f t="shared" si="26"/>
        <v>0</v>
      </c>
      <c r="AD86" s="91">
        <f t="shared" si="26"/>
        <v>0</v>
      </c>
      <c r="AE86" s="92">
        <f t="shared" si="32"/>
        <v>0</v>
      </c>
      <c r="AI86" s="244">
        <f t="shared" si="27"/>
        <v>744.56</v>
      </c>
      <c r="AJ86" s="249">
        <f t="shared" si="28"/>
        <v>0</v>
      </c>
      <c r="AK86" s="249">
        <f t="shared" si="29"/>
        <v>0</v>
      </c>
      <c r="AL86" s="251" t="e">
        <f t="shared" si="30"/>
        <v>#DIV/0!</v>
      </c>
    </row>
    <row r="87" spans="1:38" ht="12.75">
      <c r="A87" s="88" t="s">
        <v>915</v>
      </c>
      <c r="B87" s="88" t="s">
        <v>916</v>
      </c>
      <c r="C87" s="63">
        <f>+VLOOKUP(A87,'[35]2020 UTC Reg svc pricing'!$O:$P,2,FALSE)</f>
        <v>61.85</v>
      </c>
      <c r="D87" s="63"/>
      <c r="E87" s="89">
        <f>IFERROR((VLOOKUP($A87,'[35]Regulated Pivot'!$A:$L,E$9,FALSE)),0)</f>
        <v>23363.859999999997</v>
      </c>
      <c r="F87" s="89">
        <f>IFERROR((VLOOKUP($A87,'[35]Regulated Pivot'!$A:$L,F$9,FALSE)),0)</f>
        <v>23101.019999999997</v>
      </c>
      <c r="G87" s="89">
        <f>IFERROR((VLOOKUP($A87,'[35]Regulated Pivot'!$A:$L,G$9,FALSE)),0)</f>
        <v>22946.35</v>
      </c>
      <c r="H87" s="89">
        <f>IFERROR((VLOOKUP($A87,'[35]Regulated Pivot'!$A:$L,H$9,FALSE)),0)</f>
        <v>22869.02</v>
      </c>
      <c r="I87" s="89">
        <f>IFERROR((VLOOKUP($A87,'[35]Regulated Pivot'!$A:$L,I$9,FALSE)),0)</f>
        <v>23023.56</v>
      </c>
      <c r="J87" s="89">
        <f>IFERROR((VLOOKUP($A87,'[35]Regulated Pivot'!$A:$L,J$9,FALSE)),0)</f>
        <v>23359.99</v>
      </c>
      <c r="K87" s="90">
        <f>IFERROR((VLOOKUP($A87,'[35]Regulated Pivot'!$A:$L,K$9,FALSE)),0)</f>
        <v>22667.999999999996</v>
      </c>
      <c r="L87" s="90">
        <f>IFERROR((VLOOKUP($A87,'[35]Regulated Pivot'!$A:$L,L$9,FALSE)),0)</f>
        <v>22572.170000000002</v>
      </c>
      <c r="M87" s="90">
        <f>IFERROR((VLOOKUP($A87,'[35]Regulated Pivot'!$A:$L,M$9,FALSE)),0)</f>
        <v>22916.390000000003</v>
      </c>
      <c r="N87" s="90">
        <f>IFERROR((VLOOKUP($A87,'[35]Regulated Pivot'!$A:$L,N$9,FALSE)),0)</f>
        <v>22761.33</v>
      </c>
      <c r="O87" s="90">
        <f>IFERROR((VLOOKUP($A87,'[35]Regulated Pivot'!$A:$M,O$9,FALSE)),0)</f>
        <v>23086.940000000002</v>
      </c>
      <c r="P87" s="90">
        <f>IFERROR((VLOOKUP($A87,'[35]Regulated Pivot'!$A:$N,P$9,FALSE)),0)</f>
        <v>23115.88</v>
      </c>
      <c r="Q87" s="89">
        <f t="shared" si="25"/>
        <v>275784.51</v>
      </c>
      <c r="S87" s="91">
        <f t="shared" si="31"/>
        <v>377.75036378334676</v>
      </c>
      <c r="T87" s="91">
        <f t="shared" si="26"/>
        <v>373.50072756669357</v>
      </c>
      <c r="U87" s="91">
        <f t="shared" si="26"/>
        <v>370.99999999999994</v>
      </c>
      <c r="V87" s="91">
        <f t="shared" si="26"/>
        <v>369.74971705739694</v>
      </c>
      <c r="W87" s="91">
        <f t="shared" si="26"/>
        <v>372.24834276475343</v>
      </c>
      <c r="X87" s="91">
        <f t="shared" si="26"/>
        <v>377.68779304769606</v>
      </c>
      <c r="Y87" s="91">
        <f t="shared" si="31"/>
        <v>366.49959579628126</v>
      </c>
      <c r="Z87" s="91">
        <f t="shared" si="26"/>
        <v>364.95020210185936</v>
      </c>
      <c r="AA87" s="91">
        <f t="shared" si="26"/>
        <v>370.51560226354087</v>
      </c>
      <c r="AB87" s="91">
        <f t="shared" si="26"/>
        <v>368.00856911883591</v>
      </c>
      <c r="AC87" s="91">
        <f t="shared" si="26"/>
        <v>373.27308003233634</v>
      </c>
      <c r="AD87" s="91">
        <f t="shared" si="26"/>
        <v>373.74098625707359</v>
      </c>
      <c r="AE87" s="92">
        <f t="shared" si="32"/>
        <v>371.57708164915124</v>
      </c>
      <c r="AI87" s="244">
        <f t="shared" si="27"/>
        <v>62.19</v>
      </c>
      <c r="AJ87" s="249">
        <f t="shared" si="28"/>
        <v>277300.5444931286</v>
      </c>
      <c r="AK87" s="249">
        <f t="shared" si="29"/>
        <v>1516.0344931285945</v>
      </c>
      <c r="AL87" s="251">
        <f t="shared" si="30"/>
        <v>5.4971705739694891E-3</v>
      </c>
    </row>
    <row r="88" spans="1:38" ht="12.75">
      <c r="A88" s="88" t="s">
        <v>917</v>
      </c>
      <c r="B88" s="88" t="s">
        <v>918</v>
      </c>
      <c r="C88" s="63">
        <f>+VLOOKUP(A88,'[35]2020 UTC Reg svc pricing'!$O:$P,2,FALSE)</f>
        <v>172.25</v>
      </c>
      <c r="D88" s="63"/>
      <c r="E88" s="89">
        <f>IFERROR((VLOOKUP($A88,'[35]Regulated Pivot'!$A:$L,E$9,FALSE)),0)</f>
        <v>31349.570000000003</v>
      </c>
      <c r="F88" s="89">
        <f>IFERROR((VLOOKUP($A88,'[35]Regulated Pivot'!$A:$L,F$9,FALSE)),0)</f>
        <v>31866.25</v>
      </c>
      <c r="G88" s="89">
        <f>IFERROR((VLOOKUP($A88,'[35]Regulated Pivot'!$A:$L,G$9,FALSE)),0)</f>
        <v>31220.230000000003</v>
      </c>
      <c r="H88" s="89">
        <f>IFERROR((VLOOKUP($A88,'[35]Regulated Pivot'!$A:$L,H$9,FALSE)),0)</f>
        <v>28937.97</v>
      </c>
      <c r="I88" s="89">
        <f>IFERROR((VLOOKUP($A88,'[35]Regulated Pivot'!$A:$L,I$9,FALSE)),0)</f>
        <v>29411.64</v>
      </c>
      <c r="J88" s="89">
        <f>IFERROR((VLOOKUP($A88,'[35]Regulated Pivot'!$A:$L,J$9,FALSE)),0)</f>
        <v>29971.45</v>
      </c>
      <c r="K88" s="90">
        <f>IFERROR((VLOOKUP($A88,'[35]Regulated Pivot'!$A:$L,K$9,FALSE)),0)</f>
        <v>30445.149999999994</v>
      </c>
      <c r="L88" s="90">
        <f>IFERROR((VLOOKUP($A88,'[35]Regulated Pivot'!$A:$L,L$9,FALSE)),0)</f>
        <v>29793.96</v>
      </c>
      <c r="M88" s="90">
        <f>IFERROR((VLOOKUP($A88,'[35]Regulated Pivot'!$A:$L,M$9,FALSE)),0)</f>
        <v>29966.920000000002</v>
      </c>
      <c r="N88" s="90">
        <f>IFERROR((VLOOKUP($A88,'[35]Regulated Pivot'!$A:$L,N$9,FALSE)),0)</f>
        <v>30528.260000000006</v>
      </c>
      <c r="O88" s="90">
        <f>IFERROR((VLOOKUP($A88,'[35]Regulated Pivot'!$A:$M,O$9,FALSE)),0)</f>
        <v>31175.960000000003</v>
      </c>
      <c r="P88" s="90">
        <f>IFERROR((VLOOKUP($A88,'[35]Regulated Pivot'!$A:$N,P$9,FALSE)),0)</f>
        <v>30830.52</v>
      </c>
      <c r="Q88" s="89">
        <f t="shared" si="25"/>
        <v>365497.88000000006</v>
      </c>
      <c r="S88" s="91">
        <f t="shared" si="31"/>
        <v>182.00040638606677</v>
      </c>
      <c r="T88" s="91">
        <f t="shared" si="26"/>
        <v>185</v>
      </c>
      <c r="U88" s="91">
        <f t="shared" si="26"/>
        <v>181.24952104499278</v>
      </c>
      <c r="V88" s="91">
        <f t="shared" si="26"/>
        <v>167.99982583454283</v>
      </c>
      <c r="W88" s="91">
        <f t="shared" si="26"/>
        <v>170.74972423802612</v>
      </c>
      <c r="X88" s="91">
        <f t="shared" si="26"/>
        <v>173.99970972423802</v>
      </c>
      <c r="Y88" s="91">
        <f t="shared" si="31"/>
        <v>176.7497822931785</v>
      </c>
      <c r="Z88" s="91">
        <f t="shared" si="26"/>
        <v>172.96928882438317</v>
      </c>
      <c r="AA88" s="91">
        <f t="shared" si="26"/>
        <v>173.97341074020321</v>
      </c>
      <c r="AB88" s="91">
        <f t="shared" si="26"/>
        <v>177.23227866473152</v>
      </c>
      <c r="AC88" s="91">
        <f t="shared" si="26"/>
        <v>180.99251088534109</v>
      </c>
      <c r="AD88" s="91">
        <f t="shared" si="26"/>
        <v>178.98705370101598</v>
      </c>
      <c r="AE88" s="92">
        <f t="shared" si="32"/>
        <v>176.82529269472664</v>
      </c>
      <c r="AI88" s="244">
        <f t="shared" si="27"/>
        <v>173.21</v>
      </c>
      <c r="AJ88" s="249">
        <f t="shared" si="28"/>
        <v>367534.90737184323</v>
      </c>
      <c r="AK88" s="249">
        <f t="shared" si="29"/>
        <v>2037.0273718431708</v>
      </c>
      <c r="AL88" s="251">
        <f t="shared" si="30"/>
        <v>5.5732946298981826E-3</v>
      </c>
    </row>
    <row r="89" spans="1:38" ht="12.75">
      <c r="A89" s="88" t="s">
        <v>919</v>
      </c>
      <c r="B89" s="88" t="s">
        <v>920</v>
      </c>
      <c r="C89" s="63">
        <f>+VLOOKUP(A89,'[35]2020 UTC Reg svc pricing'!$O:$P,2,FALSE)</f>
        <v>344.49</v>
      </c>
      <c r="D89" s="63"/>
      <c r="E89" s="89">
        <f>IFERROR((VLOOKUP($A89,'[35]Regulated Pivot'!$A:$L,E$9,FALSE)),0)</f>
        <v>16535.52</v>
      </c>
      <c r="F89" s="89">
        <f>IFERROR((VLOOKUP($A89,'[35]Regulated Pivot'!$A:$L,F$9,FALSE)),0)</f>
        <v>16535.52</v>
      </c>
      <c r="G89" s="89">
        <f>IFERROR((VLOOKUP($A89,'[35]Regulated Pivot'!$A:$L,G$9,FALSE)),0)</f>
        <v>16191</v>
      </c>
      <c r="H89" s="89">
        <f>IFERROR((VLOOKUP($A89,'[35]Regulated Pivot'!$A:$L,H$9,FALSE)),0)</f>
        <v>14813.07</v>
      </c>
      <c r="I89" s="89">
        <f>IFERROR((VLOOKUP($A89,'[35]Regulated Pivot'!$A:$L,I$9,FALSE)),0)</f>
        <v>14985.310000000001</v>
      </c>
      <c r="J89" s="89">
        <f>IFERROR((VLOOKUP($A89,'[35]Regulated Pivot'!$A:$L,J$9,FALSE)),0)</f>
        <v>15157.55</v>
      </c>
      <c r="K89" s="90">
        <f>IFERROR((VLOOKUP($A89,'[35]Regulated Pivot'!$A:$L,K$9,FALSE)),0)</f>
        <v>16061.83</v>
      </c>
      <c r="L89" s="90">
        <f>IFERROR((VLOOKUP($A89,'[35]Regulated Pivot'!$A:$L,L$9,FALSE)),0)</f>
        <v>16581.599999999999</v>
      </c>
      <c r="M89" s="90">
        <f>IFERROR((VLOOKUP($A89,'[35]Regulated Pivot'!$A:$L,M$9,FALSE)),0)</f>
        <v>16581.599999999999</v>
      </c>
      <c r="N89" s="90">
        <f>IFERROR((VLOOKUP($A89,'[35]Regulated Pivot'!$A:$L,N$9,FALSE)),0)</f>
        <v>16970.22</v>
      </c>
      <c r="O89" s="90">
        <f>IFERROR((VLOOKUP($A89,'[35]Regulated Pivot'!$A:$M,O$9,FALSE)),0)</f>
        <v>16927.04</v>
      </c>
      <c r="P89" s="90">
        <f>IFERROR((VLOOKUP($A89,'[35]Regulated Pivot'!$A:$N,P$9,FALSE)),0)</f>
        <v>16927.05</v>
      </c>
      <c r="Q89" s="89">
        <f t="shared" si="25"/>
        <v>194267.31</v>
      </c>
      <c r="S89" s="91">
        <f t="shared" si="31"/>
        <v>48</v>
      </c>
      <c r="T89" s="91">
        <f t="shared" si="31"/>
        <v>48</v>
      </c>
      <c r="U89" s="91">
        <f t="shared" si="31"/>
        <v>46.999912914743533</v>
      </c>
      <c r="V89" s="91">
        <f t="shared" si="31"/>
        <v>43</v>
      </c>
      <c r="W89" s="91">
        <f t="shared" si="31"/>
        <v>43.499985485790589</v>
      </c>
      <c r="X89" s="91">
        <f t="shared" si="31"/>
        <v>43.999970971581178</v>
      </c>
      <c r="Y89" s="91">
        <f t="shared" si="31"/>
        <v>46.62495282881941</v>
      </c>
      <c r="Z89" s="91">
        <f t="shared" si="31"/>
        <v>48.133762953931893</v>
      </c>
      <c r="AA89" s="91">
        <f t="shared" si="31"/>
        <v>48.133762953931893</v>
      </c>
      <c r="AB89" s="91">
        <f t="shared" si="31"/>
        <v>49.261865366193504</v>
      </c>
      <c r="AC89" s="91">
        <f t="shared" si="31"/>
        <v>49.136520653719991</v>
      </c>
      <c r="AD89" s="91">
        <f t="shared" si="31"/>
        <v>49.136549682138813</v>
      </c>
      <c r="AE89" s="92">
        <f t="shared" si="32"/>
        <v>46.993940317570896</v>
      </c>
      <c r="AI89" s="244">
        <f t="shared" si="27"/>
        <v>346.41</v>
      </c>
      <c r="AJ89" s="249">
        <f t="shared" si="28"/>
        <v>195350.05038491683</v>
      </c>
      <c r="AK89" s="249">
        <f t="shared" si="29"/>
        <v>1082.7403849168331</v>
      </c>
      <c r="AL89" s="251">
        <f t="shared" si="30"/>
        <v>5.5734564138291368E-3</v>
      </c>
    </row>
    <row r="90" spans="1:38" ht="12.75">
      <c r="A90" s="88" t="s">
        <v>921</v>
      </c>
      <c r="B90" s="88" t="s">
        <v>922</v>
      </c>
      <c r="C90" s="63">
        <f>+VLOOKUP(A90,'[35]2020 UTC Reg svc pricing'!$O:$P,2,FALSE)</f>
        <v>516.74</v>
      </c>
      <c r="D90" s="63"/>
      <c r="E90" s="89">
        <f>IFERROR((VLOOKUP($A90,'[35]Regulated Pivot'!$A:$L,E$9,FALSE)),0)</f>
        <v>6717.62</v>
      </c>
      <c r="F90" s="89">
        <f>IFERROR((VLOOKUP($A90,'[35]Regulated Pivot'!$A:$L,F$9,FALSE)),0)</f>
        <v>6717.62</v>
      </c>
      <c r="G90" s="89">
        <f>IFERROR((VLOOKUP($A90,'[35]Regulated Pivot'!$A:$L,G$9,FALSE)),0)</f>
        <v>6717.6100000000006</v>
      </c>
      <c r="H90" s="89">
        <f>IFERROR((VLOOKUP($A90,'[35]Regulated Pivot'!$A:$L,H$9,FALSE)),0)</f>
        <v>6200.88</v>
      </c>
      <c r="I90" s="89">
        <f>IFERROR((VLOOKUP($A90,'[35]Regulated Pivot'!$A:$L,I$9,FALSE)),0)</f>
        <v>6200.88</v>
      </c>
      <c r="J90" s="89">
        <f>IFERROR((VLOOKUP($A90,'[35]Regulated Pivot'!$A:$L,J$9,FALSE)),0)</f>
        <v>6071.6900000000005</v>
      </c>
      <c r="K90" s="90">
        <f>IFERROR((VLOOKUP($A90,'[35]Regulated Pivot'!$A:$L,K$9,FALSE)),0)</f>
        <v>5684.14</v>
      </c>
      <c r="L90" s="90">
        <f>IFERROR((VLOOKUP($A90,'[35]Regulated Pivot'!$A:$L,L$9,FALSE)),0)</f>
        <v>6088.49</v>
      </c>
      <c r="M90" s="90">
        <f>IFERROR((VLOOKUP($A90,'[35]Regulated Pivot'!$A:$L,M$9,FALSE)),0)</f>
        <v>6218.04</v>
      </c>
      <c r="N90" s="90">
        <f>IFERROR((VLOOKUP($A90,'[35]Regulated Pivot'!$A:$L,N$9,FALSE)),0)</f>
        <v>6218.04</v>
      </c>
      <c r="O90" s="90">
        <f>IFERROR((VLOOKUP($A90,'[35]Regulated Pivot'!$A:$M,O$9,FALSE)),0)</f>
        <v>6218.04</v>
      </c>
      <c r="P90" s="90">
        <f>IFERROR((VLOOKUP($A90,'[35]Regulated Pivot'!$A:$N,P$9,FALSE)),0)</f>
        <v>6218.04</v>
      </c>
      <c r="Q90" s="89">
        <f t="shared" si="25"/>
        <v>75271.09</v>
      </c>
      <c r="S90" s="91">
        <f t="shared" si="31"/>
        <v>13</v>
      </c>
      <c r="T90" s="91">
        <f t="shared" si="31"/>
        <v>13</v>
      </c>
      <c r="U90" s="91">
        <f t="shared" si="31"/>
        <v>12.999980647908039</v>
      </c>
      <c r="V90" s="91">
        <f t="shared" si="31"/>
        <v>12</v>
      </c>
      <c r="W90" s="91">
        <f t="shared" si="31"/>
        <v>12</v>
      </c>
      <c r="X90" s="91">
        <f t="shared" si="31"/>
        <v>11.74999032395402</v>
      </c>
      <c r="Y90" s="91">
        <f t="shared" si="31"/>
        <v>11</v>
      </c>
      <c r="Z90" s="91">
        <f t="shared" si="31"/>
        <v>11.782501838448736</v>
      </c>
      <c r="AA90" s="91">
        <f t="shared" si="31"/>
        <v>12.033208189805318</v>
      </c>
      <c r="AB90" s="91">
        <f t="shared" si="31"/>
        <v>12.033208189805318</v>
      </c>
      <c r="AC90" s="91">
        <f t="shared" si="31"/>
        <v>12.033208189805318</v>
      </c>
      <c r="AD90" s="91">
        <f t="shared" si="31"/>
        <v>12.033208189805318</v>
      </c>
      <c r="AE90" s="92">
        <f t="shared" si="32"/>
        <v>12.138775464127674</v>
      </c>
      <c r="AI90" s="244">
        <f t="shared" si="27"/>
        <v>519.62</v>
      </c>
      <c r="AJ90" s="249">
        <f t="shared" si="28"/>
        <v>75690.606080040263</v>
      </c>
      <c r="AK90" s="249">
        <f t="shared" si="29"/>
        <v>419.51608004026639</v>
      </c>
      <c r="AL90" s="251">
        <f t="shared" si="30"/>
        <v>5.5734024848087945E-3</v>
      </c>
    </row>
    <row r="91" spans="1:38" ht="12.75">
      <c r="A91" s="88" t="s">
        <v>923</v>
      </c>
      <c r="B91" s="88" t="s">
        <v>924</v>
      </c>
      <c r="C91" s="63">
        <f>+VLOOKUP(A91,'[35]2020 UTC Reg svc pricing'!$O:$P,2,FALSE)</f>
        <v>688.99</v>
      </c>
      <c r="D91" s="63"/>
      <c r="E91" s="89">
        <f>IFERROR((VLOOKUP($A91,'[35]Regulated Pivot'!$A:$L,E$9,FALSE)),0)</f>
        <v>688.99</v>
      </c>
      <c r="F91" s="89">
        <f>IFERROR((VLOOKUP($A91,'[35]Regulated Pivot'!$A:$L,F$9,FALSE)),0)</f>
        <v>688.99</v>
      </c>
      <c r="G91" s="89">
        <f>IFERROR((VLOOKUP($A91,'[35]Regulated Pivot'!$A:$L,G$9,FALSE)),0)</f>
        <v>516.74</v>
      </c>
      <c r="H91" s="89">
        <f>IFERROR((VLOOKUP($A91,'[35]Regulated Pivot'!$A:$L,H$9,FALSE)),0)</f>
        <v>0</v>
      </c>
      <c r="I91" s="89">
        <f>IFERROR((VLOOKUP($A91,'[35]Regulated Pivot'!$A:$L,I$9,FALSE)),0)</f>
        <v>0</v>
      </c>
      <c r="J91" s="89">
        <f>IFERROR((VLOOKUP($A91,'[35]Regulated Pivot'!$A:$L,J$9,FALSE)),0)</f>
        <v>215.3</v>
      </c>
      <c r="K91" s="90">
        <f>IFERROR((VLOOKUP($A91,'[35]Regulated Pivot'!$A:$L,K$9,FALSE)),0)</f>
        <v>688.99</v>
      </c>
      <c r="L91" s="90">
        <f>IFERROR((VLOOKUP($A91,'[35]Regulated Pivot'!$A:$L,L$9,FALSE)),0)</f>
        <v>690.89</v>
      </c>
      <c r="M91" s="90">
        <f>IFERROR((VLOOKUP($A91,'[35]Regulated Pivot'!$A:$L,M$9,FALSE)),0)</f>
        <v>690.89</v>
      </c>
      <c r="N91" s="90">
        <f>IFERROR((VLOOKUP($A91,'[35]Regulated Pivot'!$A:$L,N$9,FALSE)),0)</f>
        <v>690.89</v>
      </c>
      <c r="O91" s="90">
        <f>IFERROR((VLOOKUP($A91,'[35]Regulated Pivot'!$A:$M,O$9,FALSE)),0)</f>
        <v>690.89</v>
      </c>
      <c r="P91" s="90">
        <f>IFERROR((VLOOKUP($A91,'[35]Regulated Pivot'!$A:$N,P$9,FALSE)),0)</f>
        <v>690.89</v>
      </c>
      <c r="Q91" s="89">
        <f t="shared" si="25"/>
        <v>6253.4600000000009</v>
      </c>
      <c r="S91" s="91">
        <f t="shared" si="31"/>
        <v>1</v>
      </c>
      <c r="T91" s="91">
        <f t="shared" si="31"/>
        <v>1</v>
      </c>
      <c r="U91" s="91">
        <f t="shared" si="31"/>
        <v>0.74999637150031206</v>
      </c>
      <c r="V91" s="91">
        <f t="shared" si="31"/>
        <v>0</v>
      </c>
      <c r="W91" s="91">
        <f t="shared" si="31"/>
        <v>0</v>
      </c>
      <c r="X91" s="91">
        <f t="shared" si="31"/>
        <v>0.31248639312617021</v>
      </c>
      <c r="Y91" s="91">
        <f t="shared" si="31"/>
        <v>1</v>
      </c>
      <c r="Z91" s="91">
        <f t="shared" si="31"/>
        <v>1.0027576597628411</v>
      </c>
      <c r="AA91" s="91">
        <f t="shared" si="31"/>
        <v>1.0027576597628411</v>
      </c>
      <c r="AB91" s="91">
        <f t="shared" si="31"/>
        <v>1.0027576597628411</v>
      </c>
      <c r="AC91" s="91">
        <f t="shared" si="31"/>
        <v>1.0027576597628411</v>
      </c>
      <c r="AD91" s="91">
        <f t="shared" si="31"/>
        <v>1.0027576597628411</v>
      </c>
      <c r="AE91" s="92">
        <f t="shared" si="32"/>
        <v>0.75635592195339052</v>
      </c>
      <c r="AI91" s="244">
        <f t="shared" si="27"/>
        <v>692.83</v>
      </c>
      <c r="AJ91" s="249">
        <f t="shared" si="28"/>
        <v>6288.3128808836118</v>
      </c>
      <c r="AK91" s="249">
        <f t="shared" si="29"/>
        <v>34.852880883610851</v>
      </c>
      <c r="AL91" s="251">
        <f t="shared" si="30"/>
        <v>5.5733755206894813E-3</v>
      </c>
    </row>
    <row r="92" spans="1:38" ht="12.75">
      <c r="A92" s="88" t="s">
        <v>925</v>
      </c>
      <c r="B92" s="88" t="s">
        <v>926</v>
      </c>
      <c r="C92" s="63">
        <f>+VLOOKUP(A92,'[35]2020 UTC Reg svc pricing'!$O:$P,2,FALSE)</f>
        <v>861.24</v>
      </c>
      <c r="D92" s="63"/>
      <c r="E92" s="89">
        <f>IFERROR((VLOOKUP($A92,'[35]Regulated Pivot'!$A:$L,E$9,FALSE)),0)</f>
        <v>2583.7200000000003</v>
      </c>
      <c r="F92" s="89">
        <f>IFERROR((VLOOKUP($A92,'[35]Regulated Pivot'!$A:$L,F$9,FALSE)),0)</f>
        <v>2583.7200000000003</v>
      </c>
      <c r="G92" s="89">
        <f>IFERROR((VLOOKUP($A92,'[35]Regulated Pivot'!$A:$L,G$9,FALSE)),0)</f>
        <v>2583.7200000000003</v>
      </c>
      <c r="H92" s="89">
        <f>IFERROR((VLOOKUP($A92,'[35]Regulated Pivot'!$A:$L,H$9,FALSE)),0)</f>
        <v>1722.48</v>
      </c>
      <c r="I92" s="89">
        <f>IFERROR((VLOOKUP($A92,'[35]Regulated Pivot'!$A:$L,I$9,FALSE)),0)</f>
        <v>2110.0300000000002</v>
      </c>
      <c r="J92" s="89">
        <f>IFERROR((VLOOKUP($A92,'[35]Regulated Pivot'!$A:$L,J$9,FALSE)),0)</f>
        <v>1722.48</v>
      </c>
      <c r="K92" s="90">
        <f>IFERROR((VLOOKUP($A92,'[35]Regulated Pivot'!$A:$L,K$9,FALSE)),0)</f>
        <v>1722.48</v>
      </c>
      <c r="L92" s="90">
        <f>IFERROR((VLOOKUP($A92,'[35]Regulated Pivot'!$A:$L,L$9,FALSE)),0)</f>
        <v>1727.24</v>
      </c>
      <c r="M92" s="90">
        <f>IFERROR((VLOOKUP($A92,'[35]Regulated Pivot'!$A:$L,M$9,FALSE)),0)</f>
        <v>1727.24</v>
      </c>
      <c r="N92" s="90">
        <f>IFERROR((VLOOKUP($A92,'[35]Regulated Pivot'!$A:$L,N$9,FALSE)),0)</f>
        <v>1727.24</v>
      </c>
      <c r="O92" s="90">
        <f>IFERROR((VLOOKUP($A92,'[35]Regulated Pivot'!$A:$M,O$9,FALSE)),0)</f>
        <v>1727.24</v>
      </c>
      <c r="P92" s="90">
        <f>IFERROR((VLOOKUP($A92,'[35]Regulated Pivot'!$A:$N,P$9,FALSE)),0)</f>
        <v>1727.24</v>
      </c>
      <c r="Q92" s="89">
        <f t="shared" si="25"/>
        <v>23664.830000000009</v>
      </c>
      <c r="S92" s="91">
        <f t="shared" si="31"/>
        <v>3.0000000000000004</v>
      </c>
      <c r="T92" s="91">
        <f t="shared" si="31"/>
        <v>3.0000000000000004</v>
      </c>
      <c r="U92" s="91">
        <f t="shared" si="31"/>
        <v>3.0000000000000004</v>
      </c>
      <c r="V92" s="91">
        <f t="shared" si="31"/>
        <v>2</v>
      </c>
      <c r="W92" s="91">
        <f t="shared" si="31"/>
        <v>2.449990711067763</v>
      </c>
      <c r="X92" s="91">
        <f t="shared" si="31"/>
        <v>2</v>
      </c>
      <c r="Y92" s="91">
        <f t="shared" si="31"/>
        <v>2</v>
      </c>
      <c r="Z92" s="91">
        <f t="shared" si="31"/>
        <v>2.0055269146811572</v>
      </c>
      <c r="AA92" s="91">
        <f t="shared" si="31"/>
        <v>2.0055269146811572</v>
      </c>
      <c r="AB92" s="91">
        <f t="shared" si="31"/>
        <v>2.0055269146811572</v>
      </c>
      <c r="AC92" s="91">
        <f t="shared" si="31"/>
        <v>2.0055269146811572</v>
      </c>
      <c r="AD92" s="91">
        <f t="shared" si="31"/>
        <v>2.0055269146811572</v>
      </c>
      <c r="AE92" s="92">
        <f t="shared" si="32"/>
        <v>2.2898021070394616</v>
      </c>
      <c r="AI92" s="244">
        <f t="shared" si="27"/>
        <v>866.04</v>
      </c>
      <c r="AJ92" s="249">
        <f t="shared" si="28"/>
        <v>23796.722601365462</v>
      </c>
      <c r="AK92" s="249">
        <f t="shared" si="29"/>
        <v>131.89260136545272</v>
      </c>
      <c r="AL92" s="251">
        <f t="shared" si="30"/>
        <v>5.5733593423427366E-3</v>
      </c>
    </row>
    <row r="93" spans="1:38" ht="12.75">
      <c r="A93" s="88" t="s">
        <v>927</v>
      </c>
      <c r="B93" s="88" t="s">
        <v>928</v>
      </c>
      <c r="C93" s="63">
        <f>+VLOOKUP(A93,'[35]2020 UTC Reg svc pricing'!$O:$P,2,FALSE)</f>
        <v>1033.48</v>
      </c>
      <c r="D93" s="63"/>
      <c r="E93" s="89">
        <f>IFERROR((VLOOKUP($A93,'[35]Regulated Pivot'!$A:$L,E$9,FALSE)),0)</f>
        <v>0</v>
      </c>
      <c r="F93" s="89">
        <f>IFERROR((VLOOKUP($A93,'[35]Regulated Pivot'!$A:$L,F$9,FALSE)),0)</f>
        <v>0</v>
      </c>
      <c r="G93" s="89">
        <f>IFERROR((VLOOKUP($A93,'[35]Regulated Pivot'!$A:$L,G$9,FALSE)),0)</f>
        <v>0</v>
      </c>
      <c r="H93" s="89">
        <f>IFERROR((VLOOKUP($A93,'[35]Regulated Pivot'!$A:$L,H$9,FALSE)),0)</f>
        <v>0</v>
      </c>
      <c r="I93" s="89">
        <f>IFERROR((VLOOKUP($A93,'[35]Regulated Pivot'!$A:$L,I$9,FALSE)),0)</f>
        <v>0</v>
      </c>
      <c r="J93" s="89">
        <f>IFERROR((VLOOKUP($A93,'[35]Regulated Pivot'!$A:$L,J$9,FALSE)),0)</f>
        <v>1033.48</v>
      </c>
      <c r="K93" s="90">
        <f>IFERROR((VLOOKUP($A93,'[35]Regulated Pivot'!$A:$L,K$9,FALSE)),0)</f>
        <v>1033.48</v>
      </c>
      <c r="L93" s="90">
        <f>IFERROR((VLOOKUP($A93,'[35]Regulated Pivot'!$A:$L,L$9,FALSE)),0)</f>
        <v>1036.3399999999999</v>
      </c>
      <c r="M93" s="90">
        <f>IFERROR((VLOOKUP($A93,'[35]Regulated Pivot'!$A:$L,M$9,FALSE)),0)</f>
        <v>1036.3399999999999</v>
      </c>
      <c r="N93" s="90">
        <f>IFERROR((VLOOKUP($A93,'[35]Regulated Pivot'!$A:$L,N$9,FALSE)),0)</f>
        <v>1036.3399999999999</v>
      </c>
      <c r="O93" s="90">
        <f>IFERROR((VLOOKUP($A93,'[35]Regulated Pivot'!$A:$M,O$9,FALSE)),0)</f>
        <v>1036.3399999999999</v>
      </c>
      <c r="P93" s="90">
        <f>IFERROR((VLOOKUP($A93,'[35]Regulated Pivot'!$A:$N,P$9,FALSE)),0)</f>
        <v>1036.3399999999999</v>
      </c>
      <c r="Q93" s="89">
        <f t="shared" si="25"/>
        <v>7248.6600000000008</v>
      </c>
      <c r="S93" s="91">
        <f t="shared" si="31"/>
        <v>0</v>
      </c>
      <c r="T93" s="91">
        <f t="shared" si="31"/>
        <v>0</v>
      </c>
      <c r="U93" s="91">
        <f t="shared" si="31"/>
        <v>0</v>
      </c>
      <c r="V93" s="91">
        <f t="shared" si="31"/>
        <v>0</v>
      </c>
      <c r="W93" s="91">
        <f t="shared" si="31"/>
        <v>0</v>
      </c>
      <c r="X93" s="91">
        <f t="shared" si="31"/>
        <v>1</v>
      </c>
      <c r="Y93" s="91">
        <f t="shared" si="31"/>
        <v>1</v>
      </c>
      <c r="Z93" s="91">
        <f t="shared" si="31"/>
        <v>1.002767349150443</v>
      </c>
      <c r="AA93" s="91">
        <f t="shared" si="31"/>
        <v>1.002767349150443</v>
      </c>
      <c r="AB93" s="91">
        <f t="shared" si="31"/>
        <v>1.002767349150443</v>
      </c>
      <c r="AC93" s="91">
        <f t="shared" si="31"/>
        <v>1.002767349150443</v>
      </c>
      <c r="AD93" s="91">
        <f t="shared" si="31"/>
        <v>1.002767349150443</v>
      </c>
      <c r="AE93" s="92">
        <f t="shared" si="32"/>
        <v>0.58448639547935133</v>
      </c>
      <c r="AI93" s="244">
        <f t="shared" si="27"/>
        <v>1039.24</v>
      </c>
      <c r="AJ93" s="249">
        <f t="shared" si="28"/>
        <v>7289.0596996555332</v>
      </c>
      <c r="AK93" s="249">
        <f t="shared" si="29"/>
        <v>40.399699655532459</v>
      </c>
      <c r="AL93" s="251">
        <f t="shared" si="30"/>
        <v>5.5734024848085656E-3</v>
      </c>
    </row>
    <row r="94" spans="1:38" s="62" customFormat="1" ht="12.75">
      <c r="A94" s="88" t="s">
        <v>929</v>
      </c>
      <c r="B94" s="88" t="s">
        <v>930</v>
      </c>
      <c r="C94" s="63">
        <f>+VLOOKUP(A94,'[35]2020 UTC Reg svc pricing'!$O:$P,2,FALSE)</f>
        <v>86.32</v>
      </c>
      <c r="D94" s="63"/>
      <c r="E94" s="89">
        <f>IFERROR((VLOOKUP($A94,'[35]Regulated Pivot'!$A:$L,E$9,FALSE)),0)</f>
        <v>3021.2000000000003</v>
      </c>
      <c r="F94" s="89">
        <f>IFERROR((VLOOKUP($A94,'[35]Regulated Pivot'!$A:$L,F$9,FALSE)),0)</f>
        <v>3064.36</v>
      </c>
      <c r="G94" s="89">
        <f>IFERROR((VLOOKUP($A94,'[35]Regulated Pivot'!$A:$L,G$9,FALSE)),0)</f>
        <v>3150.6800000000003</v>
      </c>
      <c r="H94" s="89">
        <f>IFERROR((VLOOKUP($A94,'[35]Regulated Pivot'!$A:$L,H$9,FALSE)),0)</f>
        <v>3344.8999999999996</v>
      </c>
      <c r="I94" s="89">
        <f>IFERROR((VLOOKUP($A94,'[35]Regulated Pivot'!$A:$L,I$9,FALSE)),0)</f>
        <v>3323.3199999999997</v>
      </c>
      <c r="J94" s="89">
        <f>IFERROR((VLOOKUP($A94,'[35]Regulated Pivot'!$A:$L,J$9,FALSE)),0)</f>
        <v>3344.8999999999996</v>
      </c>
      <c r="K94" s="90">
        <f>IFERROR((VLOOKUP($A94,'[35]Regulated Pivot'!$A:$L,K$9,FALSE)),0)</f>
        <v>3323.3199999999997</v>
      </c>
      <c r="L94" s="90">
        <f>IFERROR((VLOOKUP($A94,'[35]Regulated Pivot'!$A:$L,L$9,FALSE)),0)</f>
        <v>3419.12</v>
      </c>
      <c r="M94" s="90">
        <f>IFERROR((VLOOKUP($A94,'[35]Regulated Pivot'!$A:$L,M$9,FALSE)),0)</f>
        <v>3462.4</v>
      </c>
      <c r="N94" s="90">
        <f>IFERROR((VLOOKUP($A94,'[35]Regulated Pivot'!$A:$L,N$9,FALSE)),0)</f>
        <v>3289.2800000000007</v>
      </c>
      <c r="O94" s="90">
        <f>IFERROR((VLOOKUP($A94,'[35]Regulated Pivot'!$A:$M,O$9,FALSE)),0)</f>
        <v>3419.1200000000003</v>
      </c>
      <c r="P94" s="90">
        <f>IFERROR((VLOOKUP($A94,'[35]Regulated Pivot'!$A:$N,P$9,FALSE)),0)</f>
        <v>3462.4</v>
      </c>
      <c r="Q94" s="89">
        <f t="shared" si="25"/>
        <v>39625.000000000007</v>
      </c>
      <c r="S94" s="91">
        <f t="shared" si="31"/>
        <v>35.000000000000007</v>
      </c>
      <c r="T94" s="91">
        <f t="shared" si="31"/>
        <v>35.500000000000007</v>
      </c>
      <c r="U94" s="91">
        <f t="shared" si="31"/>
        <v>36.500000000000007</v>
      </c>
      <c r="V94" s="91">
        <f t="shared" si="31"/>
        <v>38.75</v>
      </c>
      <c r="W94" s="91">
        <f t="shared" si="31"/>
        <v>38.5</v>
      </c>
      <c r="X94" s="91">
        <f t="shared" si="31"/>
        <v>38.75</v>
      </c>
      <c r="Y94" s="91">
        <f t="shared" si="31"/>
        <v>38.5</v>
      </c>
      <c r="Z94" s="91">
        <f t="shared" si="31"/>
        <v>39.609823911028734</v>
      </c>
      <c r="AA94" s="91">
        <f t="shared" si="31"/>
        <v>40.111214087117709</v>
      </c>
      <c r="AB94" s="91">
        <f t="shared" si="31"/>
        <v>38.10565338276183</v>
      </c>
      <c r="AC94" s="91">
        <f t="shared" si="31"/>
        <v>39.609823911028741</v>
      </c>
      <c r="AD94" s="91">
        <f t="shared" si="31"/>
        <v>40.111214087117709</v>
      </c>
      <c r="AE94" s="92">
        <f t="shared" si="32"/>
        <v>38.253977448254567</v>
      </c>
      <c r="AI94" s="244">
        <f t="shared" si="27"/>
        <v>86.8</v>
      </c>
      <c r="AJ94" s="249">
        <f t="shared" si="28"/>
        <v>39845.342910101957</v>
      </c>
      <c r="AK94" s="249">
        <f t="shared" si="29"/>
        <v>220.34291010195011</v>
      </c>
      <c r="AL94" s="251">
        <f t="shared" si="30"/>
        <v>5.5607043558851751E-3</v>
      </c>
    </row>
    <row r="95" spans="1:38" ht="12.75">
      <c r="A95" s="88" t="s">
        <v>931</v>
      </c>
      <c r="B95" s="88" t="s">
        <v>932</v>
      </c>
      <c r="C95" s="63">
        <f>+VLOOKUP(A95,'[35]2020 UTC Reg svc pricing'!$O:$P,2,FALSE)</f>
        <v>222.91</v>
      </c>
      <c r="D95" s="63"/>
      <c r="E95" s="89">
        <f>IFERROR((VLOOKUP($A95,'[35]Regulated Pivot'!$A:$L,E$9,FALSE)),0)</f>
        <v>42798.720000000001</v>
      </c>
      <c r="F95" s="89">
        <f>IFERROR((VLOOKUP($A95,'[35]Regulated Pivot'!$A:$L,F$9,FALSE)),0)</f>
        <v>42965.919999999998</v>
      </c>
      <c r="G95" s="89">
        <f>IFERROR((VLOOKUP($A95,'[35]Regulated Pivot'!$A:$L,G$9,FALSE)),0)</f>
        <v>42130.01</v>
      </c>
      <c r="H95" s="89">
        <f>IFERROR((VLOOKUP($A95,'[35]Regulated Pivot'!$A:$L,H$9,FALSE)),0)</f>
        <v>42263.68</v>
      </c>
      <c r="I95" s="89">
        <f>IFERROR((VLOOKUP($A95,'[35]Regulated Pivot'!$A:$L,I$9,FALSE)),0)</f>
        <v>41795.54</v>
      </c>
      <c r="J95" s="89">
        <f>IFERROR((VLOOKUP($A95,'[35]Regulated Pivot'!$A:$L,J$9,FALSE)),0)</f>
        <v>41739.82</v>
      </c>
      <c r="K95" s="90">
        <f>IFERROR((VLOOKUP($A95,'[35]Regulated Pivot'!$A:$L,K$9,FALSE)),0)</f>
        <v>41461.26</v>
      </c>
      <c r="L95" s="90">
        <f>IFERROR((VLOOKUP($A95,'[35]Regulated Pivot'!$A:$L,L$9,FALSE)),0)</f>
        <v>40847.449999999997</v>
      </c>
      <c r="M95" s="90">
        <f>IFERROR((VLOOKUP($A95,'[35]Regulated Pivot'!$A:$L,M$9,FALSE)),0)</f>
        <v>42075.15</v>
      </c>
      <c r="N95" s="90">
        <f>IFERROR((VLOOKUP($A95,'[35]Regulated Pivot'!$A:$L,N$9,FALSE)),0)</f>
        <v>42242.780000000006</v>
      </c>
      <c r="O95" s="90">
        <f>IFERROR((VLOOKUP($A95,'[35]Regulated Pivot'!$A:$M,O$9,FALSE)),0)</f>
        <v>42410.400000000001</v>
      </c>
      <c r="P95" s="90">
        <f>IFERROR((VLOOKUP($A95,'[35]Regulated Pivot'!$A:$N,P$9,FALSE)),0)</f>
        <v>43373.53</v>
      </c>
      <c r="Q95" s="89">
        <f t="shared" si="25"/>
        <v>506104.26000000013</v>
      </c>
      <c r="S95" s="91">
        <f t="shared" si="31"/>
        <v>192</v>
      </c>
      <c r="T95" s="91">
        <f t="shared" si="31"/>
        <v>192.75007850702076</v>
      </c>
      <c r="U95" s="91">
        <f t="shared" si="31"/>
        <v>189.00008972230947</v>
      </c>
      <c r="V95" s="91">
        <f t="shared" si="31"/>
        <v>189.59974877753353</v>
      </c>
      <c r="W95" s="91">
        <f t="shared" si="31"/>
        <v>187.49961868018482</v>
      </c>
      <c r="X95" s="91">
        <f t="shared" si="31"/>
        <v>187.24965232605086</v>
      </c>
      <c r="Y95" s="91">
        <f t="shared" si="31"/>
        <v>186</v>
      </c>
      <c r="Z95" s="91">
        <f t="shared" si="31"/>
        <v>183.24637746175586</v>
      </c>
      <c r="AA95" s="91">
        <f t="shared" si="31"/>
        <v>188.75398142748196</v>
      </c>
      <c r="AB95" s="91">
        <f t="shared" si="31"/>
        <v>189.50598896415596</v>
      </c>
      <c r="AC95" s="91">
        <f t="shared" si="31"/>
        <v>190.25795163967521</v>
      </c>
      <c r="AD95" s="91">
        <f t="shared" si="31"/>
        <v>194.57866403481225</v>
      </c>
      <c r="AE95" s="92">
        <f t="shared" si="32"/>
        <v>189.20351262841507</v>
      </c>
      <c r="AI95" s="244">
        <f t="shared" si="27"/>
        <v>224.15</v>
      </c>
      <c r="AJ95" s="249">
        <f t="shared" si="28"/>
        <v>508919.60826791089</v>
      </c>
      <c r="AK95" s="249">
        <f t="shared" si="29"/>
        <v>2815.3482679107692</v>
      </c>
      <c r="AL95" s="251">
        <f t="shared" si="30"/>
        <v>5.5627831860391146E-3</v>
      </c>
    </row>
    <row r="96" spans="1:38" ht="12.75">
      <c r="A96" s="88" t="s">
        <v>933</v>
      </c>
      <c r="B96" s="88" t="s">
        <v>934</v>
      </c>
      <c r="C96" s="63">
        <f>+VLOOKUP(A96,'[35]2020 UTC Reg svc pricing'!$O:$P,2,FALSE)</f>
        <v>445.82</v>
      </c>
      <c r="D96" s="63"/>
      <c r="E96" s="89">
        <f>IFERROR((VLOOKUP($A96,'[35]Regulated Pivot'!$A:$L,E$9,FALSE)),0)</f>
        <v>41015.440000000002</v>
      </c>
      <c r="F96" s="89">
        <f>IFERROR((VLOOKUP($A96,'[35]Regulated Pivot'!$A:$L,F$9,FALSE)),0)</f>
        <v>40792.54</v>
      </c>
      <c r="G96" s="89">
        <f>IFERROR((VLOOKUP($A96,'[35]Regulated Pivot'!$A:$L,G$9,FALSE)),0)</f>
        <v>41572.69</v>
      </c>
      <c r="H96" s="89">
        <f>IFERROR((VLOOKUP($A96,'[35]Regulated Pivot'!$A:$L,H$9,FALSE)),0)</f>
        <v>40625.32</v>
      </c>
      <c r="I96" s="89">
        <f>IFERROR((VLOOKUP($A96,'[35]Regulated Pivot'!$A:$L,I$9,FALSE)),0)</f>
        <v>45696.53</v>
      </c>
      <c r="J96" s="89">
        <f>IFERROR((VLOOKUP($A96,'[35]Regulated Pivot'!$A:$L,J$9,FALSE)),0)</f>
        <v>48204.21</v>
      </c>
      <c r="K96" s="90">
        <f>IFERROR((VLOOKUP($A96,'[35]Regulated Pivot'!$A:$L,K$9,FALSE)),0)</f>
        <v>47479.82</v>
      </c>
      <c r="L96" s="90">
        <f>IFERROR((VLOOKUP($A96,'[35]Regulated Pivot'!$A:$L,L$9,FALSE)),0)</f>
        <v>48167.479999999996</v>
      </c>
      <c r="M96" s="90">
        <f>IFERROR((VLOOKUP($A96,'[35]Regulated Pivot'!$A:$L,M$9,FALSE)),0)</f>
        <v>49061.539999999994</v>
      </c>
      <c r="N96" s="90">
        <f>IFERROR((VLOOKUP($A96,'[35]Regulated Pivot'!$A:$L,N$9,FALSE)),0)</f>
        <v>49396.789999999994</v>
      </c>
      <c r="O96" s="90">
        <f>IFERROR((VLOOKUP($A96,'[35]Regulated Pivot'!$A:$M,O$9,FALSE)),0)</f>
        <v>50346.729999999996</v>
      </c>
      <c r="P96" s="90">
        <f>IFERROR((VLOOKUP($A96,'[35]Regulated Pivot'!$A:$N,P$9,FALSE)),0)</f>
        <v>49452.679999999993</v>
      </c>
      <c r="Q96" s="89">
        <f t="shared" si="25"/>
        <v>551811.7699999999</v>
      </c>
      <c r="S96" s="91">
        <f t="shared" si="31"/>
        <v>92</v>
      </c>
      <c r="T96" s="91">
        <f t="shared" si="31"/>
        <v>91.50002243057736</v>
      </c>
      <c r="U96" s="91">
        <f t="shared" si="31"/>
        <v>93.2499439235566</v>
      </c>
      <c r="V96" s="91">
        <f t="shared" si="31"/>
        <v>91.124938315912246</v>
      </c>
      <c r="W96" s="91">
        <f t="shared" si="31"/>
        <v>102.49995513884527</v>
      </c>
      <c r="X96" s="91">
        <f t="shared" si="31"/>
        <v>108.12482616302543</v>
      </c>
      <c r="Y96" s="91">
        <f t="shared" si="31"/>
        <v>106.49997756942264</v>
      </c>
      <c r="Z96" s="91">
        <f t="shared" si="31"/>
        <v>108.0424386523709</v>
      </c>
      <c r="AA96" s="91">
        <f t="shared" si="31"/>
        <v>110.04786685209277</v>
      </c>
      <c r="AB96" s="91">
        <f t="shared" si="31"/>
        <v>110.79985195818939</v>
      </c>
      <c r="AC96" s="91">
        <f t="shared" si="31"/>
        <v>112.93062222421604</v>
      </c>
      <c r="AD96" s="91">
        <f t="shared" si="31"/>
        <v>110.92521645507153</v>
      </c>
      <c r="AE96" s="92">
        <f t="shared" si="32"/>
        <v>103.14547164027334</v>
      </c>
      <c r="AI96" s="244">
        <f t="shared" si="27"/>
        <v>448.3</v>
      </c>
      <c r="AJ96" s="249">
        <f t="shared" si="28"/>
        <v>554881.37923601444</v>
      </c>
      <c r="AK96" s="249">
        <f t="shared" si="29"/>
        <v>3069.6092360145412</v>
      </c>
      <c r="AL96" s="251">
        <f t="shared" si="30"/>
        <v>5.5627831860392213E-3</v>
      </c>
    </row>
    <row r="97" spans="1:38" ht="12.75">
      <c r="A97" s="88" t="s">
        <v>935</v>
      </c>
      <c r="B97" s="88" t="s">
        <v>936</v>
      </c>
      <c r="C97" s="63">
        <f>+VLOOKUP(A97,'[35]2020 UTC Reg svc pricing'!$O:$P,2,FALSE)</f>
        <v>668.73</v>
      </c>
      <c r="D97" s="63"/>
      <c r="E97" s="89">
        <f>IFERROR((VLOOKUP($A97,'[35]Regulated Pivot'!$A:$L,E$9,FALSE)),0)</f>
        <v>22068.09</v>
      </c>
      <c r="F97" s="89">
        <f>IFERROR((VLOOKUP($A97,'[35]Regulated Pivot'!$A:$L,F$9,FALSE)),0)</f>
        <v>22068.09</v>
      </c>
      <c r="G97" s="89">
        <f>IFERROR((VLOOKUP($A97,'[35]Regulated Pivot'!$A:$L,G$9,FALSE)),0)</f>
        <v>19727.480000000003</v>
      </c>
      <c r="H97" s="89">
        <f>IFERROR((VLOOKUP($A97,'[35]Regulated Pivot'!$A:$L,H$9,FALSE)),0)</f>
        <v>11758.470000000001</v>
      </c>
      <c r="I97" s="89">
        <f>IFERROR((VLOOKUP($A97,'[35]Regulated Pivot'!$A:$L,I$9,FALSE)),0)</f>
        <v>10699.67</v>
      </c>
      <c r="J97" s="89">
        <f>IFERROR((VLOOKUP($A97,'[35]Regulated Pivot'!$A:$L,J$9,FALSE)),0)</f>
        <v>10142.380000000001</v>
      </c>
      <c r="K97" s="90">
        <f>IFERROR((VLOOKUP($A97,'[35]Regulated Pivot'!$A:$L,K$9,FALSE)),0)</f>
        <v>10198.130000000001</v>
      </c>
      <c r="L97" s="90">
        <f>IFERROR((VLOOKUP($A97,'[35]Regulated Pivot'!$A:$L,L$9,FALSE)),0)</f>
        <v>11173.98</v>
      </c>
      <c r="M97" s="90">
        <f>IFERROR((VLOOKUP($A97,'[35]Regulated Pivot'!$A:$L,M$9,FALSE)),0)</f>
        <v>12740.259999999998</v>
      </c>
      <c r="N97" s="90">
        <f>IFERROR((VLOOKUP($A97,'[35]Regulated Pivot'!$A:$L,N$9,FALSE)),0)</f>
        <v>12069.720000000001</v>
      </c>
      <c r="O97" s="90">
        <f>IFERROR((VLOOKUP($A97,'[35]Regulated Pivot'!$A:$M,O$9,FALSE)),0)</f>
        <v>12740.259999999998</v>
      </c>
      <c r="P97" s="90">
        <f>IFERROR((VLOOKUP($A97,'[35]Regulated Pivot'!$A:$N,P$9,FALSE)),0)</f>
        <v>13913.7</v>
      </c>
      <c r="Q97" s="89">
        <f t="shared" si="25"/>
        <v>169300.23000000004</v>
      </c>
      <c r="S97" s="91">
        <f t="shared" si="31"/>
        <v>33</v>
      </c>
      <c r="T97" s="91">
        <f t="shared" si="31"/>
        <v>33</v>
      </c>
      <c r="U97" s="91">
        <f t="shared" si="31"/>
        <v>29.499917754549674</v>
      </c>
      <c r="V97" s="91">
        <f t="shared" si="31"/>
        <v>17.583284733749046</v>
      </c>
      <c r="W97" s="91">
        <f t="shared" si="31"/>
        <v>15.999985046281758</v>
      </c>
      <c r="X97" s="91">
        <f t="shared" si="31"/>
        <v>15.166629282371062</v>
      </c>
      <c r="Y97" s="91">
        <f t="shared" si="31"/>
        <v>15.249996261570441</v>
      </c>
      <c r="Z97" s="91">
        <f t="shared" si="31"/>
        <v>16.709254856219999</v>
      </c>
      <c r="AA97" s="91">
        <f t="shared" si="31"/>
        <v>19.051425837034376</v>
      </c>
      <c r="AB97" s="91">
        <f t="shared" si="31"/>
        <v>18.04871921403257</v>
      </c>
      <c r="AC97" s="91">
        <f t="shared" si="31"/>
        <v>19.051425837034376</v>
      </c>
      <c r="AD97" s="91">
        <f t="shared" si="31"/>
        <v>20.806154950428425</v>
      </c>
      <c r="AE97" s="92">
        <f t="shared" si="32"/>
        <v>21.097232814439305</v>
      </c>
      <c r="AI97" s="244">
        <f t="shared" si="27"/>
        <v>672.46</v>
      </c>
      <c r="AJ97" s="249">
        <f t="shared" si="28"/>
        <v>170244.54214077425</v>
      </c>
      <c r="AK97" s="249">
        <f t="shared" si="29"/>
        <v>944.31214077421464</v>
      </c>
      <c r="AL97" s="251">
        <f t="shared" si="30"/>
        <v>5.577736904280723E-3</v>
      </c>
    </row>
    <row r="98" spans="1:38" ht="12.75">
      <c r="A98" s="88" t="s">
        <v>937</v>
      </c>
      <c r="B98" s="88" t="s">
        <v>938</v>
      </c>
      <c r="C98" s="63">
        <f>+VLOOKUP(A98,'[35]2020 UTC Reg svc pricing'!$O:$P,2,FALSE)</f>
        <v>891.62999999999988</v>
      </c>
      <c r="D98" s="63"/>
      <c r="E98" s="89">
        <f>IFERROR((VLOOKUP($A98,'[35]Regulated Pivot'!$A:$L,E$9,FALSE)),0)</f>
        <v>3566.52</v>
      </c>
      <c r="F98" s="89">
        <f>IFERROR((VLOOKUP($A98,'[35]Regulated Pivot'!$A:$L,F$9,FALSE)),0)</f>
        <v>3566.52</v>
      </c>
      <c r="G98" s="89">
        <f>IFERROR((VLOOKUP($A98,'[35]Regulated Pivot'!$A:$L,G$9,FALSE)),0)</f>
        <v>3566.52</v>
      </c>
      <c r="H98" s="89">
        <f>IFERROR((VLOOKUP($A98,'[35]Regulated Pivot'!$A:$L,H$9,FALSE)),0)</f>
        <v>2563.4299999999998</v>
      </c>
      <c r="I98" s="89">
        <f>IFERROR((VLOOKUP($A98,'[35]Regulated Pivot'!$A:$L,I$9,FALSE)),0)</f>
        <v>3566.52</v>
      </c>
      <c r="J98" s="89">
        <f>IFERROR((VLOOKUP($A98,'[35]Regulated Pivot'!$A:$L,J$9,FALSE)),0)</f>
        <v>4458.1499999999996</v>
      </c>
      <c r="K98" s="90">
        <f>IFERROR((VLOOKUP($A98,'[35]Regulated Pivot'!$A:$L,K$9,FALSE)),0)</f>
        <v>4792.5</v>
      </c>
      <c r="L98" s="90">
        <f>IFERROR((VLOOKUP($A98,'[35]Regulated Pivot'!$A:$L,L$9,FALSE)),0)</f>
        <v>5364.36</v>
      </c>
      <c r="M98" s="90">
        <f>IFERROR((VLOOKUP($A98,'[35]Regulated Pivot'!$A:$L,M$9,FALSE)),0)</f>
        <v>5364.36</v>
      </c>
      <c r="N98" s="90">
        <f>IFERROR((VLOOKUP($A98,'[35]Regulated Pivot'!$A:$L,N$9,FALSE)),0)</f>
        <v>5364.36</v>
      </c>
      <c r="O98" s="90">
        <f>IFERROR((VLOOKUP($A98,'[35]Regulated Pivot'!$A:$M,O$9,FALSE)),0)</f>
        <v>5364.36</v>
      </c>
      <c r="P98" s="90">
        <f>IFERROR((VLOOKUP($A98,'[35]Regulated Pivot'!$A:$N,P$9,FALSE)),0)</f>
        <v>5364.36</v>
      </c>
      <c r="Q98" s="89">
        <f t="shared" si="25"/>
        <v>52901.96</v>
      </c>
      <c r="S98" s="91">
        <f t="shared" si="31"/>
        <v>4.0000000000000009</v>
      </c>
      <c r="T98" s="91">
        <f t="shared" si="31"/>
        <v>4.0000000000000009</v>
      </c>
      <c r="U98" s="91">
        <f t="shared" si="31"/>
        <v>4.0000000000000009</v>
      </c>
      <c r="V98" s="91">
        <f t="shared" si="31"/>
        <v>2.8749929903659592</v>
      </c>
      <c r="W98" s="91">
        <f t="shared" si="31"/>
        <v>4.0000000000000009</v>
      </c>
      <c r="X98" s="91">
        <f t="shared" si="31"/>
        <v>5</v>
      </c>
      <c r="Y98" s="91">
        <f t="shared" si="31"/>
        <v>5.3749873826587269</v>
      </c>
      <c r="Z98" s="91">
        <f t="shared" si="31"/>
        <v>6.0163520742909062</v>
      </c>
      <c r="AA98" s="91">
        <f t="shared" si="31"/>
        <v>6.0163520742909062</v>
      </c>
      <c r="AB98" s="91">
        <f t="shared" si="31"/>
        <v>6.0163520742909062</v>
      </c>
      <c r="AC98" s="91">
        <f t="shared" si="31"/>
        <v>6.0163520742909062</v>
      </c>
      <c r="AD98" s="91">
        <f t="shared" si="31"/>
        <v>6.0163520742909062</v>
      </c>
      <c r="AE98" s="92">
        <f t="shared" si="32"/>
        <v>4.9443117287066025</v>
      </c>
      <c r="AI98" s="244">
        <f t="shared" si="27"/>
        <v>896.6</v>
      </c>
      <c r="AJ98" s="249">
        <f t="shared" si="28"/>
        <v>53196.83875150008</v>
      </c>
      <c r="AK98" s="249">
        <f t="shared" si="29"/>
        <v>294.8787515000804</v>
      </c>
      <c r="AL98" s="251">
        <f t="shared" si="30"/>
        <v>5.5740609894242184E-3</v>
      </c>
    </row>
    <row r="99" spans="1:38" ht="12.75">
      <c r="A99" s="88" t="s">
        <v>939</v>
      </c>
      <c r="B99" s="88" t="s">
        <v>940</v>
      </c>
      <c r="C99" s="63">
        <f>+VLOOKUP(A99,'[35]2020 UTC Reg svc pricing'!$O:$P,2,FALSE)</f>
        <v>1114.54</v>
      </c>
      <c r="D99" s="63"/>
      <c r="E99" s="89">
        <f>IFERROR((VLOOKUP($A99,'[35]Regulated Pivot'!$A:$L,E$9,FALSE)),0)</f>
        <v>3343.62</v>
      </c>
      <c r="F99" s="89">
        <f>IFERROR((VLOOKUP($A99,'[35]Regulated Pivot'!$A:$L,F$9,FALSE)),0)</f>
        <v>3343.62</v>
      </c>
      <c r="G99" s="89">
        <f>IFERROR((VLOOKUP($A99,'[35]Regulated Pivot'!$A:$L,G$9,FALSE)),0)</f>
        <v>3031.54</v>
      </c>
      <c r="H99" s="89">
        <f>IFERROR((VLOOKUP($A99,'[35]Regulated Pivot'!$A:$L,H$9,FALSE)),0)</f>
        <v>780.16</v>
      </c>
      <c r="I99" s="89">
        <f>IFERROR((VLOOKUP($A99,'[35]Regulated Pivot'!$A:$L,I$9,FALSE)),0)</f>
        <v>0</v>
      </c>
      <c r="J99" s="89">
        <f>IFERROR((VLOOKUP($A99,'[35]Regulated Pivot'!$A:$L,J$9,FALSE)),0)</f>
        <v>780.16</v>
      </c>
      <c r="K99" s="90">
        <f>IFERROR((VLOOKUP($A99,'[35]Regulated Pivot'!$A:$L,K$9,FALSE)),0)</f>
        <v>3343.62</v>
      </c>
      <c r="L99" s="90">
        <f>IFERROR((VLOOKUP($A99,'[35]Regulated Pivot'!$A:$L,L$9,FALSE)),0)</f>
        <v>3352.71</v>
      </c>
      <c r="M99" s="90">
        <f>IFERROR((VLOOKUP($A99,'[35]Regulated Pivot'!$A:$L,M$9,FALSE)),0)</f>
        <v>3352.71</v>
      </c>
      <c r="N99" s="90">
        <f>IFERROR((VLOOKUP($A99,'[35]Regulated Pivot'!$A:$L,N$9,FALSE)),0)</f>
        <v>3352.71</v>
      </c>
      <c r="O99" s="90">
        <f>IFERROR((VLOOKUP($A99,'[35]Regulated Pivot'!$A:$M,O$9,FALSE)),0)</f>
        <v>3352.71</v>
      </c>
      <c r="P99" s="90">
        <f>IFERROR((VLOOKUP($A99,'[35]Regulated Pivot'!$A:$N,P$9,FALSE)),0)</f>
        <v>3352.71</v>
      </c>
      <c r="Q99" s="89">
        <f t="shared" si="25"/>
        <v>31386.269999999993</v>
      </c>
      <c r="S99" s="91">
        <f t="shared" si="31"/>
        <v>3</v>
      </c>
      <c r="T99" s="91">
        <f t="shared" si="31"/>
        <v>3</v>
      </c>
      <c r="U99" s="91">
        <f t="shared" si="31"/>
        <v>2.719992104365927</v>
      </c>
      <c r="V99" s="91">
        <f t="shared" si="31"/>
        <v>0.69998384983939566</v>
      </c>
      <c r="W99" s="91">
        <f t="shared" si="31"/>
        <v>0</v>
      </c>
      <c r="X99" s="91">
        <f t="shared" si="31"/>
        <v>0.69998384983939566</v>
      </c>
      <c r="Y99" s="91">
        <f t="shared" si="31"/>
        <v>3</v>
      </c>
      <c r="Z99" s="91">
        <f t="shared" si="31"/>
        <v>3.0081558311052095</v>
      </c>
      <c r="AA99" s="91">
        <f t="shared" si="31"/>
        <v>3.0081558311052095</v>
      </c>
      <c r="AB99" s="91">
        <f t="shared" si="31"/>
        <v>3.0081558311052095</v>
      </c>
      <c r="AC99" s="91">
        <f t="shared" si="31"/>
        <v>3.0081558311052095</v>
      </c>
      <c r="AD99" s="91">
        <f t="shared" si="31"/>
        <v>3.0081558311052095</v>
      </c>
      <c r="AE99" s="92">
        <f t="shared" si="32"/>
        <v>2.3467282466308972</v>
      </c>
      <c r="AI99" s="244">
        <f t="shared" si="27"/>
        <v>1120.75</v>
      </c>
      <c r="AJ99" s="249">
        <f t="shared" si="28"/>
        <v>31561.148188938932</v>
      </c>
      <c r="AK99" s="249">
        <f t="shared" si="29"/>
        <v>174.87818893893927</v>
      </c>
      <c r="AL99" s="251">
        <f t="shared" si="30"/>
        <v>5.5718054085094953E-3</v>
      </c>
    </row>
    <row r="100" spans="1:38" ht="12.75">
      <c r="A100" s="88" t="s">
        <v>941</v>
      </c>
      <c r="B100" s="88" t="s">
        <v>942</v>
      </c>
      <c r="C100" s="63">
        <f>+VLOOKUP(A100,'[35]2020 UTC Reg svc pricing'!$O:$P,2,FALSE)</f>
        <v>1377.45</v>
      </c>
      <c r="D100" s="63"/>
      <c r="E100" s="89">
        <f>IFERROR((VLOOKUP($A100,'[35]Regulated Pivot'!$A:$L,E$9,FALSE)),0)</f>
        <v>1337.45</v>
      </c>
      <c r="F100" s="89">
        <f>IFERROR((VLOOKUP($A100,'[35]Regulated Pivot'!$A:$L,F$9,FALSE)),0)</f>
        <v>1337.45</v>
      </c>
      <c r="G100" s="89">
        <f>IFERROR((VLOOKUP($A100,'[35]Regulated Pivot'!$A:$L,G$9,FALSE)),0)</f>
        <v>1003.08</v>
      </c>
      <c r="H100" s="89">
        <f>IFERROR((VLOOKUP($A100,'[35]Regulated Pivot'!$A:$L,H$9,FALSE)),0)</f>
        <v>0</v>
      </c>
      <c r="I100" s="89">
        <f>IFERROR((VLOOKUP($A100,'[35]Regulated Pivot'!$A:$L,I$9,FALSE)),0)</f>
        <v>0</v>
      </c>
      <c r="J100" s="89">
        <f>IFERROR((VLOOKUP($A100,'[35]Regulated Pivot'!$A:$L,J$9,FALSE)),0)</f>
        <v>1616.08</v>
      </c>
      <c r="K100" s="90">
        <f>IFERROR((VLOOKUP($A100,'[35]Regulated Pivot'!$A:$L,K$9,FALSE)),0)</f>
        <v>1337.45</v>
      </c>
      <c r="L100" s="90">
        <f>IFERROR((VLOOKUP($A100,'[35]Regulated Pivot'!$A:$L,L$9,FALSE)),0)</f>
        <v>1341.09</v>
      </c>
      <c r="M100" s="90">
        <f>IFERROR((VLOOKUP($A100,'[35]Regulated Pivot'!$A:$L,M$9,FALSE)),0)</f>
        <v>1341.09</v>
      </c>
      <c r="N100" s="90">
        <f>IFERROR((VLOOKUP($A100,'[35]Regulated Pivot'!$A:$L,N$9,FALSE)),0)</f>
        <v>1341.09</v>
      </c>
      <c r="O100" s="90">
        <f>IFERROR((VLOOKUP($A100,'[35]Regulated Pivot'!$A:$M,O$9,FALSE)),0)</f>
        <v>1341.09</v>
      </c>
      <c r="P100" s="90">
        <f>IFERROR((VLOOKUP($A100,'[35]Regulated Pivot'!$A:$N,P$9,FALSE)),0)</f>
        <v>1341.09</v>
      </c>
      <c r="Q100" s="89">
        <f t="shared" si="25"/>
        <v>13336.96</v>
      </c>
      <c r="S100" s="91">
        <f t="shared" si="31"/>
        <v>0.97096083342408068</v>
      </c>
      <c r="T100" s="91">
        <f t="shared" si="31"/>
        <v>0.97096083342408068</v>
      </c>
      <c r="U100" s="91">
        <f t="shared" si="31"/>
        <v>0.72821518022432752</v>
      </c>
      <c r="V100" s="91">
        <f t="shared" si="31"/>
        <v>0</v>
      </c>
      <c r="W100" s="91">
        <f t="shared" si="31"/>
        <v>0</v>
      </c>
      <c r="X100" s="91">
        <f t="shared" si="31"/>
        <v>1.1732404080002903</v>
      </c>
      <c r="Y100" s="91">
        <f t="shared" si="31"/>
        <v>0.97096083342408068</v>
      </c>
      <c r="Z100" s="91">
        <f t="shared" si="31"/>
        <v>0.97360339758248926</v>
      </c>
      <c r="AA100" s="91">
        <f t="shared" si="31"/>
        <v>0.97360339758248926</v>
      </c>
      <c r="AB100" s="91">
        <f t="shared" si="31"/>
        <v>0.97360339758248926</v>
      </c>
      <c r="AC100" s="91">
        <f t="shared" si="31"/>
        <v>0.97360339758248926</v>
      </c>
      <c r="AD100" s="91">
        <f t="shared" si="31"/>
        <v>0.97360339758248926</v>
      </c>
      <c r="AE100" s="92">
        <f t="shared" si="32"/>
        <v>0.80686292303410878</v>
      </c>
      <c r="AI100" s="244">
        <f t="shared" si="27"/>
        <v>1385.13</v>
      </c>
      <c r="AJ100" s="249">
        <f t="shared" si="28"/>
        <v>13411.32048698682</v>
      </c>
      <c r="AK100" s="249">
        <f t="shared" si="29"/>
        <v>74.360486986821343</v>
      </c>
      <c r="AL100" s="251">
        <f t="shared" si="30"/>
        <v>5.5755199825763407E-3</v>
      </c>
    </row>
    <row r="101" spans="1:38" ht="12.75">
      <c r="A101" s="88" t="s">
        <v>943</v>
      </c>
      <c r="B101" s="88" t="s">
        <v>944</v>
      </c>
      <c r="C101" s="63">
        <f>+VLOOKUP(A101,'[35]2020 UTC Reg svc pricing'!$O:$P,2,FALSE)</f>
        <v>110.37</v>
      </c>
      <c r="D101" s="63"/>
      <c r="E101" s="89">
        <f>IFERROR((VLOOKUP($A101,'[35]Regulated Pivot'!$A:$L,E$9,FALSE)),0)</f>
        <v>2681.04</v>
      </c>
      <c r="F101" s="89">
        <f>IFERROR((VLOOKUP($A101,'[35]Regulated Pivot'!$A:$L,F$9,FALSE)),0)</f>
        <v>2611.6999999999998</v>
      </c>
      <c r="G101" s="89">
        <f>IFERROR((VLOOKUP($A101,'[35]Regulated Pivot'!$A:$L,G$9,FALSE)),0)</f>
        <v>2457.61</v>
      </c>
      <c r="H101" s="89">
        <f>IFERROR((VLOOKUP($A101,'[35]Regulated Pivot'!$A:$L,H$9,FALSE)),0)</f>
        <v>3127.88</v>
      </c>
      <c r="I101" s="89">
        <f>IFERROR((VLOOKUP($A101,'[35]Regulated Pivot'!$A:$L,I$9,FALSE)),0)</f>
        <v>3072.02</v>
      </c>
      <c r="J101" s="89">
        <f>IFERROR((VLOOKUP($A101,'[35]Regulated Pivot'!$A:$L,J$9,FALSE)),0)</f>
        <v>2792.74</v>
      </c>
      <c r="K101" s="90">
        <f>IFERROR((VLOOKUP($A101,'[35]Regulated Pivot'!$A:$L,K$9,FALSE)),0)</f>
        <v>2904.4500000000003</v>
      </c>
      <c r="L101" s="90">
        <f>IFERROR((VLOOKUP($A101,'[35]Regulated Pivot'!$A:$L,L$9,FALSE)),0)</f>
        <v>2688.48</v>
      </c>
      <c r="M101" s="90">
        <f>IFERROR((VLOOKUP($A101,'[35]Regulated Pivot'!$A:$L,M$9,FALSE)),0)</f>
        <v>2508.56</v>
      </c>
      <c r="N101" s="90">
        <f>IFERROR((VLOOKUP($A101,'[35]Regulated Pivot'!$A:$L,N$9,FALSE)),0)</f>
        <v>2408.4299999999998</v>
      </c>
      <c r="O101" s="90">
        <f>IFERROR((VLOOKUP($A101,'[35]Regulated Pivot'!$A:$M,O$9,FALSE)),0)</f>
        <v>2464.44</v>
      </c>
      <c r="P101" s="90">
        <f>IFERROR((VLOOKUP($A101,'[35]Regulated Pivot'!$A:$N,P$9,FALSE)),0)</f>
        <v>2548.4499999999998</v>
      </c>
      <c r="Q101" s="89">
        <f t="shared" si="25"/>
        <v>32265.8</v>
      </c>
      <c r="S101" s="91">
        <f t="shared" si="31"/>
        <v>24.291383528132645</v>
      </c>
      <c r="T101" s="91">
        <f t="shared" si="31"/>
        <v>23.663133097762071</v>
      </c>
      <c r="U101" s="91">
        <f t="shared" si="31"/>
        <v>22.267010963124036</v>
      </c>
      <c r="V101" s="91">
        <f t="shared" si="31"/>
        <v>28.339947449488086</v>
      </c>
      <c r="W101" s="91">
        <f t="shared" si="31"/>
        <v>27.833831657153212</v>
      </c>
      <c r="X101" s="91">
        <f t="shared" si="31"/>
        <v>25.303433904140615</v>
      </c>
      <c r="Y101" s="91">
        <f t="shared" si="31"/>
        <v>26.315574884479478</v>
      </c>
      <c r="Z101" s="91">
        <f t="shared" si="31"/>
        <v>24.358793150312586</v>
      </c>
      <c r="AA101" s="91">
        <f t="shared" si="31"/>
        <v>22.728640028993386</v>
      </c>
      <c r="AB101" s="91">
        <f t="shared" si="31"/>
        <v>21.821418863821687</v>
      </c>
      <c r="AC101" s="91">
        <f t="shared" si="31"/>
        <v>22.328893721119869</v>
      </c>
      <c r="AD101" s="91">
        <f t="shared" si="31"/>
        <v>23.090060704901692</v>
      </c>
      <c r="AE101" s="92">
        <f t="shared" si="32"/>
        <v>24.361843496119111</v>
      </c>
      <c r="AI101" s="244">
        <f t="shared" si="27"/>
        <v>110.99</v>
      </c>
      <c r="AJ101" s="249">
        <f t="shared" si="28"/>
        <v>32447.052115611121</v>
      </c>
      <c r="AK101" s="249">
        <f t="shared" si="29"/>
        <v>181.25211561112155</v>
      </c>
      <c r="AL101" s="251">
        <f t="shared" si="30"/>
        <v>5.6174685149948727E-3</v>
      </c>
    </row>
    <row r="102" spans="1:38" ht="12.75">
      <c r="A102" s="88" t="s">
        <v>945</v>
      </c>
      <c r="B102" s="88" t="s">
        <v>946</v>
      </c>
      <c r="C102" s="63">
        <f>+VLOOKUP(A102,'[35]2020 UTC Reg svc pricing'!$O:$P,2,FALSE)</f>
        <v>273.48</v>
      </c>
      <c r="D102" s="63"/>
      <c r="E102" s="89">
        <f>IFERROR((VLOOKUP($A102,'[35]Regulated Pivot'!$A:$L,E$9,FALSE)),0)</f>
        <v>820.44</v>
      </c>
      <c r="F102" s="89">
        <f>IFERROR((VLOOKUP($A102,'[35]Regulated Pivot'!$A:$L,F$9,FALSE)),0)</f>
        <v>820.44</v>
      </c>
      <c r="G102" s="89">
        <f>IFERROR((VLOOKUP($A102,'[35]Regulated Pivot'!$A:$L,G$9,FALSE)),0)</f>
        <v>820.44</v>
      </c>
      <c r="H102" s="89">
        <f>IFERROR((VLOOKUP($A102,'[35]Regulated Pivot'!$A:$L,H$9,FALSE)),0)</f>
        <v>820.44</v>
      </c>
      <c r="I102" s="89">
        <f>IFERROR((VLOOKUP($A102,'[35]Regulated Pivot'!$A:$L,I$9,FALSE)),0)</f>
        <v>820.44</v>
      </c>
      <c r="J102" s="89">
        <f>IFERROR((VLOOKUP($A102,'[35]Regulated Pivot'!$A:$L,J$9,FALSE)),0)</f>
        <v>820.44</v>
      </c>
      <c r="K102" s="90">
        <f>IFERROR((VLOOKUP($A102,'[35]Regulated Pivot'!$A:$L,K$9,FALSE)),0)</f>
        <v>820.44</v>
      </c>
      <c r="L102" s="90">
        <f>IFERROR((VLOOKUP($A102,'[35]Regulated Pivot'!$A:$L,L$9,FALSE)),0)</f>
        <v>822.66000000000008</v>
      </c>
      <c r="M102" s="90">
        <f>IFERROR((VLOOKUP($A102,'[35]Regulated Pivot'!$A:$L,M$9,FALSE)),0)</f>
        <v>822.66000000000008</v>
      </c>
      <c r="N102" s="90">
        <f>IFERROR((VLOOKUP($A102,'[35]Regulated Pivot'!$A:$L,N$9,FALSE)),0)</f>
        <v>822.66000000000008</v>
      </c>
      <c r="O102" s="90">
        <f>IFERROR((VLOOKUP($A102,'[35]Regulated Pivot'!$A:$M,O$9,FALSE)),0)</f>
        <v>822.66000000000008</v>
      </c>
      <c r="P102" s="90">
        <f>IFERROR((VLOOKUP($A102,'[35]Regulated Pivot'!$A:$N,P$9,FALSE)),0)</f>
        <v>822.66000000000008</v>
      </c>
      <c r="Q102" s="89">
        <f t="shared" si="25"/>
        <v>9856.380000000001</v>
      </c>
      <c r="S102" s="91">
        <f t="shared" si="31"/>
        <v>3</v>
      </c>
      <c r="T102" s="91">
        <f t="shared" si="31"/>
        <v>3</v>
      </c>
      <c r="U102" s="91">
        <f t="shared" si="31"/>
        <v>3</v>
      </c>
      <c r="V102" s="91">
        <f t="shared" si="31"/>
        <v>3</v>
      </c>
      <c r="W102" s="91">
        <f t="shared" si="31"/>
        <v>3</v>
      </c>
      <c r="X102" s="91">
        <f t="shared" si="31"/>
        <v>3</v>
      </c>
      <c r="Y102" s="91">
        <f t="shared" si="31"/>
        <v>3</v>
      </c>
      <c r="Z102" s="91">
        <f t="shared" si="31"/>
        <v>3.0081175954365951</v>
      </c>
      <c r="AA102" s="91">
        <f t="shared" si="31"/>
        <v>3.0081175954365951</v>
      </c>
      <c r="AB102" s="91">
        <f t="shared" si="31"/>
        <v>3.0081175954365951</v>
      </c>
      <c r="AC102" s="91">
        <f t="shared" si="31"/>
        <v>3.0081175954365951</v>
      </c>
      <c r="AD102" s="91">
        <f t="shared" si="31"/>
        <v>3.0081175954365951</v>
      </c>
      <c r="AE102" s="92">
        <f t="shared" si="32"/>
        <v>3.0033823314319146</v>
      </c>
      <c r="AI102" s="244">
        <f t="shared" si="27"/>
        <v>275</v>
      </c>
      <c r="AJ102" s="249">
        <f t="shared" si="28"/>
        <v>9911.1616937253184</v>
      </c>
      <c r="AK102" s="249">
        <f t="shared" si="29"/>
        <v>54.781693725317382</v>
      </c>
      <c r="AL102" s="251">
        <f t="shared" si="30"/>
        <v>5.5579932719028056E-3</v>
      </c>
    </row>
    <row r="103" spans="1:38" ht="12.75">
      <c r="A103" s="88" t="s">
        <v>947</v>
      </c>
      <c r="B103" s="88" t="s">
        <v>948</v>
      </c>
      <c r="C103" s="63">
        <f>+VLOOKUP(A103,'[35]2020 UTC Reg svc pricing'!$O:$P,2,FALSE)</f>
        <v>546.97</v>
      </c>
      <c r="D103" s="63"/>
      <c r="E103" s="89">
        <f>IFERROR((VLOOKUP($A103,'[35]Regulated Pivot'!$A:$L,E$9,FALSE)),0)</f>
        <v>0</v>
      </c>
      <c r="F103" s="89">
        <f>IFERROR((VLOOKUP($A103,'[35]Regulated Pivot'!$A:$L,F$9,FALSE)),0)</f>
        <v>0</v>
      </c>
      <c r="G103" s="89">
        <f>IFERROR((VLOOKUP($A103,'[35]Regulated Pivot'!$A:$L,G$9,FALSE)),0)</f>
        <v>0</v>
      </c>
      <c r="H103" s="89">
        <f>IFERROR((VLOOKUP($A103,'[35]Regulated Pivot'!$A:$L,H$9,FALSE)),0)</f>
        <v>0</v>
      </c>
      <c r="I103" s="89">
        <f>IFERROR((VLOOKUP($A103,'[35]Regulated Pivot'!$A:$L,I$9,FALSE)),0)</f>
        <v>0</v>
      </c>
      <c r="J103" s="89">
        <f>IFERROR((VLOOKUP($A103,'[35]Regulated Pivot'!$A:$L,J$9,FALSE)),0)</f>
        <v>0</v>
      </c>
      <c r="K103" s="90">
        <f>IFERROR((VLOOKUP($A103,'[35]Regulated Pivot'!$A:$L,K$9,FALSE)),0)</f>
        <v>0</v>
      </c>
      <c r="L103" s="90">
        <f>IFERROR((VLOOKUP($A103,'[35]Regulated Pivot'!$A:$L,L$9,FALSE)),0)</f>
        <v>0</v>
      </c>
      <c r="M103" s="90">
        <f>IFERROR((VLOOKUP($A103,'[35]Regulated Pivot'!$A:$L,M$9,FALSE)),0)</f>
        <v>0</v>
      </c>
      <c r="N103" s="90">
        <f>IFERROR((VLOOKUP($A103,'[35]Regulated Pivot'!$A:$L,N$9,FALSE)),0)</f>
        <v>0</v>
      </c>
      <c r="O103" s="90">
        <f>IFERROR((VLOOKUP($A103,'[35]Regulated Pivot'!$A:$M,O$9,FALSE)),0)</f>
        <v>0</v>
      </c>
      <c r="P103" s="90">
        <f>IFERROR((VLOOKUP($A103,'[35]Regulated Pivot'!$A:$N,P$9,FALSE)),0)</f>
        <v>0</v>
      </c>
      <c r="Q103" s="89">
        <f t="shared" si="25"/>
        <v>0</v>
      </c>
      <c r="S103" s="91">
        <f t="shared" si="31"/>
        <v>0</v>
      </c>
      <c r="T103" s="91">
        <f t="shared" si="31"/>
        <v>0</v>
      </c>
      <c r="U103" s="91">
        <f t="shared" si="31"/>
        <v>0</v>
      </c>
      <c r="V103" s="91">
        <f t="shared" si="31"/>
        <v>0</v>
      </c>
      <c r="W103" s="91">
        <f t="shared" si="31"/>
        <v>0</v>
      </c>
      <c r="X103" s="91">
        <f t="shared" si="31"/>
        <v>0</v>
      </c>
      <c r="Y103" s="91">
        <f t="shared" si="31"/>
        <v>0</v>
      </c>
      <c r="Z103" s="91">
        <f t="shared" si="31"/>
        <v>0</v>
      </c>
      <c r="AA103" s="91">
        <f t="shared" si="31"/>
        <v>0</v>
      </c>
      <c r="AB103" s="91">
        <f t="shared" si="31"/>
        <v>0</v>
      </c>
      <c r="AC103" s="91">
        <f t="shared" si="31"/>
        <v>0</v>
      </c>
      <c r="AD103" s="91">
        <f t="shared" si="31"/>
        <v>0</v>
      </c>
      <c r="AE103" s="92">
        <f t="shared" si="32"/>
        <v>0</v>
      </c>
      <c r="AI103" s="244">
        <f t="shared" si="27"/>
        <v>550.02</v>
      </c>
      <c r="AJ103" s="249">
        <f t="shared" si="28"/>
        <v>0</v>
      </c>
      <c r="AK103" s="249">
        <f t="shared" si="29"/>
        <v>0</v>
      </c>
      <c r="AL103" s="251" t="e">
        <f t="shared" si="30"/>
        <v>#DIV/0!</v>
      </c>
    </row>
    <row r="104" spans="1:38" ht="12.75">
      <c r="A104" s="88" t="s">
        <v>949</v>
      </c>
      <c r="B104" s="88" t="s">
        <v>950</v>
      </c>
      <c r="C104" s="63">
        <f>+VLOOKUP(A104,'[35]2020 UTC Reg svc pricing'!$O:$P,2,FALSE)</f>
        <v>820.45</v>
      </c>
      <c r="D104" s="63"/>
      <c r="E104" s="89">
        <f>IFERROR((VLOOKUP($A104,'[35]Regulated Pivot'!$A:$L,E$9,FALSE)),0)</f>
        <v>0</v>
      </c>
      <c r="F104" s="89">
        <f>IFERROR((VLOOKUP($A104,'[35]Regulated Pivot'!$A:$L,F$9,FALSE)),0)</f>
        <v>0</v>
      </c>
      <c r="G104" s="89">
        <f>IFERROR((VLOOKUP($A104,'[35]Regulated Pivot'!$A:$L,G$9,FALSE)),0)</f>
        <v>0</v>
      </c>
      <c r="H104" s="89">
        <f>IFERROR((VLOOKUP($A104,'[35]Regulated Pivot'!$A:$L,H$9,FALSE)),0)</f>
        <v>0</v>
      </c>
      <c r="I104" s="89">
        <f>IFERROR((VLOOKUP($A104,'[35]Regulated Pivot'!$A:$L,I$9,FALSE)),0)</f>
        <v>0</v>
      </c>
      <c r="J104" s="89">
        <f>IFERROR((VLOOKUP($A104,'[35]Regulated Pivot'!$A:$L,J$9,FALSE)),0)</f>
        <v>0</v>
      </c>
      <c r="K104" s="90">
        <f>IFERROR((VLOOKUP($A104,'[35]Regulated Pivot'!$A:$L,K$9,FALSE)),0)</f>
        <v>0</v>
      </c>
      <c r="L104" s="90">
        <f>IFERROR((VLOOKUP($A104,'[35]Regulated Pivot'!$A:$L,L$9,FALSE)),0)</f>
        <v>0</v>
      </c>
      <c r="M104" s="90">
        <f>IFERROR((VLOOKUP($A104,'[35]Regulated Pivot'!$A:$L,M$9,FALSE)),0)</f>
        <v>0</v>
      </c>
      <c r="N104" s="90">
        <f>IFERROR((VLOOKUP($A104,'[35]Regulated Pivot'!$A:$L,N$9,FALSE)),0)</f>
        <v>0</v>
      </c>
      <c r="O104" s="90">
        <f>IFERROR((VLOOKUP($A104,'[35]Regulated Pivot'!$A:$M,O$9,FALSE)),0)</f>
        <v>0</v>
      </c>
      <c r="P104" s="90">
        <f>IFERROR((VLOOKUP($A104,'[35]Regulated Pivot'!$A:$N,P$9,FALSE)),0)</f>
        <v>0</v>
      </c>
      <c r="Q104" s="89">
        <f t="shared" si="25"/>
        <v>0</v>
      </c>
      <c r="S104" s="91">
        <f t="shared" si="31"/>
        <v>0</v>
      </c>
      <c r="T104" s="91">
        <f t="shared" si="31"/>
        <v>0</v>
      </c>
      <c r="U104" s="91">
        <f t="shared" si="31"/>
        <v>0</v>
      </c>
      <c r="V104" s="91">
        <f t="shared" si="31"/>
        <v>0</v>
      </c>
      <c r="W104" s="91">
        <f t="shared" si="31"/>
        <v>0</v>
      </c>
      <c r="X104" s="91">
        <f t="shared" si="31"/>
        <v>0</v>
      </c>
      <c r="Y104" s="91">
        <f t="shared" si="31"/>
        <v>0</v>
      </c>
      <c r="Z104" s="91">
        <f t="shared" si="31"/>
        <v>0</v>
      </c>
      <c r="AA104" s="91">
        <f t="shared" si="31"/>
        <v>0</v>
      </c>
      <c r="AB104" s="91">
        <f t="shared" si="31"/>
        <v>0</v>
      </c>
      <c r="AC104" s="91">
        <f t="shared" si="31"/>
        <v>0</v>
      </c>
      <c r="AD104" s="91">
        <f t="shared" si="31"/>
        <v>0</v>
      </c>
      <c r="AE104" s="92">
        <f t="shared" si="32"/>
        <v>0</v>
      </c>
      <c r="AI104" s="244">
        <f t="shared" si="27"/>
        <v>825.02</v>
      </c>
      <c r="AJ104" s="249">
        <f t="shared" si="28"/>
        <v>0</v>
      </c>
      <c r="AK104" s="249">
        <f t="shared" si="29"/>
        <v>0</v>
      </c>
      <c r="AL104" s="251" t="e">
        <f t="shared" si="30"/>
        <v>#DIV/0!</v>
      </c>
    </row>
    <row r="105" spans="1:38" ht="12.75">
      <c r="A105" s="88" t="s">
        <v>951</v>
      </c>
      <c r="B105" s="88" t="s">
        <v>952</v>
      </c>
      <c r="C105" s="63">
        <f>+VLOOKUP(A105,'[35]2020 UTC Reg svc pricing'!$O:$P,2,FALSE)</f>
        <v>137.06</v>
      </c>
      <c r="D105" s="63"/>
      <c r="E105" s="89">
        <f>IFERROR((VLOOKUP($A105,'[35]Regulated Pivot'!$A:$L,E$9,FALSE)),0)</f>
        <v>137.06</v>
      </c>
      <c r="F105" s="89">
        <f>IFERROR((VLOOKUP($A105,'[35]Regulated Pivot'!$A:$L,F$9,FALSE)),0)</f>
        <v>137.06</v>
      </c>
      <c r="G105" s="89">
        <f>IFERROR((VLOOKUP($A105,'[35]Regulated Pivot'!$A:$L,G$9,FALSE)),0)</f>
        <v>137.06</v>
      </c>
      <c r="H105" s="89">
        <f>IFERROR((VLOOKUP($A105,'[35]Regulated Pivot'!$A:$L,H$9,FALSE)),0)</f>
        <v>137.06</v>
      </c>
      <c r="I105" s="89">
        <f>IFERROR((VLOOKUP($A105,'[35]Regulated Pivot'!$A:$L,I$9,FALSE)),0)</f>
        <v>137.06</v>
      </c>
      <c r="J105" s="89">
        <f>IFERROR((VLOOKUP($A105,'[35]Regulated Pivot'!$A:$L,J$9,FALSE)),0)</f>
        <v>137.06</v>
      </c>
      <c r="K105" s="90">
        <f>IFERROR((VLOOKUP($A105,'[35]Regulated Pivot'!$A:$L,K$9,FALSE)),0)</f>
        <v>137.06</v>
      </c>
      <c r="L105" s="90">
        <f>IFERROR((VLOOKUP($A105,'[35]Regulated Pivot'!$A:$L,L$9,FALSE)),0)</f>
        <v>137.43</v>
      </c>
      <c r="M105" s="90">
        <f>IFERROR((VLOOKUP($A105,'[35]Regulated Pivot'!$A:$L,M$9,FALSE)),0)</f>
        <v>137.43</v>
      </c>
      <c r="N105" s="90">
        <f>IFERROR((VLOOKUP($A105,'[35]Regulated Pivot'!$A:$L,N$9,FALSE)),0)</f>
        <v>137.43</v>
      </c>
      <c r="O105" s="90">
        <f>IFERROR((VLOOKUP($A105,'[35]Regulated Pivot'!$A:$M,O$9,FALSE)),0)</f>
        <v>137.43</v>
      </c>
      <c r="P105" s="90">
        <f>IFERROR((VLOOKUP($A105,'[35]Regulated Pivot'!$A:$N,P$9,FALSE)),0)</f>
        <v>137.43</v>
      </c>
      <c r="Q105" s="89">
        <f t="shared" si="25"/>
        <v>1646.5700000000002</v>
      </c>
      <c r="S105" s="91">
        <f t="shared" si="31"/>
        <v>1</v>
      </c>
      <c r="T105" s="91">
        <f t="shared" si="31"/>
        <v>1</v>
      </c>
      <c r="U105" s="91">
        <f t="shared" si="31"/>
        <v>1</v>
      </c>
      <c r="V105" s="91">
        <f t="shared" si="31"/>
        <v>1</v>
      </c>
      <c r="W105" s="91">
        <f t="shared" si="31"/>
        <v>1</v>
      </c>
      <c r="X105" s="91">
        <f t="shared" si="31"/>
        <v>1</v>
      </c>
      <c r="Y105" s="91">
        <f t="shared" si="31"/>
        <v>1</v>
      </c>
      <c r="Z105" s="91">
        <f t="shared" si="31"/>
        <v>1.002699547643368</v>
      </c>
      <c r="AA105" s="91">
        <f t="shared" si="31"/>
        <v>1.002699547643368</v>
      </c>
      <c r="AB105" s="91">
        <f t="shared" si="31"/>
        <v>1.002699547643368</v>
      </c>
      <c r="AC105" s="91">
        <f t="shared" si="31"/>
        <v>1.002699547643368</v>
      </c>
      <c r="AD105" s="91">
        <f t="shared" si="31"/>
        <v>1.002699547643368</v>
      </c>
      <c r="AE105" s="92">
        <f t="shared" si="32"/>
        <v>1.0011248115180702</v>
      </c>
      <c r="AI105" s="244">
        <f t="shared" si="27"/>
        <v>137.82</v>
      </c>
      <c r="AJ105" s="249">
        <f t="shared" si="28"/>
        <v>1655.7002582810451</v>
      </c>
      <c r="AK105" s="249">
        <f t="shared" si="29"/>
        <v>9.1302582810449167</v>
      </c>
      <c r="AL105" s="251">
        <f t="shared" si="30"/>
        <v>5.5450167809719085E-3</v>
      </c>
    </row>
    <row r="106" spans="1:38" ht="12.75">
      <c r="A106" s="88" t="s">
        <v>953</v>
      </c>
      <c r="B106" s="88" t="s">
        <v>954</v>
      </c>
      <c r="C106" s="63">
        <f>+VLOOKUP(A106,'[35]2020 UTC Reg svc pricing'!$O:$P,2,FALSE)</f>
        <v>323.58</v>
      </c>
      <c r="D106" s="63"/>
      <c r="E106" s="89">
        <f>IFERROR((VLOOKUP($A106,'[35]Regulated Pivot'!$A:$L,E$9,FALSE)),0)</f>
        <v>27989.67</v>
      </c>
      <c r="F106" s="89">
        <f>IFERROR((VLOOKUP($A106,'[35]Regulated Pivot'!$A:$L,F$9,FALSE)),0)</f>
        <v>28070.57</v>
      </c>
      <c r="G106" s="89">
        <f>IFERROR((VLOOKUP($A106,'[35]Regulated Pivot'!$A:$L,G$9,FALSE)),0)</f>
        <v>28313.21</v>
      </c>
      <c r="H106" s="89">
        <f>IFERROR((VLOOKUP($A106,'[35]Regulated Pivot'!$A:$L,H$9,FALSE)),0)</f>
        <v>26048.15</v>
      </c>
      <c r="I106" s="89">
        <f>IFERROR((VLOOKUP($A106,'[35]Regulated Pivot'!$A:$L,I$9,FALSE)),0)</f>
        <v>27180.67</v>
      </c>
      <c r="J106" s="89">
        <f>IFERROR((VLOOKUP($A106,'[35]Regulated Pivot'!$A:$L,J$9,FALSE)),0)</f>
        <v>26857.11</v>
      </c>
      <c r="K106" s="90">
        <f>IFERROR((VLOOKUP($A106,'[35]Regulated Pivot'!$A:$L,K$9,FALSE)),0)</f>
        <v>26857.11</v>
      </c>
      <c r="L106" s="90">
        <f>IFERROR((VLOOKUP($A106,'[35]Regulated Pivot'!$A:$L,L$9,FALSE)),0)</f>
        <v>27011.72</v>
      </c>
      <c r="M106" s="90">
        <f>IFERROR((VLOOKUP($A106,'[35]Regulated Pivot'!$A:$L,M$9,FALSE)),0)</f>
        <v>27172.66</v>
      </c>
      <c r="N106" s="90">
        <f>IFERROR((VLOOKUP($A106,'[35]Regulated Pivot'!$A:$L,N$9,FALSE)),0)</f>
        <v>26442.86</v>
      </c>
      <c r="O106" s="90">
        <f>IFERROR((VLOOKUP($A106,'[35]Regulated Pivot'!$A:$M,O$9,FALSE)),0)</f>
        <v>26685.980000000003</v>
      </c>
      <c r="P106" s="90">
        <f>IFERROR((VLOOKUP($A106,'[35]Regulated Pivot'!$A:$N,P$9,FALSE)),0)</f>
        <v>26442.66</v>
      </c>
      <c r="Q106" s="89">
        <f t="shared" si="25"/>
        <v>325072.36999999994</v>
      </c>
      <c r="S106" s="91">
        <f t="shared" si="31"/>
        <v>86.5</v>
      </c>
      <c r="T106" s="91">
        <f t="shared" si="31"/>
        <v>86.750015452129304</v>
      </c>
      <c r="U106" s="91">
        <f t="shared" si="31"/>
        <v>87.499876382965567</v>
      </c>
      <c r="V106" s="91">
        <f t="shared" si="31"/>
        <v>80.499876382965581</v>
      </c>
      <c r="W106" s="91">
        <f t="shared" si="31"/>
        <v>83.999845478706959</v>
      </c>
      <c r="X106" s="91">
        <f t="shared" si="31"/>
        <v>82.99990728722419</v>
      </c>
      <c r="Y106" s="91">
        <f t="shared" si="31"/>
        <v>82.99990728722419</v>
      </c>
      <c r="Z106" s="91">
        <f t="shared" si="31"/>
        <v>83.477718029544477</v>
      </c>
      <c r="AA106" s="91">
        <f t="shared" si="31"/>
        <v>83.975091167562894</v>
      </c>
      <c r="AB106" s="91">
        <f t="shared" si="31"/>
        <v>81.719698374436007</v>
      </c>
      <c r="AC106" s="91">
        <f t="shared" si="31"/>
        <v>82.471042709685406</v>
      </c>
      <c r="AD106" s="91">
        <f t="shared" si="31"/>
        <v>81.719080289263857</v>
      </c>
      <c r="AE106" s="92">
        <f t="shared" si="32"/>
        <v>83.717671570142372</v>
      </c>
      <c r="AI106" s="244">
        <f t="shared" si="27"/>
        <v>325.38</v>
      </c>
      <c r="AJ106" s="249">
        <f t="shared" si="28"/>
        <v>326880.67170591507</v>
      </c>
      <c r="AK106" s="249">
        <f t="shared" si="29"/>
        <v>1808.3017059151316</v>
      </c>
      <c r="AL106" s="251">
        <f t="shared" si="30"/>
        <v>5.5627665492306586E-3</v>
      </c>
    </row>
    <row r="107" spans="1:38" ht="12.75">
      <c r="A107" s="88" t="s">
        <v>955</v>
      </c>
      <c r="B107" s="88" t="s">
        <v>954</v>
      </c>
      <c r="C107" s="242">
        <v>323.58</v>
      </c>
      <c r="D107" s="63"/>
      <c r="E107" s="89">
        <f>IFERROR((VLOOKUP($A107,'[35]Regulated Pivot'!$A:$L,E$9,FALSE)),0)</f>
        <v>0</v>
      </c>
      <c r="F107" s="89">
        <f>IFERROR((VLOOKUP($A107,'[35]Regulated Pivot'!$A:$L,F$9,FALSE)),0)</f>
        <v>0</v>
      </c>
      <c r="G107" s="89">
        <f>IFERROR((VLOOKUP($A107,'[35]Regulated Pivot'!$A:$L,G$9,FALSE)),0)</f>
        <v>0</v>
      </c>
      <c r="H107" s="89">
        <f>IFERROR((VLOOKUP($A107,'[35]Regulated Pivot'!$A:$L,H$9,FALSE)),0)</f>
        <v>0</v>
      </c>
      <c r="I107" s="89">
        <f>IFERROR((VLOOKUP($A107,'[35]Regulated Pivot'!$A:$L,I$9,FALSE)),0)</f>
        <v>0</v>
      </c>
      <c r="J107" s="89">
        <f>IFERROR((VLOOKUP($A107,'[35]Regulated Pivot'!$A:$L,J$9,FALSE)),0)</f>
        <v>0</v>
      </c>
      <c r="K107" s="90">
        <f>IFERROR((VLOOKUP($A107,'[35]Regulated Pivot'!$A:$L,K$9,FALSE)),0)</f>
        <v>80.89</v>
      </c>
      <c r="L107" s="90">
        <f>IFERROR((VLOOKUP($A107,'[35]Regulated Pivot'!$A:$L,L$9,FALSE)),0)</f>
        <v>0</v>
      </c>
      <c r="M107" s="90">
        <f>IFERROR((VLOOKUP($A107,'[35]Regulated Pivot'!$A:$L,M$9,FALSE)),0)</f>
        <v>0</v>
      </c>
      <c r="N107" s="90">
        <f>IFERROR((VLOOKUP($A107,'[35]Regulated Pivot'!$A:$L,N$9,FALSE)),0)</f>
        <v>0</v>
      </c>
      <c r="O107" s="90">
        <f>IFERROR((VLOOKUP($A107,'[35]Regulated Pivot'!$A:$M,O$9,FALSE)),0)</f>
        <v>0</v>
      </c>
      <c r="P107" s="90">
        <f>IFERROR((VLOOKUP($A107,'[35]Regulated Pivot'!$A:$N,P$9,FALSE)),0)</f>
        <v>0</v>
      </c>
      <c r="Q107" s="89">
        <f t="shared" si="25"/>
        <v>80.89</v>
      </c>
      <c r="S107" s="91">
        <f t="shared" si="31"/>
        <v>0</v>
      </c>
      <c r="T107" s="91">
        <f t="shared" si="31"/>
        <v>0</v>
      </c>
      <c r="U107" s="91">
        <f t="shared" si="31"/>
        <v>0</v>
      </c>
      <c r="V107" s="91">
        <f t="shared" si="31"/>
        <v>0</v>
      </c>
      <c r="W107" s="91">
        <f t="shared" ref="W107:AD122" si="33">IFERROR(I107/$C107,0)</f>
        <v>0</v>
      </c>
      <c r="X107" s="91">
        <f t="shared" si="33"/>
        <v>0</v>
      </c>
      <c r="Y107" s="91">
        <f t="shared" si="33"/>
        <v>0.2499845478706966</v>
      </c>
      <c r="Z107" s="91">
        <f t="shared" si="33"/>
        <v>0</v>
      </c>
      <c r="AA107" s="91">
        <f t="shared" si="33"/>
        <v>0</v>
      </c>
      <c r="AB107" s="91">
        <f t="shared" si="33"/>
        <v>0</v>
      </c>
      <c r="AC107" s="91">
        <f t="shared" si="33"/>
        <v>0</v>
      </c>
      <c r="AD107" s="91">
        <f t="shared" si="33"/>
        <v>0</v>
      </c>
      <c r="AE107" s="92">
        <f t="shared" si="32"/>
        <v>2.0832045655891383E-2</v>
      </c>
      <c r="AI107" s="244">
        <f t="shared" si="27"/>
        <v>325.38</v>
      </c>
      <c r="AJ107" s="249">
        <f t="shared" si="28"/>
        <v>81.339972186167259</v>
      </c>
      <c r="AK107" s="249">
        <f t="shared" si="29"/>
        <v>0.44997218616725831</v>
      </c>
      <c r="AL107" s="251">
        <f t="shared" si="30"/>
        <v>5.5627665492305389E-3</v>
      </c>
    </row>
    <row r="108" spans="1:38" ht="12.75">
      <c r="A108" s="88" t="s">
        <v>956</v>
      </c>
      <c r="B108" s="88" t="s">
        <v>957</v>
      </c>
      <c r="C108" s="63">
        <f>+VLOOKUP(A108,'[35]2020 UTC Reg svc pricing'!$O:$P,2,FALSE)</f>
        <v>647.16</v>
      </c>
      <c r="D108" s="63"/>
      <c r="E108" s="89">
        <f>IFERROR((VLOOKUP($A108,'[35]Regulated Pivot'!$A:$L,E$9,FALSE)),0)</f>
        <v>17473.32</v>
      </c>
      <c r="F108" s="89">
        <f>IFERROR((VLOOKUP($A108,'[35]Regulated Pivot'!$A:$L,F$9,FALSE)),0)</f>
        <v>17311.53</v>
      </c>
      <c r="G108" s="89">
        <f>IFERROR((VLOOKUP($A108,'[35]Regulated Pivot'!$A:$L,G$9,FALSE)),0)</f>
        <v>15046.47</v>
      </c>
      <c r="H108" s="89">
        <f>IFERROR((VLOOKUP($A108,'[35]Regulated Pivot'!$A:$L,H$9,FALSE)),0)</f>
        <v>10192.759999999998</v>
      </c>
      <c r="I108" s="89">
        <f>IFERROR((VLOOKUP($A108,'[35]Regulated Pivot'!$A:$L,I$9,FALSE)),0)</f>
        <v>10354.56</v>
      </c>
      <c r="J108" s="89">
        <f>IFERROR((VLOOKUP($A108,'[35]Regulated Pivot'!$A:$L,J$9,FALSE)),0)</f>
        <v>11729.76</v>
      </c>
      <c r="K108" s="90">
        <f>IFERROR((VLOOKUP($A108,'[35]Regulated Pivot'!$A:$L,K$9,FALSE)),0)</f>
        <v>13104.99</v>
      </c>
      <c r="L108" s="90">
        <f>IFERROR((VLOOKUP($A108,'[35]Regulated Pivot'!$A:$L,L$9,FALSE)),0)</f>
        <v>12815.57</v>
      </c>
      <c r="M108" s="90">
        <f>IFERROR((VLOOKUP($A108,'[35]Regulated Pivot'!$A:$L,M$9,FALSE)),0)</f>
        <v>12328.909999999998</v>
      </c>
      <c r="N108" s="90">
        <f>IFERROR((VLOOKUP($A108,'[35]Regulated Pivot'!$A:$L,N$9,FALSE)),0)</f>
        <v>13302.23</v>
      </c>
      <c r="O108" s="90">
        <f>IFERROR((VLOOKUP($A108,'[35]Regulated Pivot'!$A:$M,O$9,FALSE)),0)</f>
        <v>12977.789999999999</v>
      </c>
      <c r="P108" s="90">
        <f>IFERROR((VLOOKUP($A108,'[35]Regulated Pivot'!$A:$N,P$9,FALSE)),0)</f>
        <v>12977.8</v>
      </c>
      <c r="Q108" s="89">
        <f t="shared" si="25"/>
        <v>159615.69</v>
      </c>
      <c r="S108" s="91">
        <f t="shared" ref="S108:AD138" si="34">IFERROR(E108/$C108,0)</f>
        <v>27</v>
      </c>
      <c r="T108" s="91">
        <f t="shared" si="34"/>
        <v>26.75</v>
      </c>
      <c r="U108" s="91">
        <f t="shared" si="34"/>
        <v>23.25</v>
      </c>
      <c r="V108" s="91">
        <f t="shared" si="34"/>
        <v>15.749984547870694</v>
      </c>
      <c r="W108" s="91">
        <f t="shared" si="33"/>
        <v>16</v>
      </c>
      <c r="X108" s="91">
        <f t="shared" si="33"/>
        <v>18.124976821806047</v>
      </c>
      <c r="Y108" s="91">
        <f t="shared" si="33"/>
        <v>20.25</v>
      </c>
      <c r="Z108" s="91">
        <f t="shared" si="33"/>
        <v>19.802784473700477</v>
      </c>
      <c r="AA108" s="91">
        <f t="shared" si="33"/>
        <v>19.050791149020334</v>
      </c>
      <c r="AB108" s="91">
        <f t="shared" si="33"/>
        <v>20.554777798380616</v>
      </c>
      <c r="AC108" s="91">
        <f t="shared" si="33"/>
        <v>20.053448915260521</v>
      </c>
      <c r="AD108" s="91">
        <f t="shared" si="33"/>
        <v>20.053464367389825</v>
      </c>
      <c r="AE108" s="92">
        <f t="shared" si="32"/>
        <v>20.553352339452378</v>
      </c>
      <c r="AI108" s="244">
        <f t="shared" si="27"/>
        <v>650.77</v>
      </c>
      <c r="AJ108" s="249">
        <f t="shared" si="28"/>
        <v>160506.06122334508</v>
      </c>
      <c r="AK108" s="249">
        <f t="shared" si="29"/>
        <v>890.37122334507876</v>
      </c>
      <c r="AL108" s="251">
        <f t="shared" si="30"/>
        <v>5.5782186785339133E-3</v>
      </c>
    </row>
    <row r="109" spans="1:38" ht="12.75">
      <c r="A109" s="88" t="s">
        <v>958</v>
      </c>
      <c r="B109" s="88" t="s">
        <v>959</v>
      </c>
      <c r="C109" s="63">
        <f>+VLOOKUP(A109,'[35]2020 UTC Reg svc pricing'!$O:$P,2,FALSE)</f>
        <v>970.74</v>
      </c>
      <c r="D109" s="63"/>
      <c r="E109" s="89">
        <f>IFERROR((VLOOKUP($A109,'[35]Regulated Pivot'!$A:$L,E$9,FALSE)),0)</f>
        <v>5824.44</v>
      </c>
      <c r="F109" s="89">
        <f>IFERROR((VLOOKUP($A109,'[35]Regulated Pivot'!$A:$L,F$9,FALSE)),0)</f>
        <v>5824.44</v>
      </c>
      <c r="G109" s="89">
        <f>IFERROR((VLOOKUP($A109,'[35]Regulated Pivot'!$A:$L,G$9,FALSE)),0)</f>
        <v>6390.71</v>
      </c>
      <c r="H109" s="89">
        <f>IFERROR((VLOOKUP($A109,'[35]Regulated Pivot'!$A:$L,H$9,FALSE)),0)</f>
        <v>7765.92</v>
      </c>
      <c r="I109" s="89">
        <f>IFERROR((VLOOKUP($A109,'[35]Regulated Pivot'!$A:$L,I$9,FALSE)),0)</f>
        <v>8736.66</v>
      </c>
      <c r="J109" s="89">
        <f>IFERROR((VLOOKUP($A109,'[35]Regulated Pivot'!$A:$L,J$9,FALSE)),0)</f>
        <v>8413.08</v>
      </c>
      <c r="K109" s="90">
        <f>IFERROR((VLOOKUP($A109,'[35]Regulated Pivot'!$A:$L,K$9,FALSE)),0)</f>
        <v>8251.2900000000009</v>
      </c>
      <c r="L109" s="90">
        <f>IFERROR((VLOOKUP($A109,'[35]Regulated Pivot'!$A:$L,L$9,FALSE)),0)</f>
        <v>8030.05</v>
      </c>
      <c r="M109" s="90">
        <f>IFERROR((VLOOKUP($A109,'[35]Regulated Pivot'!$A:$L,M$9,FALSE)),0)</f>
        <v>8760.06</v>
      </c>
      <c r="N109" s="90">
        <f>IFERROR((VLOOKUP($A109,'[35]Regulated Pivot'!$A:$L,N$9,FALSE)),0)</f>
        <v>8760.06</v>
      </c>
      <c r="O109" s="90">
        <f>IFERROR((VLOOKUP($A109,'[35]Regulated Pivot'!$A:$M,O$9,FALSE)),0)</f>
        <v>8760.06</v>
      </c>
      <c r="P109" s="90">
        <f>IFERROR((VLOOKUP($A109,'[35]Regulated Pivot'!$A:$N,P$9,FALSE)),0)</f>
        <v>8760.06</v>
      </c>
      <c r="Q109" s="89">
        <f t="shared" si="25"/>
        <v>94276.83</v>
      </c>
      <c r="S109" s="91">
        <f t="shared" si="34"/>
        <v>5.9999999999999991</v>
      </c>
      <c r="T109" s="91">
        <f t="shared" si="34"/>
        <v>5.9999999999999991</v>
      </c>
      <c r="U109" s="91">
        <f t="shared" si="34"/>
        <v>6.5833384840431011</v>
      </c>
      <c r="V109" s="91">
        <f t="shared" si="34"/>
        <v>8</v>
      </c>
      <c r="W109" s="91">
        <f t="shared" si="33"/>
        <v>9</v>
      </c>
      <c r="X109" s="91">
        <f t="shared" si="33"/>
        <v>8.6666666666666661</v>
      </c>
      <c r="Y109" s="91">
        <f t="shared" si="33"/>
        <v>8.5</v>
      </c>
      <c r="Z109" s="91">
        <f t="shared" si="33"/>
        <v>8.2720913941941205</v>
      </c>
      <c r="AA109" s="91">
        <f t="shared" si="33"/>
        <v>9.024105321713332</v>
      </c>
      <c r="AB109" s="91">
        <f t="shared" si="33"/>
        <v>9.024105321713332</v>
      </c>
      <c r="AC109" s="91">
        <f t="shared" si="33"/>
        <v>9.024105321713332</v>
      </c>
      <c r="AD109" s="91">
        <f t="shared" si="33"/>
        <v>9.024105321713332</v>
      </c>
      <c r="AE109" s="92">
        <f t="shared" si="32"/>
        <v>8.0932098193131008</v>
      </c>
      <c r="AI109" s="244">
        <f t="shared" si="27"/>
        <v>976.15</v>
      </c>
      <c r="AJ109" s="249">
        <f t="shared" si="28"/>
        <v>94802.241181469799</v>
      </c>
      <c r="AK109" s="249">
        <f t="shared" si="29"/>
        <v>525.41118146979716</v>
      </c>
      <c r="AL109" s="251">
        <f t="shared" si="30"/>
        <v>5.5730679687659964E-3</v>
      </c>
    </row>
    <row r="110" spans="1:38" ht="12.75">
      <c r="A110" s="88" t="s">
        <v>960</v>
      </c>
      <c r="B110" s="88" t="s">
        <v>961</v>
      </c>
      <c r="C110" s="63">
        <f>+VLOOKUP(A110,'[35]2020 UTC Reg svc pricing'!$O:$P,2,FALSE)</f>
        <v>1294.32</v>
      </c>
      <c r="D110" s="63"/>
      <c r="E110" s="89">
        <f>IFERROR((VLOOKUP($A110,'[35]Regulated Pivot'!$A:$L,E$9,FALSE)),0)</f>
        <v>1294.32</v>
      </c>
      <c r="F110" s="89">
        <f>IFERROR((VLOOKUP($A110,'[35]Regulated Pivot'!$A:$L,F$9,FALSE)),0)</f>
        <v>1294.32</v>
      </c>
      <c r="G110" s="89">
        <f>IFERROR((VLOOKUP($A110,'[35]Regulated Pivot'!$A:$L,G$9,FALSE)),0)</f>
        <v>1294.32</v>
      </c>
      <c r="H110" s="89">
        <f>IFERROR((VLOOKUP($A110,'[35]Regulated Pivot'!$A:$L,H$9,FALSE)),0)</f>
        <v>1294.32</v>
      </c>
      <c r="I110" s="89">
        <f>IFERROR((VLOOKUP($A110,'[35]Regulated Pivot'!$A:$L,I$9,FALSE)),0)</f>
        <v>1294.32</v>
      </c>
      <c r="J110" s="89">
        <f>IFERROR((VLOOKUP($A110,'[35]Regulated Pivot'!$A:$L,J$9,FALSE)),0)</f>
        <v>1294.32</v>
      </c>
      <c r="K110" s="90">
        <f>IFERROR((VLOOKUP($A110,'[35]Regulated Pivot'!$A:$L,K$9,FALSE)),0)</f>
        <v>1294.32</v>
      </c>
      <c r="L110" s="90">
        <f>IFERROR((VLOOKUP($A110,'[35]Regulated Pivot'!$A:$L,L$9,FALSE)),0)</f>
        <v>1297.79</v>
      </c>
      <c r="M110" s="90">
        <f>IFERROR((VLOOKUP($A110,'[35]Regulated Pivot'!$A:$L,M$9,FALSE)),0)</f>
        <v>1297.79</v>
      </c>
      <c r="N110" s="90">
        <f>IFERROR((VLOOKUP($A110,'[35]Regulated Pivot'!$A:$L,N$9,FALSE)),0)</f>
        <v>1297.79</v>
      </c>
      <c r="O110" s="90">
        <f>IFERROR((VLOOKUP($A110,'[35]Regulated Pivot'!$A:$M,O$9,FALSE)),0)</f>
        <v>1297.79</v>
      </c>
      <c r="P110" s="90">
        <f>IFERROR((VLOOKUP($A110,'[35]Regulated Pivot'!$A:$N,P$9,FALSE)),0)</f>
        <v>1297.79</v>
      </c>
      <c r="Q110" s="89">
        <f t="shared" si="25"/>
        <v>15549.190000000002</v>
      </c>
      <c r="S110" s="91">
        <f t="shared" si="34"/>
        <v>1</v>
      </c>
      <c r="T110" s="91">
        <f t="shared" si="34"/>
        <v>1</v>
      </c>
      <c r="U110" s="91">
        <f t="shared" si="34"/>
        <v>1</v>
      </c>
      <c r="V110" s="91">
        <f t="shared" si="34"/>
        <v>1</v>
      </c>
      <c r="W110" s="91">
        <f t="shared" si="33"/>
        <v>1</v>
      </c>
      <c r="X110" s="91">
        <f t="shared" si="33"/>
        <v>1</v>
      </c>
      <c r="Y110" s="91">
        <f t="shared" si="33"/>
        <v>1</v>
      </c>
      <c r="Z110" s="91">
        <f t="shared" si="33"/>
        <v>1.0026809444341431</v>
      </c>
      <c r="AA110" s="91">
        <f t="shared" si="33"/>
        <v>1.0026809444341431</v>
      </c>
      <c r="AB110" s="91">
        <f t="shared" si="33"/>
        <v>1.0026809444341431</v>
      </c>
      <c r="AC110" s="91">
        <f t="shared" si="33"/>
        <v>1.0026809444341431</v>
      </c>
      <c r="AD110" s="91">
        <f t="shared" si="33"/>
        <v>1.0026809444341431</v>
      </c>
      <c r="AE110" s="92">
        <f t="shared" si="32"/>
        <v>1.001117060180893</v>
      </c>
      <c r="AI110" s="244">
        <f t="shared" si="27"/>
        <v>1301.53</v>
      </c>
      <c r="AJ110" s="249">
        <f t="shared" si="28"/>
        <v>15635.806648046851</v>
      </c>
      <c r="AK110" s="249">
        <f t="shared" si="29"/>
        <v>86.61664804684915</v>
      </c>
      <c r="AL110" s="251">
        <f t="shared" si="30"/>
        <v>5.5704926138820821E-3</v>
      </c>
    </row>
    <row r="111" spans="1:38" ht="12.75">
      <c r="A111" s="88" t="s">
        <v>962</v>
      </c>
      <c r="B111" s="88" t="s">
        <v>963</v>
      </c>
      <c r="C111" s="63">
        <f>+VLOOKUP(A111,'[35]2020 UTC Reg svc pricing'!$O:$P,2,FALSE)</f>
        <v>1617.9</v>
      </c>
      <c r="D111" s="63"/>
      <c r="E111" s="89">
        <f>IFERROR((VLOOKUP($A111,'[35]Regulated Pivot'!$A:$L,E$9,FALSE)),0)</f>
        <v>0</v>
      </c>
      <c r="F111" s="89">
        <f>IFERROR((VLOOKUP($A111,'[35]Regulated Pivot'!$A:$L,F$9,FALSE)),0)</f>
        <v>0</v>
      </c>
      <c r="G111" s="89">
        <f>IFERROR((VLOOKUP($A111,'[35]Regulated Pivot'!$A:$L,G$9,FALSE)),0)</f>
        <v>0</v>
      </c>
      <c r="H111" s="89">
        <f>IFERROR((VLOOKUP($A111,'[35]Regulated Pivot'!$A:$L,H$9,FALSE)),0)</f>
        <v>0</v>
      </c>
      <c r="I111" s="89">
        <f>IFERROR((VLOOKUP($A111,'[35]Regulated Pivot'!$A:$L,I$9,FALSE)),0)</f>
        <v>0</v>
      </c>
      <c r="J111" s="89">
        <f>IFERROR((VLOOKUP($A111,'[35]Regulated Pivot'!$A:$L,J$9,FALSE)),0)</f>
        <v>0</v>
      </c>
      <c r="K111" s="90">
        <f>IFERROR((VLOOKUP($A111,'[35]Regulated Pivot'!$A:$L,K$9,FALSE)),0)</f>
        <v>0</v>
      </c>
      <c r="L111" s="90">
        <f>IFERROR((VLOOKUP($A111,'[35]Regulated Pivot'!$A:$L,L$9,FALSE)),0)</f>
        <v>0</v>
      </c>
      <c r="M111" s="90">
        <f>IFERROR((VLOOKUP($A111,'[35]Regulated Pivot'!$A:$L,M$9,FALSE)),0)</f>
        <v>0</v>
      </c>
      <c r="N111" s="90">
        <f>IFERROR((VLOOKUP($A111,'[35]Regulated Pivot'!$A:$L,N$9,FALSE)),0)</f>
        <v>0</v>
      </c>
      <c r="O111" s="90">
        <f>IFERROR((VLOOKUP($A111,'[35]Regulated Pivot'!$A:$M,O$9,FALSE)),0)</f>
        <v>0</v>
      </c>
      <c r="P111" s="90">
        <f>IFERROR((VLOOKUP($A111,'[35]Regulated Pivot'!$A:$N,P$9,FALSE)),0)</f>
        <v>0</v>
      </c>
      <c r="Q111" s="89">
        <f t="shared" si="25"/>
        <v>0</v>
      </c>
      <c r="S111" s="91">
        <f t="shared" si="34"/>
        <v>0</v>
      </c>
      <c r="T111" s="91">
        <f t="shared" si="34"/>
        <v>0</v>
      </c>
      <c r="U111" s="91">
        <f t="shared" si="34"/>
        <v>0</v>
      </c>
      <c r="V111" s="91">
        <f t="shared" si="34"/>
        <v>0</v>
      </c>
      <c r="W111" s="91">
        <f t="shared" si="33"/>
        <v>0</v>
      </c>
      <c r="X111" s="91">
        <f t="shared" si="33"/>
        <v>0</v>
      </c>
      <c r="Y111" s="91">
        <f t="shared" si="33"/>
        <v>0</v>
      </c>
      <c r="Z111" s="91">
        <f t="shared" si="33"/>
        <v>0</v>
      </c>
      <c r="AA111" s="91">
        <f t="shared" si="33"/>
        <v>0</v>
      </c>
      <c r="AB111" s="91">
        <f t="shared" si="33"/>
        <v>0</v>
      </c>
      <c r="AC111" s="91">
        <f t="shared" si="33"/>
        <v>0</v>
      </c>
      <c r="AD111" s="91">
        <f t="shared" si="33"/>
        <v>0</v>
      </c>
      <c r="AE111" s="92">
        <f t="shared" si="32"/>
        <v>0</v>
      </c>
      <c r="AI111" s="244">
        <f t="shared" si="27"/>
        <v>1626.92</v>
      </c>
      <c r="AJ111" s="249">
        <f t="shared" si="28"/>
        <v>0</v>
      </c>
      <c r="AK111" s="249">
        <f t="shared" si="29"/>
        <v>0</v>
      </c>
      <c r="AL111" s="251" t="e">
        <f t="shared" si="30"/>
        <v>#DIV/0!</v>
      </c>
    </row>
    <row r="112" spans="1:38" ht="12.75">
      <c r="A112" s="88" t="s">
        <v>964</v>
      </c>
      <c r="B112" s="88" t="s">
        <v>965</v>
      </c>
      <c r="C112" s="63">
        <f>+VLOOKUP(A112,'[35]2020 UTC Reg svc pricing'!$O:$P,2,FALSE)</f>
        <v>162.16</v>
      </c>
      <c r="D112" s="63"/>
      <c r="E112" s="89">
        <f>IFERROR((VLOOKUP($A112,'[35]Regulated Pivot'!$A:$L,E$9,FALSE)),0)</f>
        <v>2675.6400000000003</v>
      </c>
      <c r="F112" s="89">
        <f>IFERROR((VLOOKUP($A112,'[35]Regulated Pivot'!$A:$L,F$9,FALSE)),0)</f>
        <v>2432.3999999999996</v>
      </c>
      <c r="G112" s="89">
        <f>IFERROR((VLOOKUP($A112,'[35]Regulated Pivot'!$A:$L,G$9,FALSE)),0)</f>
        <v>2432.3999999999996</v>
      </c>
      <c r="H112" s="89">
        <f>IFERROR((VLOOKUP($A112,'[35]Regulated Pivot'!$A:$L,H$9,FALSE)),0)</f>
        <v>2675.64</v>
      </c>
      <c r="I112" s="89">
        <f>IFERROR((VLOOKUP($A112,'[35]Regulated Pivot'!$A:$L,I$9,FALSE)),0)</f>
        <v>2270.2399999999998</v>
      </c>
      <c r="J112" s="89">
        <f>IFERROR((VLOOKUP($A112,'[35]Regulated Pivot'!$A:$L,J$9,FALSE)),0)</f>
        <v>2351.3199999999997</v>
      </c>
      <c r="K112" s="90">
        <f>IFERROR((VLOOKUP($A112,'[35]Regulated Pivot'!$A:$L,K$9,FALSE)),0)</f>
        <v>2351.3199999999997</v>
      </c>
      <c r="L112" s="90">
        <f>IFERROR((VLOOKUP($A112,'[35]Regulated Pivot'!$A:$L,L$9,FALSE)),0)</f>
        <v>2195.1</v>
      </c>
      <c r="M112" s="90">
        <f>IFERROR((VLOOKUP($A112,'[35]Regulated Pivot'!$A:$L,M$9,FALSE)),0)</f>
        <v>2032.5</v>
      </c>
      <c r="N112" s="90">
        <f>IFERROR((VLOOKUP($A112,'[35]Regulated Pivot'!$A:$L,N$9,FALSE)),0)</f>
        <v>2398.35</v>
      </c>
      <c r="O112" s="90">
        <f>IFERROR((VLOOKUP($A112,'[35]Regulated Pivot'!$A:$M,O$9,FALSE)),0)</f>
        <v>2276.4</v>
      </c>
      <c r="P112" s="90">
        <f>IFERROR((VLOOKUP($A112,'[35]Regulated Pivot'!$A:$N,P$9,FALSE)),0)</f>
        <v>2113.8000000000002</v>
      </c>
      <c r="Q112" s="89">
        <f t="shared" si="25"/>
        <v>28205.109999999997</v>
      </c>
      <c r="S112" s="91">
        <f t="shared" si="34"/>
        <v>16.500000000000004</v>
      </c>
      <c r="T112" s="91">
        <f t="shared" si="34"/>
        <v>14.999999999999998</v>
      </c>
      <c r="U112" s="91">
        <f t="shared" si="34"/>
        <v>14.999999999999998</v>
      </c>
      <c r="V112" s="91">
        <f t="shared" si="34"/>
        <v>16.5</v>
      </c>
      <c r="W112" s="91">
        <f t="shared" si="33"/>
        <v>13.999999999999998</v>
      </c>
      <c r="X112" s="91">
        <f t="shared" si="33"/>
        <v>14.499999999999998</v>
      </c>
      <c r="Y112" s="91">
        <f t="shared" si="33"/>
        <v>14.499999999999998</v>
      </c>
      <c r="Z112" s="91">
        <f t="shared" si="33"/>
        <v>13.536630488406512</v>
      </c>
      <c r="AA112" s="91">
        <f t="shared" si="33"/>
        <v>12.533917118894919</v>
      </c>
      <c r="AB112" s="91">
        <f t="shared" si="33"/>
        <v>14.790022200296004</v>
      </c>
      <c r="AC112" s="91">
        <f t="shared" si="33"/>
        <v>14.03798717316231</v>
      </c>
      <c r="AD112" s="91">
        <f t="shared" si="33"/>
        <v>13.035273803650716</v>
      </c>
      <c r="AE112" s="92">
        <f t="shared" si="32"/>
        <v>14.494485898700871</v>
      </c>
      <c r="AI112" s="244">
        <f t="shared" si="27"/>
        <v>163.06</v>
      </c>
      <c r="AJ112" s="249">
        <f t="shared" si="28"/>
        <v>28361.650447705972</v>
      </c>
      <c r="AK112" s="249">
        <f t="shared" si="29"/>
        <v>156.54044770597466</v>
      </c>
      <c r="AL112" s="251">
        <f t="shared" si="30"/>
        <v>5.5500740009868663E-3</v>
      </c>
    </row>
    <row r="113" spans="1:38" ht="12.75">
      <c r="A113" s="88" t="s">
        <v>966</v>
      </c>
      <c r="B113" s="88" t="s">
        <v>967</v>
      </c>
      <c r="C113" s="63">
        <f>+VLOOKUP(A113,'[35]2020 UTC Reg svc pricing'!$O:$P,2,FALSE)</f>
        <v>422.22000000000008</v>
      </c>
      <c r="D113" s="63"/>
      <c r="E113" s="89">
        <f>IFERROR((VLOOKUP($A113,'[35]Regulated Pivot'!$A:$L,E$9,FALSE)),0)</f>
        <v>20688.780000000002</v>
      </c>
      <c r="F113" s="89">
        <f>IFERROR((VLOOKUP($A113,'[35]Regulated Pivot'!$A:$L,F$9,FALSE)),0)</f>
        <v>19738.79</v>
      </c>
      <c r="G113" s="89">
        <f>IFERROR((VLOOKUP($A113,'[35]Regulated Pivot'!$A:$L,G$9,FALSE)),0)</f>
        <v>18577.66</v>
      </c>
      <c r="H113" s="89">
        <f>IFERROR((VLOOKUP($A113,'[35]Regulated Pivot'!$A:$L,H$9,FALSE)),0)</f>
        <v>16677.68</v>
      </c>
      <c r="I113" s="89">
        <f>IFERROR((VLOOKUP($A113,'[35]Regulated Pivot'!$A:$L,I$9,FALSE)),0)</f>
        <v>18155.420000000002</v>
      </c>
      <c r="J113" s="89">
        <f>IFERROR((VLOOKUP($A113,'[35]Regulated Pivot'!$A:$L,J$9,FALSE)),0)</f>
        <v>18683.2</v>
      </c>
      <c r="K113" s="90">
        <f>IFERROR((VLOOKUP($A113,'[35]Regulated Pivot'!$A:$L,K$9,FALSE)),0)</f>
        <v>18788.77</v>
      </c>
      <c r="L113" s="90">
        <f>IFERROR((VLOOKUP($A113,'[35]Regulated Pivot'!$A:$L,L$9,FALSE)),0)</f>
        <v>19896.95</v>
      </c>
      <c r="M113" s="90">
        <f>IFERROR((VLOOKUP($A113,'[35]Regulated Pivot'!$A:$L,M$9,FALSE)),0)</f>
        <v>20108.61</v>
      </c>
      <c r="N113" s="90">
        <f>IFERROR((VLOOKUP($A113,'[35]Regulated Pivot'!$A:$L,N$9,FALSE)),0)</f>
        <v>20108.620000000003</v>
      </c>
      <c r="O113" s="90">
        <f>IFERROR((VLOOKUP($A113,'[35]Regulated Pivot'!$A:$M,O$9,FALSE)),0)</f>
        <v>20426.13</v>
      </c>
      <c r="P113" s="90">
        <f>IFERROR((VLOOKUP($A113,'[35]Regulated Pivot'!$A:$N,P$9,FALSE)),0)</f>
        <v>20473.91</v>
      </c>
      <c r="Q113" s="89">
        <f t="shared" si="25"/>
        <v>232324.52</v>
      </c>
      <c r="S113" s="91">
        <f t="shared" si="34"/>
        <v>48.999999999999993</v>
      </c>
      <c r="T113" s="91">
        <f t="shared" si="34"/>
        <v>46.750011842167581</v>
      </c>
      <c r="U113" s="91">
        <f t="shared" si="34"/>
        <v>43.999952631329627</v>
      </c>
      <c r="V113" s="91">
        <f t="shared" si="34"/>
        <v>39.49997631566481</v>
      </c>
      <c r="W113" s="91">
        <f t="shared" si="33"/>
        <v>42.999905262659276</v>
      </c>
      <c r="X113" s="91">
        <f t="shared" si="33"/>
        <v>44.249917104826864</v>
      </c>
      <c r="Y113" s="91">
        <f t="shared" si="33"/>
        <v>44.499952631329627</v>
      </c>
      <c r="Z113" s="91">
        <f t="shared" si="33"/>
        <v>47.124603287385717</v>
      </c>
      <c r="AA113" s="91">
        <f t="shared" si="33"/>
        <v>47.625905925820653</v>
      </c>
      <c r="AB113" s="91">
        <f t="shared" si="33"/>
        <v>47.625929610155836</v>
      </c>
      <c r="AC113" s="91">
        <f t="shared" si="33"/>
        <v>48.377930936478606</v>
      </c>
      <c r="AD113" s="91">
        <f t="shared" si="33"/>
        <v>48.491094689972044</v>
      </c>
      <c r="AE113" s="92">
        <f t="shared" si="32"/>
        <v>45.853765019815874</v>
      </c>
      <c r="AI113" s="244">
        <f t="shared" si="27"/>
        <v>424.57</v>
      </c>
      <c r="AJ113" s="249">
        <f t="shared" si="28"/>
        <v>233617.59617355873</v>
      </c>
      <c r="AK113" s="249">
        <f t="shared" si="29"/>
        <v>1293.0761735587439</v>
      </c>
      <c r="AL113" s="251">
        <f t="shared" si="30"/>
        <v>5.5658187674669209E-3</v>
      </c>
    </row>
    <row r="114" spans="1:38" ht="12.75">
      <c r="A114" s="88" t="s">
        <v>968</v>
      </c>
      <c r="B114" s="88" t="s">
        <v>969</v>
      </c>
      <c r="C114" s="63">
        <f>+VLOOKUP(A114,'[35]2020 UTC Reg svc pricing'!$O:$P,2,FALSE)</f>
        <v>844.44000000000017</v>
      </c>
      <c r="D114" s="63"/>
      <c r="E114" s="89">
        <f>IFERROR((VLOOKUP($A114,'[35]Regulated Pivot'!$A:$L,E$9,FALSE)),0)</f>
        <v>16044.36</v>
      </c>
      <c r="F114" s="89">
        <f>IFERROR((VLOOKUP($A114,'[35]Regulated Pivot'!$A:$L,F$9,FALSE)),0)</f>
        <v>18577.68</v>
      </c>
      <c r="G114" s="89">
        <f>IFERROR((VLOOKUP($A114,'[35]Regulated Pivot'!$A:$L,G$9,FALSE)),0)</f>
        <v>18155.46</v>
      </c>
      <c r="H114" s="89">
        <f>IFERROR((VLOOKUP($A114,'[35]Regulated Pivot'!$A:$L,H$9,FALSE)),0)</f>
        <v>13722.150000000001</v>
      </c>
      <c r="I114" s="89">
        <f>IFERROR((VLOOKUP($A114,'[35]Regulated Pivot'!$A:$L,I$9,FALSE)),0)</f>
        <v>12033.27</v>
      </c>
      <c r="J114" s="89">
        <f>IFERROR((VLOOKUP($A114,'[35]Regulated Pivot'!$A:$L,J$9,FALSE)),0)</f>
        <v>12561.03</v>
      </c>
      <c r="K114" s="90">
        <f>IFERROR((VLOOKUP($A114,'[35]Regulated Pivot'!$A:$L,K$9,FALSE)),0)</f>
        <v>12455.49</v>
      </c>
      <c r="L114" s="90">
        <f>IFERROR((VLOOKUP($A114,'[35]Regulated Pivot'!$A:$L,L$9,FALSE)),0)</f>
        <v>12488.670000000002</v>
      </c>
      <c r="M114" s="90">
        <f>IFERROR((VLOOKUP($A114,'[35]Regulated Pivot'!$A:$L,M$9,FALSE)),0)</f>
        <v>12700.349999999999</v>
      </c>
      <c r="N114" s="90">
        <f>IFERROR((VLOOKUP($A114,'[35]Regulated Pivot'!$A:$L,N$9,FALSE)),0)</f>
        <v>12806.170000000002</v>
      </c>
      <c r="O114" s="90">
        <f>IFERROR((VLOOKUP($A114,'[35]Regulated Pivot'!$A:$M,O$9,FALSE)),0)</f>
        <v>12065.330000000002</v>
      </c>
      <c r="P114" s="90">
        <f>IFERROR((VLOOKUP($A114,'[35]Regulated Pivot'!$A:$N,P$9,FALSE)),0)</f>
        <v>11747.82</v>
      </c>
      <c r="Q114" s="89">
        <f t="shared" si="25"/>
        <v>165357.78000000003</v>
      </c>
      <c r="S114" s="91">
        <f t="shared" si="34"/>
        <v>18.999999999999996</v>
      </c>
      <c r="T114" s="91">
        <f t="shared" si="34"/>
        <v>21.999999999999996</v>
      </c>
      <c r="U114" s="91">
        <f t="shared" si="34"/>
        <v>21.499999999999996</v>
      </c>
      <c r="V114" s="91">
        <f t="shared" si="34"/>
        <v>16.25</v>
      </c>
      <c r="W114" s="91">
        <f t="shared" si="33"/>
        <v>14.249999999999998</v>
      </c>
      <c r="X114" s="91">
        <f t="shared" si="33"/>
        <v>14.874982236748613</v>
      </c>
      <c r="Y114" s="91">
        <f t="shared" si="33"/>
        <v>14.749999999999996</v>
      </c>
      <c r="Z114" s="91">
        <f t="shared" si="33"/>
        <v>14.7892923120648</v>
      </c>
      <c r="AA114" s="91">
        <f t="shared" si="33"/>
        <v>15.039967315617446</v>
      </c>
      <c r="AB114" s="91">
        <f t="shared" si="33"/>
        <v>15.165281133058594</v>
      </c>
      <c r="AC114" s="91">
        <f t="shared" si="33"/>
        <v>14.28796598929468</v>
      </c>
      <c r="AD114" s="91">
        <f t="shared" si="33"/>
        <v>13.911965326133293</v>
      </c>
      <c r="AE114" s="92">
        <f t="shared" si="32"/>
        <v>16.318287859409782</v>
      </c>
      <c r="AI114" s="244">
        <f t="shared" si="27"/>
        <v>849.15</v>
      </c>
      <c r="AJ114" s="249">
        <f t="shared" si="28"/>
        <v>166280.0896298138</v>
      </c>
      <c r="AK114" s="249">
        <f t="shared" si="29"/>
        <v>922.30962981376797</v>
      </c>
      <c r="AL114" s="251">
        <f t="shared" si="30"/>
        <v>5.5776609350571098E-3</v>
      </c>
    </row>
    <row r="115" spans="1:38" ht="12.75">
      <c r="A115" s="88" t="s">
        <v>970</v>
      </c>
      <c r="B115" s="88" t="s">
        <v>971</v>
      </c>
      <c r="C115" s="63">
        <f>+VLOOKUP(A115,'[35]2020 UTC Reg svc pricing'!$O:$P,2,FALSE)</f>
        <v>1266.6500000000001</v>
      </c>
      <c r="D115" s="63"/>
      <c r="E115" s="89">
        <f>IFERROR((VLOOKUP($A115,'[35]Regulated Pivot'!$A:$L,E$9,FALSE)),0)</f>
        <v>8233.23</v>
      </c>
      <c r="F115" s="89">
        <f>IFERROR((VLOOKUP($A115,'[35]Regulated Pivot'!$A:$L,F$9,FALSE)),0)</f>
        <v>6333.25</v>
      </c>
      <c r="G115" s="89">
        <f>IFERROR((VLOOKUP($A115,'[35]Regulated Pivot'!$A:$L,G$9,FALSE)),0)</f>
        <v>6649.91</v>
      </c>
      <c r="H115" s="89">
        <f>IFERROR((VLOOKUP($A115,'[35]Regulated Pivot'!$A:$L,H$9,FALSE)),0)</f>
        <v>8866.5499999999993</v>
      </c>
      <c r="I115" s="89">
        <f>IFERROR((VLOOKUP($A115,'[35]Regulated Pivot'!$A:$L,I$9,FALSE)),0)</f>
        <v>8866.5499999999993</v>
      </c>
      <c r="J115" s="89">
        <f>IFERROR((VLOOKUP($A115,'[35]Regulated Pivot'!$A:$L,J$9,FALSE)),0)</f>
        <v>10133.200000000001</v>
      </c>
      <c r="K115" s="90">
        <f>IFERROR((VLOOKUP($A115,'[35]Regulated Pivot'!$A:$L,K$9,FALSE)),0)</f>
        <v>11399.849999999999</v>
      </c>
      <c r="L115" s="90">
        <f>IFERROR((VLOOKUP($A115,'[35]Regulated Pivot'!$A:$L,L$9,FALSE)),0)</f>
        <v>12171.119999999999</v>
      </c>
      <c r="M115" s="90">
        <f>IFERROR((VLOOKUP($A115,'[35]Regulated Pivot'!$A:$L,M$9,FALSE)),0)</f>
        <v>12700.3</v>
      </c>
      <c r="N115" s="90">
        <f>IFERROR((VLOOKUP($A115,'[35]Regulated Pivot'!$A:$L,N$9,FALSE)),0)</f>
        <v>11430.27</v>
      </c>
      <c r="O115" s="90">
        <f>IFERROR((VLOOKUP($A115,'[35]Regulated Pivot'!$A:$M,O$9,FALSE)),0)</f>
        <v>11430.27</v>
      </c>
      <c r="P115" s="90">
        <f>IFERROR((VLOOKUP($A115,'[35]Regulated Pivot'!$A:$N,P$9,FALSE)),0)</f>
        <v>10266.070000000002</v>
      </c>
      <c r="Q115" s="89">
        <f t="shared" si="25"/>
        <v>118480.57000000002</v>
      </c>
      <c r="S115" s="91">
        <f t="shared" si="34"/>
        <v>6.5000039474203604</v>
      </c>
      <c r="T115" s="91">
        <f t="shared" si="34"/>
        <v>5</v>
      </c>
      <c r="U115" s="91">
        <f t="shared" si="34"/>
        <v>5.2499980262898189</v>
      </c>
      <c r="V115" s="91">
        <f t="shared" si="34"/>
        <v>6.9999999999999991</v>
      </c>
      <c r="W115" s="91">
        <f t="shared" si="33"/>
        <v>6.9999999999999991</v>
      </c>
      <c r="X115" s="91">
        <f t="shared" si="33"/>
        <v>8</v>
      </c>
      <c r="Y115" s="91">
        <f t="shared" si="33"/>
        <v>8.9999999999999982</v>
      </c>
      <c r="Z115" s="91">
        <f t="shared" si="33"/>
        <v>9.608905380333951</v>
      </c>
      <c r="AA115" s="91">
        <f t="shared" si="33"/>
        <v>10.026684561638968</v>
      </c>
      <c r="AB115" s="91">
        <f t="shared" si="33"/>
        <v>9.0240161054750718</v>
      </c>
      <c r="AC115" s="91">
        <f t="shared" si="33"/>
        <v>9.0240161054750718</v>
      </c>
      <c r="AD115" s="91">
        <f t="shared" si="33"/>
        <v>8.1048987486677468</v>
      </c>
      <c r="AE115" s="92">
        <f t="shared" si="32"/>
        <v>7.7948769062750829</v>
      </c>
      <c r="AI115" s="244">
        <f t="shared" si="27"/>
        <v>1273.71</v>
      </c>
      <c r="AJ115" s="249">
        <f t="shared" si="28"/>
        <v>119140.95197149963</v>
      </c>
      <c r="AK115" s="249">
        <f t="shared" si="29"/>
        <v>660.38197149960615</v>
      </c>
      <c r="AL115" s="251">
        <f t="shared" si="30"/>
        <v>5.5737575494412802E-3</v>
      </c>
    </row>
    <row r="116" spans="1:38" ht="12.75">
      <c r="A116" s="88" t="s">
        <v>972</v>
      </c>
      <c r="B116" s="88" t="s">
        <v>973</v>
      </c>
      <c r="C116" s="63">
        <f>+VLOOKUP(A116,'[35]2020 UTC Reg svc pricing'!$O:$P,2,FALSE)</f>
        <v>1688.8699999999997</v>
      </c>
      <c r="D116" s="63"/>
      <c r="E116" s="89">
        <f>IFERROR((VLOOKUP($A116,'[35]Regulated Pivot'!$A:$L,E$9,FALSE)),0)</f>
        <v>2533.31</v>
      </c>
      <c r="F116" s="89">
        <f>IFERROR((VLOOKUP($A116,'[35]Regulated Pivot'!$A:$L,F$9,FALSE)),0)</f>
        <v>3377.74</v>
      </c>
      <c r="G116" s="89">
        <f>IFERROR((VLOOKUP($A116,'[35]Regulated Pivot'!$A:$L,G$9,FALSE)),0)</f>
        <v>1688.87</v>
      </c>
      <c r="H116" s="89">
        <f>IFERROR((VLOOKUP($A116,'[35]Regulated Pivot'!$A:$L,H$9,FALSE)),0)</f>
        <v>422.21</v>
      </c>
      <c r="I116" s="89">
        <f>IFERROR((VLOOKUP($A116,'[35]Regulated Pivot'!$A:$L,I$9,FALSE)),0)</f>
        <v>0</v>
      </c>
      <c r="J116" s="89">
        <f>IFERROR((VLOOKUP($A116,'[35]Regulated Pivot'!$A:$L,J$9,FALSE)),0)</f>
        <v>0</v>
      </c>
      <c r="K116" s="90">
        <f>IFERROR((VLOOKUP($A116,'[35]Regulated Pivot'!$A:$L,K$9,FALSE)),0)</f>
        <v>0</v>
      </c>
      <c r="L116" s="90">
        <f>IFERROR((VLOOKUP($A116,'[35]Regulated Pivot'!$A:$L,L$9,FALSE)),0)</f>
        <v>1693.38</v>
      </c>
      <c r="M116" s="90">
        <f>IFERROR((VLOOKUP($A116,'[35]Regulated Pivot'!$A:$L,M$9,FALSE)),0)</f>
        <v>1693.38</v>
      </c>
      <c r="N116" s="90">
        <f>IFERROR((VLOOKUP($A116,'[35]Regulated Pivot'!$A:$L,N$9,FALSE)),0)</f>
        <v>3386.76</v>
      </c>
      <c r="O116" s="90">
        <f>IFERROR((VLOOKUP($A116,'[35]Regulated Pivot'!$A:$M,O$9,FALSE)),0)</f>
        <v>3386.76</v>
      </c>
      <c r="P116" s="90">
        <f>IFERROR((VLOOKUP($A116,'[35]Regulated Pivot'!$A:$N,P$9,FALSE)),0)</f>
        <v>3386.76</v>
      </c>
      <c r="Q116" s="89">
        <f t="shared" si="25"/>
        <v>21569.17</v>
      </c>
      <c r="S116" s="91">
        <f t="shared" si="34"/>
        <v>1.5000029605594276</v>
      </c>
      <c r="T116" s="91">
        <f t="shared" si="34"/>
        <v>2.0000000000000004</v>
      </c>
      <c r="U116" s="91">
        <f t="shared" si="34"/>
        <v>1.0000000000000002</v>
      </c>
      <c r="V116" s="91">
        <f t="shared" si="34"/>
        <v>0.24999555916085908</v>
      </c>
      <c r="W116" s="91">
        <f t="shared" si="33"/>
        <v>0</v>
      </c>
      <c r="X116" s="91">
        <f t="shared" si="33"/>
        <v>0</v>
      </c>
      <c r="Y116" s="91">
        <f t="shared" si="33"/>
        <v>0</v>
      </c>
      <c r="Z116" s="91">
        <f t="shared" si="33"/>
        <v>1.0026704246034333</v>
      </c>
      <c r="AA116" s="91">
        <f t="shared" si="33"/>
        <v>1.0026704246034333</v>
      </c>
      <c r="AB116" s="91">
        <f t="shared" si="33"/>
        <v>2.0053408492068665</v>
      </c>
      <c r="AC116" s="91">
        <f t="shared" si="33"/>
        <v>2.0053408492068665</v>
      </c>
      <c r="AD116" s="91">
        <f t="shared" si="33"/>
        <v>2.0053408492068665</v>
      </c>
      <c r="AE116" s="92">
        <f t="shared" si="32"/>
        <v>1.0642801597123128</v>
      </c>
      <c r="AI116" s="244">
        <f t="shared" si="27"/>
        <v>1698.28</v>
      </c>
      <c r="AJ116" s="249">
        <f t="shared" si="28"/>
        <v>21689.34851563472</v>
      </c>
      <c r="AK116" s="249">
        <f t="shared" si="29"/>
        <v>120.17851563472141</v>
      </c>
      <c r="AL116" s="251">
        <f t="shared" si="30"/>
        <v>5.5717728421965894E-3</v>
      </c>
    </row>
    <row r="117" spans="1:38" s="62" customFormat="1" ht="12.75">
      <c r="A117" s="88" t="s">
        <v>974</v>
      </c>
      <c r="B117" s="88" t="s">
        <v>975</v>
      </c>
      <c r="C117" s="63">
        <f>+VLOOKUP(A117,'[35]2020 UTC Reg svc pricing'!$O:$P,2,FALSE)</f>
        <v>2111.09</v>
      </c>
      <c r="D117" s="63"/>
      <c r="E117" s="89">
        <f>IFERROR((VLOOKUP($A117,'[35]Regulated Pivot'!$A:$L,E$9,FALSE)),0)</f>
        <v>0</v>
      </c>
      <c r="F117" s="89">
        <f>IFERROR((VLOOKUP($A117,'[35]Regulated Pivot'!$A:$L,F$9,FALSE)),0)</f>
        <v>0</v>
      </c>
      <c r="G117" s="89">
        <f>IFERROR((VLOOKUP($A117,'[35]Regulated Pivot'!$A:$L,G$9,FALSE)),0)</f>
        <v>1583.31</v>
      </c>
      <c r="H117" s="89">
        <f>IFERROR((VLOOKUP($A117,'[35]Regulated Pivot'!$A:$L,H$9,FALSE)),0)</f>
        <v>0</v>
      </c>
      <c r="I117" s="89">
        <f>IFERROR((VLOOKUP($A117,'[35]Regulated Pivot'!$A:$L,I$9,FALSE)),0)</f>
        <v>0</v>
      </c>
      <c r="J117" s="89">
        <f>IFERROR((VLOOKUP($A117,'[35]Regulated Pivot'!$A:$L,J$9,FALSE)),0)</f>
        <v>0</v>
      </c>
      <c r="K117" s="90">
        <f>IFERROR((VLOOKUP($A117,'[35]Regulated Pivot'!$A:$L,K$9,FALSE)),0)</f>
        <v>0</v>
      </c>
      <c r="L117" s="90">
        <f>IFERROR((VLOOKUP($A117,'[35]Regulated Pivot'!$A:$L,L$9,FALSE)),0)</f>
        <v>0</v>
      </c>
      <c r="M117" s="90">
        <f>IFERROR((VLOOKUP($A117,'[35]Regulated Pivot'!$A:$L,M$9,FALSE)),0)</f>
        <v>0</v>
      </c>
      <c r="N117" s="90">
        <f>IFERROR((VLOOKUP($A117,'[35]Regulated Pivot'!$A:$L,N$9,FALSE)),0)</f>
        <v>0</v>
      </c>
      <c r="O117" s="90">
        <f>IFERROR((VLOOKUP($A117,'[35]Regulated Pivot'!$A:$M,O$9,FALSE)),0)</f>
        <v>0</v>
      </c>
      <c r="P117" s="90">
        <f>IFERROR((VLOOKUP($A117,'[35]Regulated Pivot'!$A:$N,P$9,FALSE)),0)</f>
        <v>0</v>
      </c>
      <c r="Q117" s="89">
        <f t="shared" si="25"/>
        <v>1583.31</v>
      </c>
      <c r="S117" s="91">
        <f t="shared" si="34"/>
        <v>0</v>
      </c>
      <c r="T117" s="91">
        <f t="shared" si="34"/>
        <v>0</v>
      </c>
      <c r="U117" s="91">
        <f t="shared" si="34"/>
        <v>0.74999644733289428</v>
      </c>
      <c r="V117" s="91">
        <f t="shared" si="34"/>
        <v>0</v>
      </c>
      <c r="W117" s="91">
        <f t="shared" si="33"/>
        <v>0</v>
      </c>
      <c r="X117" s="91">
        <f t="shared" si="33"/>
        <v>0</v>
      </c>
      <c r="Y117" s="91">
        <f t="shared" si="33"/>
        <v>0</v>
      </c>
      <c r="Z117" s="91">
        <f t="shared" si="33"/>
        <v>0</v>
      </c>
      <c r="AA117" s="91">
        <f t="shared" si="33"/>
        <v>0</v>
      </c>
      <c r="AB117" s="91">
        <f t="shared" si="33"/>
        <v>0</v>
      </c>
      <c r="AC117" s="91">
        <f t="shared" si="33"/>
        <v>0</v>
      </c>
      <c r="AD117" s="91">
        <f t="shared" si="33"/>
        <v>0</v>
      </c>
      <c r="AE117" s="92">
        <f t="shared" si="32"/>
        <v>6.2499703944407854E-2</v>
      </c>
      <c r="AI117" s="244">
        <f t="shared" si="27"/>
        <v>2122.85</v>
      </c>
      <c r="AJ117" s="249">
        <f t="shared" si="28"/>
        <v>1592.1299582206348</v>
      </c>
      <c r="AK117" s="249">
        <f t="shared" si="29"/>
        <v>8.8199582206348168</v>
      </c>
      <c r="AL117" s="251">
        <f t="shared" si="30"/>
        <v>5.5705820216096769E-3</v>
      </c>
    </row>
    <row r="118" spans="1:38" s="62" customFormat="1" ht="12.75">
      <c r="A118" s="88" t="s">
        <v>976</v>
      </c>
      <c r="B118" s="88" t="s">
        <v>977</v>
      </c>
      <c r="C118" s="63">
        <f>+VLOOKUP(A118,'[35]2020 UTC Reg svc pricing'!$O:$P,2,FALSE)</f>
        <v>2533.31</v>
      </c>
      <c r="D118" s="63"/>
      <c r="E118" s="89">
        <f>IFERROR((VLOOKUP($A118,'[35]Regulated Pivot'!$A:$L,E$9,FALSE)),0)</f>
        <v>0</v>
      </c>
      <c r="F118" s="89">
        <f>IFERROR((VLOOKUP($A118,'[35]Regulated Pivot'!$A:$L,F$9,FALSE)),0)</f>
        <v>0</v>
      </c>
      <c r="G118" s="89">
        <f>IFERROR((VLOOKUP($A118,'[35]Regulated Pivot'!$A:$L,G$9,FALSE)),0)</f>
        <v>633.32000000000005</v>
      </c>
      <c r="H118" s="89">
        <f>IFERROR((VLOOKUP($A118,'[35]Regulated Pivot'!$A:$L,H$9,FALSE)),0)</f>
        <v>2533.31</v>
      </c>
      <c r="I118" s="89">
        <f>IFERROR((VLOOKUP($A118,'[35]Regulated Pivot'!$A:$L,I$9,FALSE)),0)</f>
        <v>2533.31</v>
      </c>
      <c r="J118" s="89">
        <f>IFERROR((VLOOKUP($A118,'[35]Regulated Pivot'!$A:$L,J$9,FALSE)),0)</f>
        <v>2533.31</v>
      </c>
      <c r="K118" s="90">
        <f>IFERROR((VLOOKUP($A118,'[35]Regulated Pivot'!$A:$L,K$9,FALSE)),0)</f>
        <v>2533.31</v>
      </c>
      <c r="L118" s="90">
        <f>IFERROR((VLOOKUP($A118,'[35]Regulated Pivot'!$A:$L,L$9,FALSE)),0)</f>
        <v>2540.06</v>
      </c>
      <c r="M118" s="90">
        <f>IFERROR((VLOOKUP($A118,'[35]Regulated Pivot'!$A:$L,M$9,FALSE)),0)</f>
        <v>2540.06</v>
      </c>
      <c r="N118" s="90">
        <f>IFERROR((VLOOKUP($A118,'[35]Regulated Pivot'!$A:$L,N$9,FALSE)),0)</f>
        <v>2540.06</v>
      </c>
      <c r="O118" s="90">
        <f>IFERROR((VLOOKUP($A118,'[35]Regulated Pivot'!$A:$M,O$9,FALSE)),0)</f>
        <v>2540.06</v>
      </c>
      <c r="P118" s="90">
        <f>IFERROR((VLOOKUP($A118,'[35]Regulated Pivot'!$A:$N,P$9,FALSE)),0)</f>
        <v>2540.06</v>
      </c>
      <c r="Q118" s="89">
        <f t="shared" si="25"/>
        <v>23466.86</v>
      </c>
      <c r="S118" s="91">
        <f t="shared" si="34"/>
        <v>0</v>
      </c>
      <c r="T118" s="91">
        <f t="shared" si="34"/>
        <v>0</v>
      </c>
      <c r="U118" s="91">
        <f t="shared" si="34"/>
        <v>0.24999703944641599</v>
      </c>
      <c r="V118" s="91">
        <f t="shared" si="34"/>
        <v>1</v>
      </c>
      <c r="W118" s="91">
        <f t="shared" si="33"/>
        <v>1</v>
      </c>
      <c r="X118" s="91">
        <f t="shared" si="33"/>
        <v>1</v>
      </c>
      <c r="Y118" s="91">
        <f t="shared" si="33"/>
        <v>1</v>
      </c>
      <c r="Z118" s="91">
        <f t="shared" si="33"/>
        <v>1.0026644982256416</v>
      </c>
      <c r="AA118" s="91">
        <f t="shared" si="33"/>
        <v>1.0026644982256416</v>
      </c>
      <c r="AB118" s="91">
        <f t="shared" si="33"/>
        <v>1.0026644982256416</v>
      </c>
      <c r="AC118" s="91">
        <f t="shared" si="33"/>
        <v>1.0026644982256416</v>
      </c>
      <c r="AD118" s="91">
        <f t="shared" si="33"/>
        <v>1.0026644982256416</v>
      </c>
      <c r="AE118" s="92">
        <f t="shared" si="32"/>
        <v>0.77194329421455199</v>
      </c>
      <c r="AI118" s="244">
        <f t="shared" si="27"/>
        <v>2547.4299999999998</v>
      </c>
      <c r="AJ118" s="249">
        <f t="shared" si="28"/>
        <v>23597.658071771712</v>
      </c>
      <c r="AK118" s="249">
        <f t="shared" si="29"/>
        <v>130.79807177171097</v>
      </c>
      <c r="AL118" s="251">
        <f t="shared" si="30"/>
        <v>5.5737355475641379E-3</v>
      </c>
    </row>
    <row r="119" spans="1:38" ht="12.75">
      <c r="A119" s="88" t="s">
        <v>978</v>
      </c>
      <c r="B119" s="88" t="s">
        <v>979</v>
      </c>
      <c r="C119" s="63">
        <f>+VLOOKUP(A119,'[35]2020 UTC Reg svc pricing'!$O:$P,2,FALSE)</f>
        <v>211.6</v>
      </c>
      <c r="D119" s="63"/>
      <c r="E119" s="89">
        <f>IFERROR((VLOOKUP($A119,'[35]Regulated Pivot'!$A:$L,E$9,FALSE)),0)</f>
        <v>423.2</v>
      </c>
      <c r="F119" s="89">
        <f>IFERROR((VLOOKUP($A119,'[35]Regulated Pivot'!$A:$L,F$9,FALSE)),0)</f>
        <v>529</v>
      </c>
      <c r="G119" s="89">
        <f>IFERROR((VLOOKUP($A119,'[35]Regulated Pivot'!$A:$L,G$9,FALSE)),0)</f>
        <v>423.2</v>
      </c>
      <c r="H119" s="89">
        <f>IFERROR((VLOOKUP($A119,'[35]Regulated Pivot'!$A:$L,H$9,FALSE)),0)</f>
        <v>952.2</v>
      </c>
      <c r="I119" s="89">
        <f>IFERROR((VLOOKUP($A119,'[35]Regulated Pivot'!$A:$L,I$9,FALSE)),0)</f>
        <v>846.4</v>
      </c>
      <c r="J119" s="89">
        <f>IFERROR((VLOOKUP($A119,'[35]Regulated Pivot'!$A:$L,J$9,FALSE)),0)</f>
        <v>846.4</v>
      </c>
      <c r="K119" s="90">
        <f>IFERROR((VLOOKUP($A119,'[35]Regulated Pivot'!$A:$L,K$9,FALSE)),0)</f>
        <v>846.4</v>
      </c>
      <c r="L119" s="90">
        <f>IFERROR((VLOOKUP($A119,'[35]Regulated Pivot'!$A:$L,L$9,FALSE)),0)</f>
        <v>901.68</v>
      </c>
      <c r="M119" s="90">
        <f>IFERROR((VLOOKUP($A119,'[35]Regulated Pivot'!$A:$L,M$9,FALSE)),0)</f>
        <v>1060.8</v>
      </c>
      <c r="N119" s="90">
        <f>IFERROR((VLOOKUP($A119,'[35]Regulated Pivot'!$A:$L,N$9,FALSE)),0)</f>
        <v>1272.96</v>
      </c>
      <c r="O119" s="90">
        <f>IFERROR((VLOOKUP($A119,'[35]Regulated Pivot'!$A:$M,O$9,FALSE)),0)</f>
        <v>954.72</v>
      </c>
      <c r="P119" s="90">
        <f>IFERROR((VLOOKUP($A119,'[35]Regulated Pivot'!$A:$N,P$9,FALSE)),0)</f>
        <v>1272.96</v>
      </c>
      <c r="Q119" s="89">
        <f t="shared" si="25"/>
        <v>10329.920000000002</v>
      </c>
      <c r="S119" s="91">
        <f t="shared" si="34"/>
        <v>2</v>
      </c>
      <c r="T119" s="91">
        <f t="shared" si="34"/>
        <v>2.5</v>
      </c>
      <c r="U119" s="91">
        <f t="shared" si="34"/>
        <v>2</v>
      </c>
      <c r="V119" s="91">
        <f t="shared" si="34"/>
        <v>4.5</v>
      </c>
      <c r="W119" s="91">
        <f t="shared" si="33"/>
        <v>4</v>
      </c>
      <c r="X119" s="91">
        <f t="shared" si="33"/>
        <v>4</v>
      </c>
      <c r="Y119" s="91">
        <f t="shared" si="33"/>
        <v>4</v>
      </c>
      <c r="Z119" s="91">
        <f t="shared" si="33"/>
        <v>4.2612476370510395</v>
      </c>
      <c r="AA119" s="91">
        <f t="shared" si="33"/>
        <v>5.0132325141776937</v>
      </c>
      <c r="AB119" s="91">
        <f t="shared" si="33"/>
        <v>6.0158790170132326</v>
      </c>
      <c r="AC119" s="91">
        <f t="shared" si="33"/>
        <v>4.5119092627599242</v>
      </c>
      <c r="AD119" s="91">
        <f t="shared" si="33"/>
        <v>6.0158790170132326</v>
      </c>
      <c r="AE119" s="92">
        <f t="shared" si="32"/>
        <v>4.0681789540012598</v>
      </c>
      <c r="AI119" s="244">
        <f t="shared" si="27"/>
        <v>212.78</v>
      </c>
      <c r="AJ119" s="249">
        <f t="shared" si="28"/>
        <v>10387.525413988657</v>
      </c>
      <c r="AK119" s="249">
        <f t="shared" si="29"/>
        <v>57.605413988654618</v>
      </c>
      <c r="AL119" s="251">
        <f t="shared" si="30"/>
        <v>5.5765595463134858E-3</v>
      </c>
    </row>
    <row r="120" spans="1:38" ht="12.75">
      <c r="A120" s="88" t="s">
        <v>980</v>
      </c>
      <c r="B120" s="88" t="s">
        <v>981</v>
      </c>
      <c r="C120" s="63">
        <f>+VLOOKUP(A120,'[35]2020 UTC Reg svc pricing'!$O:$P,2,FALSE)</f>
        <v>265.08</v>
      </c>
      <c r="D120" s="63"/>
      <c r="E120" s="89">
        <f>IFERROR((VLOOKUP($A120,'[35]Regulated Pivot'!$A:$L,E$9,FALSE)),0)</f>
        <v>265.08</v>
      </c>
      <c r="F120" s="89">
        <f>IFERROR((VLOOKUP($A120,'[35]Regulated Pivot'!$A:$L,F$9,FALSE)),0)</f>
        <v>265.08</v>
      </c>
      <c r="G120" s="89">
        <f>IFERROR((VLOOKUP($A120,'[35]Regulated Pivot'!$A:$L,G$9,FALSE)),0)</f>
        <v>265.08</v>
      </c>
      <c r="H120" s="89">
        <f>IFERROR((VLOOKUP($A120,'[35]Regulated Pivot'!$A:$L,H$9,FALSE)),0)</f>
        <v>265.08</v>
      </c>
      <c r="I120" s="89">
        <f>IFERROR((VLOOKUP($A120,'[35]Regulated Pivot'!$A:$L,I$9,FALSE)),0)</f>
        <v>265.08</v>
      </c>
      <c r="J120" s="89">
        <f>IFERROR((VLOOKUP($A120,'[35]Regulated Pivot'!$A:$L,J$9,FALSE)),0)</f>
        <v>265.08</v>
      </c>
      <c r="K120" s="90">
        <f>IFERROR((VLOOKUP($A120,'[35]Regulated Pivot'!$A:$L,K$9,FALSE)),0)</f>
        <v>265.08</v>
      </c>
      <c r="L120" s="90">
        <f>IFERROR((VLOOKUP($A120,'[35]Regulated Pivot'!$A:$L,L$9,FALSE)),0)</f>
        <v>265.82</v>
      </c>
      <c r="M120" s="90">
        <f>IFERROR((VLOOKUP($A120,'[35]Regulated Pivot'!$A:$L,M$9,FALSE)),0)</f>
        <v>265.82</v>
      </c>
      <c r="N120" s="90">
        <f>IFERROR((VLOOKUP($A120,'[35]Regulated Pivot'!$A:$L,N$9,FALSE)),0)</f>
        <v>265.82</v>
      </c>
      <c r="O120" s="90">
        <f>IFERROR((VLOOKUP($A120,'[35]Regulated Pivot'!$A:$M,O$9,FALSE)),0)</f>
        <v>265.82</v>
      </c>
      <c r="P120" s="90">
        <f>IFERROR((VLOOKUP($A120,'[35]Regulated Pivot'!$A:$N,P$9,FALSE)),0)</f>
        <v>265.82</v>
      </c>
      <c r="Q120" s="89">
        <f t="shared" si="25"/>
        <v>3184.6600000000003</v>
      </c>
      <c r="S120" s="91">
        <f t="shared" si="34"/>
        <v>1</v>
      </c>
      <c r="T120" s="91">
        <f t="shared" si="34"/>
        <v>1</v>
      </c>
      <c r="U120" s="91">
        <f t="shared" si="34"/>
        <v>1</v>
      </c>
      <c r="V120" s="91">
        <f t="shared" si="34"/>
        <v>1</v>
      </c>
      <c r="W120" s="91">
        <f t="shared" si="33"/>
        <v>1</v>
      </c>
      <c r="X120" s="91">
        <f t="shared" si="33"/>
        <v>1</v>
      </c>
      <c r="Y120" s="91">
        <f t="shared" si="33"/>
        <v>1</v>
      </c>
      <c r="Z120" s="91">
        <f t="shared" si="33"/>
        <v>1.0027916100799759</v>
      </c>
      <c r="AA120" s="91">
        <f t="shared" si="33"/>
        <v>1.0027916100799759</v>
      </c>
      <c r="AB120" s="91">
        <f t="shared" si="33"/>
        <v>1.0027916100799759</v>
      </c>
      <c r="AC120" s="91">
        <f t="shared" si="33"/>
        <v>1.0027916100799759</v>
      </c>
      <c r="AD120" s="91">
        <f t="shared" si="33"/>
        <v>1.0027916100799759</v>
      </c>
      <c r="AE120" s="92">
        <f t="shared" si="32"/>
        <v>1.0011631708666566</v>
      </c>
      <c r="AI120" s="244">
        <f t="shared" si="27"/>
        <v>266.56</v>
      </c>
      <c r="AJ120" s="249">
        <f t="shared" si="28"/>
        <v>3202.4406579145921</v>
      </c>
      <c r="AK120" s="249">
        <f t="shared" si="29"/>
        <v>17.780657914591757</v>
      </c>
      <c r="AL120" s="251">
        <f t="shared" si="30"/>
        <v>5.5832201599516915E-3</v>
      </c>
    </row>
    <row r="121" spans="1:38" ht="12.75">
      <c r="A121" s="88" t="s">
        <v>982</v>
      </c>
      <c r="B121" s="88" t="s">
        <v>983</v>
      </c>
      <c r="C121" s="63">
        <f>+VLOOKUP(A121,'[35]2020 UTC Reg svc pricing'!$O:$P,2,FALSE)</f>
        <v>359.48</v>
      </c>
      <c r="D121" s="63"/>
      <c r="E121" s="89">
        <f>IFERROR((VLOOKUP($A121,'[35]Regulated Pivot'!$A:$L,E$9,FALSE)),0)</f>
        <v>0</v>
      </c>
      <c r="F121" s="89">
        <f>IFERROR((VLOOKUP($A121,'[35]Regulated Pivot'!$A:$L,F$9,FALSE)),0)</f>
        <v>0</v>
      </c>
      <c r="G121" s="89">
        <f>IFERROR((VLOOKUP($A121,'[35]Regulated Pivot'!$A:$L,G$9,FALSE)),0)</f>
        <v>0</v>
      </c>
      <c r="H121" s="89">
        <f>IFERROR((VLOOKUP($A121,'[35]Regulated Pivot'!$A:$L,H$9,FALSE)),0)</f>
        <v>0</v>
      </c>
      <c r="I121" s="89">
        <f>IFERROR((VLOOKUP($A121,'[35]Regulated Pivot'!$A:$L,I$9,FALSE)),0)</f>
        <v>0</v>
      </c>
      <c r="J121" s="89">
        <f>IFERROR((VLOOKUP($A121,'[35]Regulated Pivot'!$A:$L,J$9,FALSE)),0)</f>
        <v>0</v>
      </c>
      <c r="K121" s="90">
        <f>IFERROR((VLOOKUP($A121,'[35]Regulated Pivot'!$A:$L,K$9,FALSE)),0)</f>
        <v>0</v>
      </c>
      <c r="L121" s="90">
        <f>IFERROR((VLOOKUP($A121,'[35]Regulated Pivot'!$A:$L,L$9,FALSE)),0)</f>
        <v>0</v>
      </c>
      <c r="M121" s="90">
        <f>IFERROR((VLOOKUP($A121,'[35]Regulated Pivot'!$A:$L,M$9,FALSE)),0)</f>
        <v>0</v>
      </c>
      <c r="N121" s="90">
        <f>IFERROR((VLOOKUP($A121,'[35]Regulated Pivot'!$A:$L,N$9,FALSE)),0)</f>
        <v>0</v>
      </c>
      <c r="O121" s="90">
        <f>IFERROR((VLOOKUP($A121,'[35]Regulated Pivot'!$A:$M,O$9,FALSE)),0)</f>
        <v>0</v>
      </c>
      <c r="P121" s="90">
        <f>IFERROR((VLOOKUP($A121,'[35]Regulated Pivot'!$A:$N,P$9,FALSE)),0)</f>
        <v>0</v>
      </c>
      <c r="Q121" s="89">
        <f t="shared" si="25"/>
        <v>0</v>
      </c>
      <c r="S121" s="91">
        <f t="shared" si="34"/>
        <v>0</v>
      </c>
      <c r="T121" s="91">
        <f t="shared" si="34"/>
        <v>0</v>
      </c>
      <c r="U121" s="91">
        <f t="shared" si="34"/>
        <v>0</v>
      </c>
      <c r="V121" s="91">
        <f t="shared" si="34"/>
        <v>0</v>
      </c>
      <c r="W121" s="91">
        <f t="shared" si="33"/>
        <v>0</v>
      </c>
      <c r="X121" s="91">
        <f t="shared" si="33"/>
        <v>0</v>
      </c>
      <c r="Y121" s="91">
        <f t="shared" si="33"/>
        <v>0</v>
      </c>
      <c r="Z121" s="91">
        <f t="shared" si="33"/>
        <v>0</v>
      </c>
      <c r="AA121" s="91">
        <f t="shared" si="33"/>
        <v>0</v>
      </c>
      <c r="AB121" s="91">
        <f t="shared" si="33"/>
        <v>0</v>
      </c>
      <c r="AC121" s="91">
        <f t="shared" si="33"/>
        <v>0</v>
      </c>
      <c r="AD121" s="91">
        <f t="shared" si="33"/>
        <v>0</v>
      </c>
      <c r="AE121" s="92">
        <f t="shared" si="32"/>
        <v>0</v>
      </c>
      <c r="AI121" s="244">
        <f t="shared" si="27"/>
        <v>361.48</v>
      </c>
      <c r="AJ121" s="249">
        <f t="shared" si="28"/>
        <v>0</v>
      </c>
      <c r="AK121" s="249">
        <f t="shared" si="29"/>
        <v>0</v>
      </c>
      <c r="AL121" s="251" t="e">
        <f t="shared" si="30"/>
        <v>#DIV/0!</v>
      </c>
    </row>
    <row r="122" spans="1:38" ht="12.75">
      <c r="A122" s="88" t="s">
        <v>984</v>
      </c>
      <c r="B122" s="88" t="s">
        <v>985</v>
      </c>
      <c r="C122" s="63">
        <f>+VLOOKUP(A122,'[35]2020 UTC Reg svc pricing'!$O:$P,2,FALSE)</f>
        <v>467.25</v>
      </c>
      <c r="D122" s="63"/>
      <c r="E122" s="89">
        <f>IFERROR((VLOOKUP($A122,'[35]Regulated Pivot'!$A:$L,E$9,FALSE)),0)</f>
        <v>2803.5</v>
      </c>
      <c r="F122" s="89">
        <f>IFERROR((VLOOKUP($A122,'[35]Regulated Pivot'!$A:$L,F$9,FALSE)),0)</f>
        <v>2803.5</v>
      </c>
      <c r="G122" s="89">
        <f>IFERROR((VLOOKUP($A122,'[35]Regulated Pivot'!$A:$L,G$9,FALSE)),0)</f>
        <v>2803.5</v>
      </c>
      <c r="H122" s="89">
        <f>IFERROR((VLOOKUP($A122,'[35]Regulated Pivot'!$A:$L,H$9,FALSE)),0)</f>
        <v>2803.5</v>
      </c>
      <c r="I122" s="89">
        <f>IFERROR((VLOOKUP($A122,'[35]Regulated Pivot'!$A:$L,I$9,FALSE)),0)</f>
        <v>2803.5</v>
      </c>
      <c r="J122" s="89">
        <f>IFERROR((VLOOKUP($A122,'[35]Regulated Pivot'!$A:$L,J$9,FALSE)),0)</f>
        <v>2803.5</v>
      </c>
      <c r="K122" s="90">
        <f>IFERROR((VLOOKUP($A122,'[35]Regulated Pivot'!$A:$L,K$9,FALSE)),0)</f>
        <v>2803.5</v>
      </c>
      <c r="L122" s="90">
        <f>IFERROR((VLOOKUP($A122,'[35]Regulated Pivot'!$A:$L,L$9,FALSE)),0)</f>
        <v>2811.0600000000004</v>
      </c>
      <c r="M122" s="90">
        <f>IFERROR((VLOOKUP($A122,'[35]Regulated Pivot'!$A:$L,M$9,FALSE)),0)</f>
        <v>2811.0600000000004</v>
      </c>
      <c r="N122" s="90">
        <f>IFERROR((VLOOKUP($A122,'[35]Regulated Pivot'!$A:$L,N$9,FALSE)),0)</f>
        <v>2811.0600000000004</v>
      </c>
      <c r="O122" s="90">
        <f>IFERROR((VLOOKUP($A122,'[35]Regulated Pivot'!$A:$M,O$9,FALSE)),0)</f>
        <v>2811.0600000000004</v>
      </c>
      <c r="P122" s="90">
        <f>IFERROR((VLOOKUP($A122,'[35]Regulated Pivot'!$A:$N,P$9,FALSE)),0)</f>
        <v>2811.0600000000004</v>
      </c>
      <c r="Q122" s="89">
        <f t="shared" si="25"/>
        <v>33679.800000000003</v>
      </c>
      <c r="S122" s="91">
        <f t="shared" si="34"/>
        <v>6</v>
      </c>
      <c r="T122" s="91">
        <f t="shared" si="34"/>
        <v>6</v>
      </c>
      <c r="U122" s="91">
        <f t="shared" si="34"/>
        <v>6</v>
      </c>
      <c r="V122" s="91">
        <f t="shared" si="34"/>
        <v>6</v>
      </c>
      <c r="W122" s="91">
        <f t="shared" si="33"/>
        <v>6</v>
      </c>
      <c r="X122" s="91">
        <f t="shared" si="33"/>
        <v>6</v>
      </c>
      <c r="Y122" s="91">
        <f t="shared" si="33"/>
        <v>6</v>
      </c>
      <c r="Z122" s="91">
        <f t="shared" si="33"/>
        <v>6.0161797752809001</v>
      </c>
      <c r="AA122" s="91">
        <f t="shared" si="33"/>
        <v>6.0161797752809001</v>
      </c>
      <c r="AB122" s="91">
        <f t="shared" si="33"/>
        <v>6.0161797752809001</v>
      </c>
      <c r="AC122" s="91">
        <f t="shared" si="33"/>
        <v>6.0161797752809001</v>
      </c>
      <c r="AD122" s="91">
        <f t="shared" si="33"/>
        <v>6.0161797752809001</v>
      </c>
      <c r="AE122" s="92">
        <f t="shared" si="32"/>
        <v>6.0067415730337101</v>
      </c>
      <c r="AI122" s="244">
        <f t="shared" si="27"/>
        <v>469.85</v>
      </c>
      <c r="AJ122" s="249">
        <f t="shared" si="28"/>
        <v>33867.210337078664</v>
      </c>
      <c r="AK122" s="249">
        <f t="shared" si="29"/>
        <v>187.41033707866154</v>
      </c>
      <c r="AL122" s="251">
        <f t="shared" si="30"/>
        <v>5.5644729802036092E-3</v>
      </c>
    </row>
    <row r="123" spans="1:38" ht="12.75">
      <c r="A123" s="88" t="s">
        <v>986</v>
      </c>
      <c r="B123" s="88" t="s">
        <v>987</v>
      </c>
      <c r="C123" s="63">
        <f>+VLOOKUP(A123,'[35]2020 UTC Reg svc pricing'!$O:$P,2,FALSE)</f>
        <v>12.6</v>
      </c>
      <c r="D123" s="63"/>
      <c r="E123" s="89">
        <f>IFERROR((VLOOKUP($A123,'[35]Regulated Pivot'!$A:$L,E$9,FALSE)),0)</f>
        <v>10804.500000000002</v>
      </c>
      <c r="F123" s="89">
        <f>IFERROR((VLOOKUP($A123,'[35]Regulated Pivot'!$A:$L,F$9,FALSE)),0)</f>
        <v>10782.45</v>
      </c>
      <c r="G123" s="89">
        <f>IFERROR((VLOOKUP($A123,'[35]Regulated Pivot'!$A:$L,G$9,FALSE)),0)</f>
        <v>10754.1</v>
      </c>
      <c r="H123" s="89">
        <f>IFERROR((VLOOKUP($A123,'[35]Regulated Pivot'!$A:$L,H$9,FALSE)),0)</f>
        <v>10694.99</v>
      </c>
      <c r="I123" s="89">
        <f>IFERROR((VLOOKUP($A123,'[35]Regulated Pivot'!$A:$L,I$9,FALSE)),0)</f>
        <v>10640.62</v>
      </c>
      <c r="J123" s="89">
        <f>IFERROR((VLOOKUP($A123,'[35]Regulated Pivot'!$A:$L,J$9,FALSE)),0)</f>
        <v>10675.960000000001</v>
      </c>
      <c r="K123" s="90">
        <f>IFERROR((VLOOKUP($A123,'[35]Regulated Pivot'!$A:$L,K$9,FALSE)),0)</f>
        <v>11147.85</v>
      </c>
      <c r="L123" s="90">
        <f>IFERROR((VLOOKUP($A123,'[35]Regulated Pivot'!$A:$L,L$9,FALSE)),0)</f>
        <v>10795.63</v>
      </c>
      <c r="M123" s="90">
        <f>IFERROR((VLOOKUP($A123,'[35]Regulated Pivot'!$A:$L,M$9,FALSE)),0)</f>
        <v>10864.94</v>
      </c>
      <c r="N123" s="90">
        <f>IFERROR((VLOOKUP($A123,'[35]Regulated Pivot'!$A:$L,N$9,FALSE)),0)</f>
        <v>10905.99</v>
      </c>
      <c r="O123" s="90">
        <f>IFERROR((VLOOKUP($A123,'[35]Regulated Pivot'!$A:$M,O$9,FALSE)),0)</f>
        <v>10896.53</v>
      </c>
      <c r="P123" s="90">
        <f>IFERROR((VLOOKUP($A123,'[35]Regulated Pivot'!$A:$N,P$9,FALSE)),0)</f>
        <v>10874.42</v>
      </c>
      <c r="Q123" s="89">
        <f t="shared" si="25"/>
        <v>129837.98000000001</v>
      </c>
      <c r="S123" s="91">
        <f t="shared" si="34"/>
        <v>857.50000000000011</v>
      </c>
      <c r="T123" s="91">
        <f t="shared" si="34"/>
        <v>855.75000000000011</v>
      </c>
      <c r="U123" s="91">
        <f t="shared" si="34"/>
        <v>853.5</v>
      </c>
      <c r="V123" s="91">
        <f t="shared" si="34"/>
        <v>848.80873015873021</v>
      </c>
      <c r="W123" s="91">
        <f t="shared" si="34"/>
        <v>844.49365079365089</v>
      </c>
      <c r="X123" s="91">
        <f t="shared" si="34"/>
        <v>847.29841269841279</v>
      </c>
      <c r="Y123" s="91">
        <f t="shared" si="34"/>
        <v>884.75</v>
      </c>
      <c r="Z123" s="91">
        <f t="shared" si="34"/>
        <v>856.79603174603176</v>
      </c>
      <c r="AA123" s="91">
        <f t="shared" si="34"/>
        <v>862.29682539682551</v>
      </c>
      <c r="AB123" s="91">
        <f t="shared" si="34"/>
        <v>865.5547619047619</v>
      </c>
      <c r="AC123" s="91">
        <f t="shared" si="34"/>
        <v>864.80396825396838</v>
      </c>
      <c r="AD123" s="91">
        <f t="shared" si="34"/>
        <v>863.04920634920643</v>
      </c>
      <c r="AE123" s="92">
        <f t="shared" si="32"/>
        <v>858.71679894179886</v>
      </c>
      <c r="AI123" s="244">
        <f t="shared" si="27"/>
        <v>12.67</v>
      </c>
      <c r="AJ123" s="249">
        <f t="shared" si="28"/>
        <v>130559.30211111109</v>
      </c>
      <c r="AK123" s="249">
        <f t="shared" si="29"/>
        <v>721.32211111107608</v>
      </c>
      <c r="AL123" s="251">
        <f t="shared" si="30"/>
        <v>5.5555555555552852E-3</v>
      </c>
    </row>
    <row r="124" spans="1:38" ht="12.75">
      <c r="A124" s="88" t="s">
        <v>988</v>
      </c>
      <c r="B124" s="88" t="s">
        <v>792</v>
      </c>
      <c r="C124" s="63">
        <f>+VLOOKUP(A124,'[35]2020 UTC Reg svc pricing'!$O:$P,2,FALSE)</f>
        <v>25.2</v>
      </c>
      <c r="D124" s="63"/>
      <c r="E124" s="89">
        <f>IFERROR((VLOOKUP($A124,'[35]Regulated Pivot'!$A:$L,E$9,FALSE)),0)</f>
        <v>1669.5</v>
      </c>
      <c r="F124" s="89">
        <f>IFERROR((VLOOKUP($A124,'[35]Regulated Pivot'!$A:$L,F$9,FALSE)),0)</f>
        <v>1656.8999999999999</v>
      </c>
      <c r="G124" s="89">
        <f>IFERROR((VLOOKUP($A124,'[35]Regulated Pivot'!$A:$L,G$9,FALSE)),0)</f>
        <v>1587.6</v>
      </c>
      <c r="H124" s="89">
        <f>IFERROR((VLOOKUP($A124,'[35]Regulated Pivot'!$A:$L,H$9,FALSE)),0)</f>
        <v>1459.2600000000002</v>
      </c>
      <c r="I124" s="89">
        <f>IFERROR((VLOOKUP($A124,'[35]Regulated Pivot'!$A:$L,I$9,FALSE)),0)</f>
        <v>1509.6599999999999</v>
      </c>
      <c r="J124" s="89">
        <f>IFERROR((VLOOKUP($A124,'[35]Regulated Pivot'!$A:$L,J$9,FALSE)),0)</f>
        <v>1499.4</v>
      </c>
      <c r="K124" s="90">
        <f>IFERROR((VLOOKUP($A124,'[35]Regulated Pivot'!$A:$L,K$9,FALSE)),0)</f>
        <v>1480.5</v>
      </c>
      <c r="L124" s="90">
        <f>IFERROR((VLOOKUP($A124,'[35]Regulated Pivot'!$A:$L,L$9,FALSE)),0)</f>
        <v>1447.85</v>
      </c>
      <c r="M124" s="90">
        <f>IFERROR((VLOOKUP($A124,'[35]Regulated Pivot'!$A:$L,M$9,FALSE)),0)</f>
        <v>1460.4900000000002</v>
      </c>
      <c r="N124" s="90">
        <f>IFERROR((VLOOKUP($A124,'[35]Regulated Pivot'!$A:$L,N$9,FALSE)),0)</f>
        <v>1435.1999999999998</v>
      </c>
      <c r="O124" s="90">
        <f>IFERROR((VLOOKUP($A124,'[35]Regulated Pivot'!$A:$M,O$9,FALSE)),0)</f>
        <v>1441.5300000000002</v>
      </c>
      <c r="P124" s="90">
        <f>IFERROR((VLOOKUP($A124,'[35]Regulated Pivot'!$A:$N,P$9,FALSE)),0)</f>
        <v>1511.0700000000002</v>
      </c>
      <c r="Q124" s="89">
        <f t="shared" si="25"/>
        <v>18158.96</v>
      </c>
      <c r="S124" s="91">
        <f t="shared" si="34"/>
        <v>66.25</v>
      </c>
      <c r="T124" s="91">
        <f t="shared" si="34"/>
        <v>65.75</v>
      </c>
      <c r="U124" s="91">
        <f t="shared" si="34"/>
        <v>63</v>
      </c>
      <c r="V124" s="91">
        <f t="shared" si="34"/>
        <v>57.907142857142865</v>
      </c>
      <c r="W124" s="91">
        <f t="shared" si="34"/>
        <v>59.907142857142851</v>
      </c>
      <c r="X124" s="91">
        <f t="shared" si="34"/>
        <v>59.500000000000007</v>
      </c>
      <c r="Y124" s="91">
        <f t="shared" si="34"/>
        <v>58.75</v>
      </c>
      <c r="Z124" s="91">
        <f t="shared" si="34"/>
        <v>57.454365079365076</v>
      </c>
      <c r="AA124" s="91">
        <f t="shared" si="34"/>
        <v>57.95595238095239</v>
      </c>
      <c r="AB124" s="91">
        <f t="shared" si="34"/>
        <v>56.952380952380949</v>
      </c>
      <c r="AC124" s="91">
        <f t="shared" si="34"/>
        <v>57.203571428571436</v>
      </c>
      <c r="AD124" s="91">
        <f t="shared" si="34"/>
        <v>59.963095238095249</v>
      </c>
      <c r="AE124" s="92">
        <f t="shared" si="32"/>
        <v>60.049470899470897</v>
      </c>
      <c r="AI124" s="244">
        <f t="shared" si="27"/>
        <v>25.34</v>
      </c>
      <c r="AJ124" s="249">
        <f t="shared" si="28"/>
        <v>18259.843111111109</v>
      </c>
      <c r="AK124" s="249">
        <f t="shared" si="29"/>
        <v>100.88311111111034</v>
      </c>
      <c r="AL124" s="251">
        <f t="shared" si="30"/>
        <v>5.5555555555555133E-3</v>
      </c>
    </row>
    <row r="125" spans="1:38" s="62" customFormat="1" ht="12.75">
      <c r="A125" s="88" t="s">
        <v>989</v>
      </c>
      <c r="B125" s="88" t="s">
        <v>796</v>
      </c>
      <c r="C125" s="63">
        <f>+VLOOKUP(A125,'[35]2020 UTC Reg svc pricing'!$O:$P,2,FALSE)</f>
        <v>37.799999999999997</v>
      </c>
      <c r="D125" s="63"/>
      <c r="E125" s="89">
        <f>IFERROR((VLOOKUP($A125,'[35]Regulated Pivot'!$A:$L,E$9,FALSE)),0)</f>
        <v>529.20000000000005</v>
      </c>
      <c r="F125" s="89">
        <f>IFERROR((VLOOKUP($A125,'[35]Regulated Pivot'!$A:$L,F$9,FALSE)),0)</f>
        <v>529.20000000000005</v>
      </c>
      <c r="G125" s="89">
        <f>IFERROR((VLOOKUP($A125,'[35]Regulated Pivot'!$A:$L,G$9,FALSE)),0)</f>
        <v>633.15</v>
      </c>
      <c r="H125" s="89">
        <f>IFERROR((VLOOKUP($A125,'[35]Regulated Pivot'!$A:$L,H$9,FALSE)),0)</f>
        <v>642.6</v>
      </c>
      <c r="I125" s="89">
        <f>IFERROR((VLOOKUP($A125,'[35]Regulated Pivot'!$A:$L,I$9,FALSE)),0)</f>
        <v>699.3</v>
      </c>
      <c r="J125" s="89">
        <f>IFERROR((VLOOKUP($A125,'[35]Regulated Pivot'!$A:$L,J$9,FALSE)),0)</f>
        <v>718.19999999999993</v>
      </c>
      <c r="K125" s="90">
        <f>IFERROR((VLOOKUP($A125,'[35]Regulated Pivot'!$A:$L,K$9,FALSE)),0)</f>
        <v>718.2</v>
      </c>
      <c r="L125" s="90">
        <f>IFERROR((VLOOKUP($A125,'[35]Regulated Pivot'!$A:$L,L$9,FALSE)),0)</f>
        <v>720.67</v>
      </c>
      <c r="M125" s="90">
        <f>IFERROR((VLOOKUP($A125,'[35]Regulated Pivot'!$A:$L,M$9,FALSE)),0)</f>
        <v>720.67</v>
      </c>
      <c r="N125" s="90">
        <f>IFERROR((VLOOKUP($A125,'[35]Regulated Pivot'!$A:$L,N$9,FALSE)),0)</f>
        <v>711.18000000000006</v>
      </c>
      <c r="O125" s="90">
        <f>IFERROR((VLOOKUP($A125,'[35]Regulated Pivot'!$A:$M,O$9,FALSE)),0)</f>
        <v>701.7</v>
      </c>
      <c r="P125" s="90">
        <f>IFERROR((VLOOKUP($A125,'[35]Regulated Pivot'!$A:$N,P$9,FALSE)),0)</f>
        <v>711.18000000000006</v>
      </c>
      <c r="Q125" s="89">
        <f t="shared" si="25"/>
        <v>8035.25</v>
      </c>
      <c r="S125" s="91">
        <f t="shared" si="34"/>
        <v>14.000000000000002</v>
      </c>
      <c r="T125" s="91">
        <f t="shared" si="34"/>
        <v>14.000000000000002</v>
      </c>
      <c r="U125" s="91">
        <f t="shared" si="34"/>
        <v>16.75</v>
      </c>
      <c r="V125" s="91">
        <f t="shared" si="34"/>
        <v>17.000000000000004</v>
      </c>
      <c r="W125" s="91">
        <f t="shared" si="34"/>
        <v>18.5</v>
      </c>
      <c r="X125" s="91">
        <f t="shared" si="34"/>
        <v>19</v>
      </c>
      <c r="Y125" s="91">
        <f t="shared" si="34"/>
        <v>19.000000000000004</v>
      </c>
      <c r="Z125" s="91">
        <f t="shared" si="34"/>
        <v>19.065343915343917</v>
      </c>
      <c r="AA125" s="91">
        <f t="shared" si="34"/>
        <v>19.065343915343917</v>
      </c>
      <c r="AB125" s="91">
        <f t="shared" si="34"/>
        <v>18.814285714285717</v>
      </c>
      <c r="AC125" s="91">
        <f t="shared" si="34"/>
        <v>18.563492063492067</v>
      </c>
      <c r="AD125" s="91">
        <f t="shared" si="34"/>
        <v>18.814285714285717</v>
      </c>
      <c r="AE125" s="92">
        <f t="shared" si="32"/>
        <v>17.714395943562614</v>
      </c>
      <c r="AI125" s="244">
        <f t="shared" si="27"/>
        <v>38.01</v>
      </c>
      <c r="AJ125" s="249">
        <f t="shared" si="28"/>
        <v>8079.8902777777803</v>
      </c>
      <c r="AK125" s="249">
        <f t="shared" si="29"/>
        <v>44.640277777780284</v>
      </c>
      <c r="AL125" s="251">
        <f t="shared" si="30"/>
        <v>5.5555555555558672E-3</v>
      </c>
    </row>
    <row r="126" spans="1:38" ht="12.75">
      <c r="A126" s="88" t="s">
        <v>990</v>
      </c>
      <c r="B126" s="88" t="s">
        <v>798</v>
      </c>
      <c r="C126" s="63">
        <f>+VLOOKUP(A126,'[35]2020 UTC Reg svc pricing'!$O:$P,2,FALSE)</f>
        <v>50.4</v>
      </c>
      <c r="D126" s="63"/>
      <c r="E126" s="89">
        <f>IFERROR((VLOOKUP($A126,'[35]Regulated Pivot'!$A:$L,E$9,FALSE)),0)</f>
        <v>252</v>
      </c>
      <c r="F126" s="89">
        <f>IFERROR((VLOOKUP($A126,'[35]Regulated Pivot'!$A:$L,F$9,FALSE)),0)</f>
        <v>252</v>
      </c>
      <c r="G126" s="89">
        <f>IFERROR((VLOOKUP($A126,'[35]Regulated Pivot'!$A:$L,G$9,FALSE)),0)</f>
        <v>252</v>
      </c>
      <c r="H126" s="89">
        <f>IFERROR((VLOOKUP($A126,'[35]Regulated Pivot'!$A:$L,H$9,FALSE)),0)</f>
        <v>252</v>
      </c>
      <c r="I126" s="89">
        <f>IFERROR((VLOOKUP($A126,'[35]Regulated Pivot'!$A:$L,I$9,FALSE)),0)</f>
        <v>252</v>
      </c>
      <c r="J126" s="89">
        <f>IFERROR((VLOOKUP($A126,'[35]Regulated Pivot'!$A:$L,J$9,FALSE)),0)</f>
        <v>252</v>
      </c>
      <c r="K126" s="90">
        <f>IFERROR((VLOOKUP($A126,'[35]Regulated Pivot'!$A:$L,K$9,FALSE)),0)</f>
        <v>277.2</v>
      </c>
      <c r="L126" s="90">
        <f>IFERROR((VLOOKUP($A126,'[35]Regulated Pivot'!$A:$L,L$9,FALSE)),0)</f>
        <v>303.42</v>
      </c>
      <c r="M126" s="90">
        <f>IFERROR((VLOOKUP($A126,'[35]Regulated Pivot'!$A:$L,M$9,FALSE)),0)</f>
        <v>303.42</v>
      </c>
      <c r="N126" s="90">
        <f>IFERROR((VLOOKUP($A126,'[35]Regulated Pivot'!$A:$L,N$9,FALSE)),0)</f>
        <v>316.06</v>
      </c>
      <c r="O126" s="90">
        <f>IFERROR((VLOOKUP($A126,'[35]Regulated Pivot'!$A:$M,O$9,FALSE)),0)</f>
        <v>353.99</v>
      </c>
      <c r="P126" s="90">
        <f>IFERROR((VLOOKUP($A126,'[35]Regulated Pivot'!$A:$N,P$9,FALSE)),0)</f>
        <v>353.99</v>
      </c>
      <c r="Q126" s="89">
        <f t="shared" si="25"/>
        <v>3420.08</v>
      </c>
      <c r="S126" s="91">
        <f t="shared" si="34"/>
        <v>5</v>
      </c>
      <c r="T126" s="91">
        <f t="shared" si="34"/>
        <v>5</v>
      </c>
      <c r="U126" s="91">
        <f t="shared" si="34"/>
        <v>5</v>
      </c>
      <c r="V126" s="91">
        <f t="shared" si="34"/>
        <v>5</v>
      </c>
      <c r="W126" s="91">
        <f t="shared" si="34"/>
        <v>5</v>
      </c>
      <c r="X126" s="91">
        <f t="shared" si="34"/>
        <v>5</v>
      </c>
      <c r="Y126" s="91">
        <f t="shared" si="34"/>
        <v>5.5</v>
      </c>
      <c r="Z126" s="91">
        <f t="shared" si="34"/>
        <v>6.0202380952380956</v>
      </c>
      <c r="AA126" s="91">
        <f t="shared" si="34"/>
        <v>6.0202380952380956</v>
      </c>
      <c r="AB126" s="91">
        <f t="shared" si="34"/>
        <v>6.2710317460317464</v>
      </c>
      <c r="AC126" s="91">
        <f t="shared" si="34"/>
        <v>7.0236111111111112</v>
      </c>
      <c r="AD126" s="91">
        <f t="shared" si="34"/>
        <v>7.0236111111111112</v>
      </c>
      <c r="AE126" s="92">
        <f t="shared" si="32"/>
        <v>5.654894179894181</v>
      </c>
      <c r="AI126" s="244">
        <f t="shared" si="27"/>
        <v>50.68</v>
      </c>
      <c r="AJ126" s="249">
        <f t="shared" si="28"/>
        <v>3439.0804444444448</v>
      </c>
      <c r="AK126" s="249">
        <f t="shared" si="29"/>
        <v>19.000444444444838</v>
      </c>
      <c r="AL126" s="251">
        <f t="shared" si="30"/>
        <v>5.5555555555556711E-3</v>
      </c>
    </row>
    <row r="127" spans="1:38" ht="12.75">
      <c r="A127" s="88" t="s">
        <v>991</v>
      </c>
      <c r="B127" s="88" t="s">
        <v>800</v>
      </c>
      <c r="C127" s="63">
        <f>+VLOOKUP(A127,'[35]2020 UTC Reg svc pricing'!$O:$P,2,FALSE)</f>
        <v>63</v>
      </c>
      <c r="D127" s="63"/>
      <c r="E127" s="89">
        <f>IFERROR((VLOOKUP($A127,'[35]Regulated Pivot'!$A:$L,E$9,FALSE)),0)</f>
        <v>63</v>
      </c>
      <c r="F127" s="89">
        <f>IFERROR((VLOOKUP($A127,'[35]Regulated Pivot'!$A:$L,F$9,FALSE)),0)</f>
        <v>63</v>
      </c>
      <c r="G127" s="89">
        <f>IFERROR((VLOOKUP($A127,'[35]Regulated Pivot'!$A:$L,G$9,FALSE)),0)</f>
        <v>63</v>
      </c>
      <c r="H127" s="89">
        <f>IFERROR((VLOOKUP($A127,'[35]Regulated Pivot'!$A:$L,H$9,FALSE)),0)</f>
        <v>63</v>
      </c>
      <c r="I127" s="89">
        <f>IFERROR((VLOOKUP($A127,'[35]Regulated Pivot'!$A:$L,I$9,FALSE)),0)</f>
        <v>63</v>
      </c>
      <c r="J127" s="89">
        <f>IFERROR((VLOOKUP($A127,'[35]Regulated Pivot'!$A:$L,J$9,FALSE)),0)</f>
        <v>78.75</v>
      </c>
      <c r="K127" s="90">
        <f>IFERROR((VLOOKUP($A127,'[35]Regulated Pivot'!$A:$L,K$9,FALSE)),0)</f>
        <v>126</v>
      </c>
      <c r="L127" s="90">
        <f>IFERROR((VLOOKUP($A127,'[35]Regulated Pivot'!$A:$L,L$9,FALSE)),0)</f>
        <v>126.44</v>
      </c>
      <c r="M127" s="90">
        <f>IFERROR((VLOOKUP($A127,'[35]Regulated Pivot'!$A:$L,M$9,FALSE)),0)</f>
        <v>126.44</v>
      </c>
      <c r="N127" s="90">
        <f>IFERROR((VLOOKUP($A127,'[35]Regulated Pivot'!$A:$L,N$9,FALSE)),0)</f>
        <v>126.44</v>
      </c>
      <c r="O127" s="90">
        <f>IFERROR((VLOOKUP($A127,'[35]Regulated Pivot'!$A:$M,O$9,FALSE)),0)</f>
        <v>126.44</v>
      </c>
      <c r="P127" s="90">
        <f>IFERROR((VLOOKUP($A127,'[35]Regulated Pivot'!$A:$N,P$9,FALSE)),0)</f>
        <v>126.44</v>
      </c>
      <c r="Q127" s="89">
        <f t="shared" si="25"/>
        <v>1151.9500000000003</v>
      </c>
      <c r="S127" s="91">
        <f t="shared" si="34"/>
        <v>1</v>
      </c>
      <c r="T127" s="91">
        <f t="shared" si="34"/>
        <v>1</v>
      </c>
      <c r="U127" s="91">
        <f t="shared" si="34"/>
        <v>1</v>
      </c>
      <c r="V127" s="91">
        <f t="shared" si="34"/>
        <v>1</v>
      </c>
      <c r="W127" s="91">
        <f t="shared" si="34"/>
        <v>1</v>
      </c>
      <c r="X127" s="91">
        <f t="shared" si="34"/>
        <v>1.25</v>
      </c>
      <c r="Y127" s="91">
        <f t="shared" si="34"/>
        <v>2</v>
      </c>
      <c r="Z127" s="91">
        <f t="shared" si="34"/>
        <v>2.0069841269841269</v>
      </c>
      <c r="AA127" s="91">
        <f t="shared" si="34"/>
        <v>2.0069841269841269</v>
      </c>
      <c r="AB127" s="91">
        <f t="shared" si="34"/>
        <v>2.0069841269841269</v>
      </c>
      <c r="AC127" s="91">
        <f t="shared" si="34"/>
        <v>2.0069841269841269</v>
      </c>
      <c r="AD127" s="91">
        <f t="shared" si="34"/>
        <v>2.0069841269841269</v>
      </c>
      <c r="AE127" s="92">
        <f t="shared" si="32"/>
        <v>1.5237433862433862</v>
      </c>
      <c r="AI127" s="244">
        <f t="shared" si="27"/>
        <v>63.35</v>
      </c>
      <c r="AJ127" s="249">
        <f t="shared" si="28"/>
        <v>1158.3497222222222</v>
      </c>
      <c r="AK127" s="249">
        <f t="shared" si="29"/>
        <v>6.3997222222219534</v>
      </c>
      <c r="AL127" s="251">
        <f t="shared" si="30"/>
        <v>5.5555555555553207E-3</v>
      </c>
    </row>
    <row r="128" spans="1:38" ht="12.75">
      <c r="A128" s="88" t="s">
        <v>992</v>
      </c>
      <c r="B128" s="88" t="s">
        <v>802</v>
      </c>
      <c r="C128" s="63">
        <f>+VLOOKUP(A128,'[35]2020 UTC Reg svc pricing'!$O:$P,2,FALSE)</f>
        <v>75.599999999999994</v>
      </c>
      <c r="D128" s="63"/>
      <c r="E128" s="89">
        <f>IFERROR((VLOOKUP($A128,'[35]Regulated Pivot'!$A:$L,E$9,FALSE)),0)</f>
        <v>151.19999999999999</v>
      </c>
      <c r="F128" s="89">
        <f>IFERROR((VLOOKUP($A128,'[35]Regulated Pivot'!$A:$L,F$9,FALSE)),0)</f>
        <v>151.19999999999999</v>
      </c>
      <c r="G128" s="89">
        <f>IFERROR((VLOOKUP($A128,'[35]Regulated Pivot'!$A:$L,G$9,FALSE)),0)</f>
        <v>151.19999999999999</v>
      </c>
      <c r="H128" s="89">
        <f>IFERROR((VLOOKUP($A128,'[35]Regulated Pivot'!$A:$L,H$9,FALSE)),0)</f>
        <v>151.19999999999999</v>
      </c>
      <c r="I128" s="89">
        <f>IFERROR((VLOOKUP($A128,'[35]Regulated Pivot'!$A:$L,I$9,FALSE)),0)</f>
        <v>151.19999999999999</v>
      </c>
      <c r="J128" s="89">
        <f>IFERROR((VLOOKUP($A128,'[35]Regulated Pivot'!$A:$L,J$9,FALSE)),0)</f>
        <v>151.19999999999999</v>
      </c>
      <c r="K128" s="90">
        <f>IFERROR((VLOOKUP($A128,'[35]Regulated Pivot'!$A:$L,K$9,FALSE)),0)</f>
        <v>151.19999999999999</v>
      </c>
      <c r="L128" s="90">
        <f>IFERROR((VLOOKUP($A128,'[35]Regulated Pivot'!$A:$L,L$9,FALSE)),0)</f>
        <v>151.72</v>
      </c>
      <c r="M128" s="90">
        <f>IFERROR((VLOOKUP($A128,'[35]Regulated Pivot'!$A:$L,M$9,FALSE)),0)</f>
        <v>151.72</v>
      </c>
      <c r="N128" s="90">
        <f>IFERROR((VLOOKUP($A128,'[35]Regulated Pivot'!$A:$L,N$9,FALSE)),0)</f>
        <v>151.72</v>
      </c>
      <c r="O128" s="90">
        <f>IFERROR((VLOOKUP($A128,'[35]Regulated Pivot'!$A:$M,O$9,FALSE)),0)</f>
        <v>151.72</v>
      </c>
      <c r="P128" s="90">
        <f>IFERROR((VLOOKUP($A128,'[35]Regulated Pivot'!$A:$N,P$9,FALSE)),0)</f>
        <v>151.72</v>
      </c>
      <c r="Q128" s="89">
        <f t="shared" si="25"/>
        <v>1817.0000000000002</v>
      </c>
      <c r="S128" s="91">
        <f t="shared" si="34"/>
        <v>2</v>
      </c>
      <c r="T128" s="91">
        <f t="shared" si="34"/>
        <v>2</v>
      </c>
      <c r="U128" s="91">
        <f t="shared" si="34"/>
        <v>2</v>
      </c>
      <c r="V128" s="91">
        <f t="shared" si="34"/>
        <v>2</v>
      </c>
      <c r="W128" s="91">
        <f t="shared" si="34"/>
        <v>2</v>
      </c>
      <c r="X128" s="91">
        <f t="shared" si="34"/>
        <v>2</v>
      </c>
      <c r="Y128" s="91">
        <f t="shared" si="34"/>
        <v>2</v>
      </c>
      <c r="Z128" s="91">
        <f t="shared" si="34"/>
        <v>2.0068783068783071</v>
      </c>
      <c r="AA128" s="91">
        <f t="shared" si="34"/>
        <v>2.0068783068783071</v>
      </c>
      <c r="AB128" s="91">
        <f t="shared" si="34"/>
        <v>2.0068783068783071</v>
      </c>
      <c r="AC128" s="91">
        <f t="shared" si="34"/>
        <v>2.0068783068783071</v>
      </c>
      <c r="AD128" s="91">
        <f t="shared" si="34"/>
        <v>2.0068783068783071</v>
      </c>
      <c r="AE128" s="92">
        <f t="shared" si="32"/>
        <v>2.0028659611992943</v>
      </c>
      <c r="AI128" s="244">
        <f t="shared" si="27"/>
        <v>76.02</v>
      </c>
      <c r="AJ128" s="249">
        <f t="shared" si="28"/>
        <v>1827.094444444444</v>
      </c>
      <c r="AK128" s="249">
        <f t="shared" si="29"/>
        <v>10.094444444443752</v>
      </c>
      <c r="AL128" s="251">
        <f t="shared" si="30"/>
        <v>5.5555555555551741E-3</v>
      </c>
    </row>
    <row r="129" spans="1:38" ht="12.75">
      <c r="A129" s="88" t="s">
        <v>993</v>
      </c>
      <c r="B129" s="88" t="s">
        <v>804</v>
      </c>
      <c r="C129" s="63">
        <f>+VLOOKUP(A129,'[35]2020 UTC Reg svc pricing'!$O:$P,2,FALSE)</f>
        <v>88.2</v>
      </c>
      <c r="D129" s="63"/>
      <c r="E129" s="89">
        <f>IFERROR((VLOOKUP($A129,'[35]Regulated Pivot'!$A:$L,E$9,FALSE)),0)</f>
        <v>0</v>
      </c>
      <c r="F129" s="89">
        <f>IFERROR((VLOOKUP($A129,'[35]Regulated Pivot'!$A:$L,F$9,FALSE)),0)</f>
        <v>22.05</v>
      </c>
      <c r="G129" s="89">
        <f>IFERROR((VLOOKUP($A129,'[35]Regulated Pivot'!$A:$L,G$9,FALSE)),0)</f>
        <v>88.2</v>
      </c>
      <c r="H129" s="89">
        <f>IFERROR((VLOOKUP($A129,'[35]Regulated Pivot'!$A:$L,H$9,FALSE)),0)</f>
        <v>88.2</v>
      </c>
      <c r="I129" s="89">
        <f>IFERROR((VLOOKUP($A129,'[35]Regulated Pivot'!$A:$L,I$9,FALSE)),0)</f>
        <v>88.2</v>
      </c>
      <c r="J129" s="89">
        <f>IFERROR((VLOOKUP($A129,'[35]Regulated Pivot'!$A:$L,J$9,FALSE)),0)</f>
        <v>88.2</v>
      </c>
      <c r="K129" s="90">
        <f>IFERROR((VLOOKUP($A129,'[35]Regulated Pivot'!$A:$L,K$9,FALSE)),0)</f>
        <v>88.2</v>
      </c>
      <c r="L129" s="90">
        <f>IFERROR((VLOOKUP($A129,'[35]Regulated Pivot'!$A:$L,L$9,FALSE)),0)</f>
        <v>88.51</v>
      </c>
      <c r="M129" s="90">
        <f>IFERROR((VLOOKUP($A129,'[35]Regulated Pivot'!$A:$L,M$9,FALSE)),0)</f>
        <v>88.51</v>
      </c>
      <c r="N129" s="90">
        <f>IFERROR((VLOOKUP($A129,'[35]Regulated Pivot'!$A:$L,N$9,FALSE)),0)</f>
        <v>88.51</v>
      </c>
      <c r="O129" s="90">
        <f>IFERROR((VLOOKUP($A129,'[35]Regulated Pivot'!$A:$M,O$9,FALSE)),0)</f>
        <v>88.51</v>
      </c>
      <c r="P129" s="90">
        <f>IFERROR((VLOOKUP($A129,'[35]Regulated Pivot'!$A:$N,P$9,FALSE)),0)</f>
        <v>88.51</v>
      </c>
      <c r="Q129" s="89">
        <f t="shared" si="25"/>
        <v>905.59999999999991</v>
      </c>
      <c r="S129" s="91">
        <f t="shared" si="34"/>
        <v>0</v>
      </c>
      <c r="T129" s="91">
        <f t="shared" si="34"/>
        <v>0.25</v>
      </c>
      <c r="U129" s="91">
        <f t="shared" si="34"/>
        <v>1</v>
      </c>
      <c r="V129" s="91">
        <f t="shared" si="34"/>
        <v>1</v>
      </c>
      <c r="W129" s="91">
        <f t="shared" si="34"/>
        <v>1</v>
      </c>
      <c r="X129" s="91">
        <f t="shared" si="34"/>
        <v>1</v>
      </c>
      <c r="Y129" s="91">
        <f t="shared" si="34"/>
        <v>1</v>
      </c>
      <c r="Z129" s="91">
        <f t="shared" si="34"/>
        <v>1.0035147392290249</v>
      </c>
      <c r="AA129" s="91">
        <f t="shared" si="34"/>
        <v>1.0035147392290249</v>
      </c>
      <c r="AB129" s="91">
        <f t="shared" si="34"/>
        <v>1.0035147392290249</v>
      </c>
      <c r="AC129" s="91">
        <f t="shared" si="34"/>
        <v>1.0035147392290249</v>
      </c>
      <c r="AD129" s="91">
        <f t="shared" si="34"/>
        <v>1.0035147392290249</v>
      </c>
      <c r="AE129" s="92">
        <f t="shared" si="32"/>
        <v>0.85563114134542717</v>
      </c>
      <c r="AI129" s="244">
        <f t="shared" si="27"/>
        <v>88.69</v>
      </c>
      <c r="AJ129" s="249">
        <f t="shared" si="28"/>
        <v>910.63111111111118</v>
      </c>
      <c r="AK129" s="249">
        <f t="shared" si="29"/>
        <v>5.0311111111112723</v>
      </c>
      <c r="AL129" s="251">
        <f t="shared" si="30"/>
        <v>5.5555555555557344E-3</v>
      </c>
    </row>
    <row r="130" spans="1:38" ht="12.75">
      <c r="A130" s="88" t="s">
        <v>994</v>
      </c>
      <c r="B130" s="88" t="s">
        <v>806</v>
      </c>
      <c r="C130" s="63">
        <f>+VLOOKUP(A130,'[35]2020 UTC Reg svc pricing'!$O:$P,2,FALSE)</f>
        <v>100.8</v>
      </c>
      <c r="D130" s="63"/>
      <c r="E130" s="89">
        <f>IFERROR((VLOOKUP($A130,'[35]Regulated Pivot'!$A:$L,E$9,FALSE)),0)</f>
        <v>100.8</v>
      </c>
      <c r="F130" s="89">
        <f>IFERROR((VLOOKUP($A130,'[35]Regulated Pivot'!$A:$L,F$9,FALSE)),0)</f>
        <v>100.8</v>
      </c>
      <c r="G130" s="89">
        <f>IFERROR((VLOOKUP($A130,'[35]Regulated Pivot'!$A:$L,G$9,FALSE)),0)</f>
        <v>100.8</v>
      </c>
      <c r="H130" s="89">
        <f>IFERROR((VLOOKUP($A130,'[35]Regulated Pivot'!$A:$L,H$9,FALSE)),0)</f>
        <v>100.8</v>
      </c>
      <c r="I130" s="89">
        <f>IFERROR((VLOOKUP($A130,'[35]Regulated Pivot'!$A:$L,I$9,FALSE)),0)</f>
        <v>100.8</v>
      </c>
      <c r="J130" s="89">
        <f>IFERROR((VLOOKUP($A130,'[35]Regulated Pivot'!$A:$L,J$9,FALSE)),0)</f>
        <v>100.8</v>
      </c>
      <c r="K130" s="90">
        <f>IFERROR((VLOOKUP($A130,'[35]Regulated Pivot'!$A:$L,K$9,FALSE)),0)</f>
        <v>100.8</v>
      </c>
      <c r="L130" s="90">
        <f>IFERROR((VLOOKUP($A130,'[35]Regulated Pivot'!$A:$L,L$9,FALSE)),0)</f>
        <v>101.15</v>
      </c>
      <c r="M130" s="90">
        <f>IFERROR((VLOOKUP($A130,'[35]Regulated Pivot'!$A:$L,M$9,FALSE)),0)</f>
        <v>101.15</v>
      </c>
      <c r="N130" s="90">
        <f>IFERROR((VLOOKUP($A130,'[35]Regulated Pivot'!$A:$L,N$9,FALSE)),0)</f>
        <v>101.15</v>
      </c>
      <c r="O130" s="90">
        <f>IFERROR((VLOOKUP($A130,'[35]Regulated Pivot'!$A:$M,O$9,FALSE)),0)</f>
        <v>101.15</v>
      </c>
      <c r="P130" s="90">
        <f>IFERROR((VLOOKUP($A130,'[35]Regulated Pivot'!$A:$N,P$9,FALSE)),0)</f>
        <v>101.15</v>
      </c>
      <c r="Q130" s="89">
        <f t="shared" si="25"/>
        <v>1211.3499999999999</v>
      </c>
      <c r="S130" s="91">
        <f t="shared" si="34"/>
        <v>1</v>
      </c>
      <c r="T130" s="91">
        <f t="shared" si="34"/>
        <v>1</v>
      </c>
      <c r="U130" s="91">
        <f t="shared" si="34"/>
        <v>1</v>
      </c>
      <c r="V130" s="91">
        <f t="shared" si="34"/>
        <v>1</v>
      </c>
      <c r="W130" s="91">
        <f t="shared" si="34"/>
        <v>1</v>
      </c>
      <c r="X130" s="91">
        <f t="shared" si="34"/>
        <v>1</v>
      </c>
      <c r="Y130" s="91">
        <f t="shared" si="34"/>
        <v>1</v>
      </c>
      <c r="Z130" s="91">
        <f t="shared" si="34"/>
        <v>1.0034722222222223</v>
      </c>
      <c r="AA130" s="91">
        <f t="shared" si="34"/>
        <v>1.0034722222222223</v>
      </c>
      <c r="AB130" s="91">
        <f t="shared" si="34"/>
        <v>1.0034722222222223</v>
      </c>
      <c r="AC130" s="91">
        <f t="shared" si="34"/>
        <v>1.0034722222222223</v>
      </c>
      <c r="AD130" s="91">
        <f t="shared" si="34"/>
        <v>1.0034722222222223</v>
      </c>
      <c r="AE130" s="92">
        <f t="shared" si="32"/>
        <v>1.0014467592592589</v>
      </c>
      <c r="AI130" s="244">
        <f t="shared" si="27"/>
        <v>101.36</v>
      </c>
      <c r="AJ130" s="249">
        <f t="shared" si="28"/>
        <v>1218.0797222222218</v>
      </c>
      <c r="AK130" s="249">
        <f t="shared" si="29"/>
        <v>6.7297222222218807</v>
      </c>
      <c r="AL130" s="251">
        <f t="shared" si="30"/>
        <v>5.5555555555552739E-3</v>
      </c>
    </row>
    <row r="131" spans="1:38" ht="12.75">
      <c r="A131" s="88" t="s">
        <v>995</v>
      </c>
      <c r="B131" s="88" t="s">
        <v>808</v>
      </c>
      <c r="C131" s="63">
        <f>+VLOOKUP(A131,'[35]2020 UTC Reg svc pricing'!$O:$P,2,FALSE)</f>
        <v>113.4</v>
      </c>
      <c r="D131" s="63"/>
      <c r="E131" s="89">
        <f>IFERROR((VLOOKUP($A131,'[35]Regulated Pivot'!$A:$L,E$9,FALSE)),0)</f>
        <v>113.4</v>
      </c>
      <c r="F131" s="89">
        <f>IFERROR((VLOOKUP($A131,'[35]Regulated Pivot'!$A:$L,F$9,FALSE)),0)</f>
        <v>113.4</v>
      </c>
      <c r="G131" s="89">
        <f>IFERROR((VLOOKUP($A131,'[35]Regulated Pivot'!$A:$L,G$9,FALSE)),0)</f>
        <v>113.4</v>
      </c>
      <c r="H131" s="89">
        <f>IFERROR((VLOOKUP($A131,'[35]Regulated Pivot'!$A:$L,H$9,FALSE)),0)</f>
        <v>113.4</v>
      </c>
      <c r="I131" s="89">
        <f>IFERROR((VLOOKUP($A131,'[35]Regulated Pivot'!$A:$L,I$9,FALSE)),0)</f>
        <v>113.4</v>
      </c>
      <c r="J131" s="89">
        <f>IFERROR((VLOOKUP($A131,'[35]Regulated Pivot'!$A:$L,J$9,FALSE)),0)</f>
        <v>113.4</v>
      </c>
      <c r="K131" s="90">
        <f>IFERROR((VLOOKUP($A131,'[35]Regulated Pivot'!$A:$L,K$9,FALSE)),0)</f>
        <v>113.4</v>
      </c>
      <c r="L131" s="90">
        <f>IFERROR((VLOOKUP($A131,'[35]Regulated Pivot'!$A:$L,L$9,FALSE)),0)</f>
        <v>113.79</v>
      </c>
      <c r="M131" s="90">
        <f>IFERROR((VLOOKUP($A131,'[35]Regulated Pivot'!$A:$L,M$9,FALSE)),0)</f>
        <v>113.79</v>
      </c>
      <c r="N131" s="90">
        <f>IFERROR((VLOOKUP($A131,'[35]Regulated Pivot'!$A:$L,N$9,FALSE)),0)</f>
        <v>113.79</v>
      </c>
      <c r="O131" s="90">
        <f>IFERROR((VLOOKUP($A131,'[35]Regulated Pivot'!$A:$M,O$9,FALSE)),0)</f>
        <v>113.79</v>
      </c>
      <c r="P131" s="90">
        <f>IFERROR((VLOOKUP($A131,'[35]Regulated Pivot'!$A:$N,P$9,FALSE)),0)</f>
        <v>113.79</v>
      </c>
      <c r="Q131" s="89">
        <f t="shared" si="25"/>
        <v>1362.7499999999998</v>
      </c>
      <c r="S131" s="91">
        <f t="shared" si="34"/>
        <v>1</v>
      </c>
      <c r="T131" s="91">
        <f t="shared" si="34"/>
        <v>1</v>
      </c>
      <c r="U131" s="91">
        <f t="shared" si="34"/>
        <v>1</v>
      </c>
      <c r="V131" s="91">
        <f t="shared" si="34"/>
        <v>1</v>
      </c>
      <c r="W131" s="91">
        <f t="shared" si="34"/>
        <v>1</v>
      </c>
      <c r="X131" s="91">
        <f t="shared" si="34"/>
        <v>1</v>
      </c>
      <c r="Y131" s="91">
        <f t="shared" si="34"/>
        <v>1</v>
      </c>
      <c r="Z131" s="91">
        <f t="shared" si="34"/>
        <v>1.0034391534391534</v>
      </c>
      <c r="AA131" s="91">
        <f t="shared" si="34"/>
        <v>1.0034391534391534</v>
      </c>
      <c r="AB131" s="91">
        <f t="shared" si="34"/>
        <v>1.0034391534391534</v>
      </c>
      <c r="AC131" s="91">
        <f t="shared" si="34"/>
        <v>1.0034391534391534</v>
      </c>
      <c r="AD131" s="91">
        <f t="shared" si="34"/>
        <v>1.0034391534391534</v>
      </c>
      <c r="AE131" s="92">
        <f t="shared" si="32"/>
        <v>1.0014329805996471</v>
      </c>
      <c r="AI131" s="244">
        <f t="shared" si="27"/>
        <v>114.03</v>
      </c>
      <c r="AJ131" s="249">
        <f t="shared" si="28"/>
        <v>1370.3208333333332</v>
      </c>
      <c r="AK131" s="249">
        <f t="shared" si="29"/>
        <v>7.5708333333334394</v>
      </c>
      <c r="AL131" s="251">
        <f t="shared" si="30"/>
        <v>5.5555555555556347E-3</v>
      </c>
    </row>
    <row r="132" spans="1:38" ht="12.75">
      <c r="A132" s="88" t="s">
        <v>996</v>
      </c>
      <c r="B132" s="88" t="s">
        <v>997</v>
      </c>
      <c r="C132" s="63">
        <v>1.48</v>
      </c>
      <c r="D132" s="63"/>
      <c r="E132" s="89">
        <f>IFERROR((VLOOKUP($A132,'[35]Regulated Pivot'!$A:$L,E$9,FALSE)),0)</f>
        <v>44.7</v>
      </c>
      <c r="F132" s="89">
        <f>IFERROR((VLOOKUP($A132,'[35]Regulated Pivot'!$A:$L,F$9,FALSE)),0)</f>
        <v>49.17</v>
      </c>
      <c r="G132" s="89">
        <f>IFERROR((VLOOKUP($A132,'[35]Regulated Pivot'!$A:$L,G$9,FALSE)),0)</f>
        <v>48.43</v>
      </c>
      <c r="H132" s="89">
        <f>IFERROR((VLOOKUP($A132,'[35]Regulated Pivot'!$A:$L,H$9,FALSE)),0)</f>
        <v>44.79</v>
      </c>
      <c r="I132" s="89">
        <f>IFERROR((VLOOKUP($A132,'[35]Regulated Pivot'!$A:$L,I$9,FALSE)),0)</f>
        <v>44.699999999999996</v>
      </c>
      <c r="J132" s="89">
        <f>IFERROR((VLOOKUP($A132,'[35]Regulated Pivot'!$A:$L,J$9,FALSE)),0)</f>
        <v>44.7</v>
      </c>
      <c r="K132" s="90">
        <f>IFERROR((VLOOKUP($A132,'[35]Regulated Pivot'!$A:$L,K$9,FALSE)),0)</f>
        <v>47.67</v>
      </c>
      <c r="L132" s="90">
        <f>IFERROR((VLOOKUP($A132,'[35]Regulated Pivot'!$A:$L,L$9,FALSE)),0)</f>
        <v>42.77</v>
      </c>
      <c r="M132" s="90">
        <f>IFERROR((VLOOKUP($A132,'[35]Regulated Pivot'!$A:$L,M$9,FALSE)),0)</f>
        <v>46.19</v>
      </c>
      <c r="N132" s="90">
        <f>IFERROR((VLOOKUP($A132,'[35]Regulated Pivot'!$A:$L,N$9,FALSE)),0)</f>
        <v>50.66</v>
      </c>
      <c r="O132" s="90">
        <f>IFERROR((VLOOKUP($A132,'[35]Regulated Pivot'!$A:$M,O$9,FALSE)),0)</f>
        <v>46.97</v>
      </c>
      <c r="P132" s="90">
        <f>IFERROR((VLOOKUP($A132,'[35]Regulated Pivot'!$A:$N,P$9,FALSE)),0)</f>
        <v>49.17</v>
      </c>
      <c r="Q132" s="89">
        <f t="shared" si="25"/>
        <v>559.91999999999996</v>
      </c>
      <c r="S132" s="91">
        <f t="shared" si="34"/>
        <v>30.202702702702705</v>
      </c>
      <c r="T132" s="91">
        <f t="shared" si="34"/>
        <v>33.222972972972975</v>
      </c>
      <c r="U132" s="91">
        <f t="shared" si="34"/>
        <v>32.722972972972975</v>
      </c>
      <c r="V132" s="91">
        <f t="shared" si="34"/>
        <v>30.263513513513512</v>
      </c>
      <c r="W132" s="91">
        <f t="shared" si="34"/>
        <v>30.202702702702702</v>
      </c>
      <c r="X132" s="91">
        <f t="shared" si="34"/>
        <v>30.202702702702705</v>
      </c>
      <c r="Y132" s="91">
        <f t="shared" si="34"/>
        <v>32.20945945945946</v>
      </c>
      <c r="Z132" s="91">
        <f t="shared" si="34"/>
        <v>28.898648648648653</v>
      </c>
      <c r="AA132" s="91">
        <f t="shared" si="34"/>
        <v>31.20945945945946</v>
      </c>
      <c r="AB132" s="91">
        <f t="shared" si="34"/>
        <v>34.229729729729726</v>
      </c>
      <c r="AC132" s="91">
        <f t="shared" si="34"/>
        <v>31.736486486486488</v>
      </c>
      <c r="AD132" s="91">
        <f t="shared" si="34"/>
        <v>33.222972972972975</v>
      </c>
      <c r="AE132" s="92">
        <f t="shared" si="32"/>
        <v>31.527027027027032</v>
      </c>
      <c r="AI132" s="244">
        <f t="shared" si="27"/>
        <v>1.49</v>
      </c>
      <c r="AJ132" s="249">
        <f t="shared" si="28"/>
        <v>563.70324324324338</v>
      </c>
      <c r="AK132" s="249">
        <f t="shared" si="29"/>
        <v>3.7832432432434189</v>
      </c>
      <c r="AL132" s="251">
        <f t="shared" si="30"/>
        <v>6.7567567567570711E-3</v>
      </c>
    </row>
    <row r="133" spans="1:38" ht="12.75">
      <c r="A133" s="88" t="s">
        <v>998</v>
      </c>
      <c r="B133" s="88" t="s">
        <v>999</v>
      </c>
      <c r="C133" s="94">
        <v>17.78</v>
      </c>
      <c r="D133" s="63"/>
      <c r="E133" s="89">
        <f>IFERROR((VLOOKUP($A133,'[35]Regulated Pivot'!$A:$L,E$9,FALSE)),0)</f>
        <v>478.71000000000004</v>
      </c>
      <c r="F133" s="89">
        <f>IFERROR((VLOOKUP($A133,'[35]Regulated Pivot'!$A:$L,F$9,FALSE)),0)</f>
        <v>283.68</v>
      </c>
      <c r="G133" s="89">
        <f>IFERROR((VLOOKUP($A133,'[35]Regulated Pivot'!$A:$L,G$9,FALSE)),0)</f>
        <v>301.41000000000003</v>
      </c>
      <c r="H133" s="89">
        <f>IFERROR((VLOOKUP($A133,'[35]Regulated Pivot'!$A:$L,H$9,FALSE)),0)</f>
        <v>372.33</v>
      </c>
      <c r="I133" s="89">
        <f>IFERROR((VLOOKUP($A133,'[35]Regulated Pivot'!$A:$L,I$9,FALSE)),0)</f>
        <v>407.78999999999996</v>
      </c>
      <c r="J133" s="89">
        <f>IFERROR((VLOOKUP($A133,'[35]Regulated Pivot'!$A:$L,J$9,FALSE)),0)</f>
        <v>640.73</v>
      </c>
      <c r="K133" s="90">
        <f>IFERROR((VLOOKUP($A133,'[35]Regulated Pivot'!$A:$L,K$9,FALSE)),0)</f>
        <v>418.52</v>
      </c>
      <c r="L133" s="90">
        <f>IFERROR((VLOOKUP($A133,'[35]Regulated Pivot'!$A:$L,L$9,FALSE)),0)</f>
        <v>550.98</v>
      </c>
      <c r="M133" s="90">
        <f>IFERROR((VLOOKUP($A133,'[35]Regulated Pivot'!$A:$L,M$9,FALSE)),0)</f>
        <v>622.25</v>
      </c>
      <c r="N133" s="90">
        <f>IFERROR((VLOOKUP($A133,'[35]Regulated Pivot'!$A:$L,N$9,FALSE)),0)</f>
        <v>231.14</v>
      </c>
      <c r="O133" s="90">
        <f>IFERROR((VLOOKUP($A133,'[35]Regulated Pivot'!$A:$M,O$9,FALSE)),0)</f>
        <v>284.48</v>
      </c>
      <c r="P133" s="90">
        <f>IFERROR((VLOOKUP($A133,'[35]Regulated Pivot'!$A:$N,P$9,FALSE)),0)</f>
        <v>355.6</v>
      </c>
      <c r="Q133" s="89">
        <f t="shared" si="25"/>
        <v>4947.6200000000008</v>
      </c>
      <c r="S133" s="91">
        <f t="shared" si="34"/>
        <v>26.924071991001124</v>
      </c>
      <c r="T133" s="91">
        <f t="shared" si="34"/>
        <v>15.955005624296962</v>
      </c>
      <c r="U133" s="91">
        <f t="shared" si="34"/>
        <v>16.952193475815523</v>
      </c>
      <c r="V133" s="91">
        <f t="shared" si="34"/>
        <v>20.940944881889763</v>
      </c>
      <c r="W133" s="91">
        <f t="shared" si="34"/>
        <v>22.935320584926881</v>
      </c>
      <c r="X133" s="91">
        <f t="shared" si="34"/>
        <v>36.036557930258716</v>
      </c>
      <c r="Y133" s="91">
        <f t="shared" si="34"/>
        <v>23.538807649043868</v>
      </c>
      <c r="Z133" s="91">
        <f t="shared" si="34"/>
        <v>30.98875140607424</v>
      </c>
      <c r="AA133" s="91">
        <f t="shared" si="34"/>
        <v>34.997187851518561</v>
      </c>
      <c r="AB133" s="91">
        <f t="shared" si="34"/>
        <v>12.999999999999998</v>
      </c>
      <c r="AC133" s="91">
        <f t="shared" si="34"/>
        <v>16</v>
      </c>
      <c r="AD133" s="91">
        <f t="shared" si="34"/>
        <v>20</v>
      </c>
      <c r="AE133" s="92">
        <f t="shared" si="32"/>
        <v>23.18907011623547</v>
      </c>
      <c r="AI133" s="244">
        <f t="shared" si="27"/>
        <v>17.88</v>
      </c>
      <c r="AJ133" s="249">
        <f t="shared" si="28"/>
        <v>4975.4468841394819</v>
      </c>
      <c r="AK133" s="249">
        <f t="shared" si="29"/>
        <v>27.826884139481081</v>
      </c>
      <c r="AL133" s="251">
        <f t="shared" si="30"/>
        <v>5.6242969628793396E-3</v>
      </c>
    </row>
    <row r="134" spans="1:38" ht="12.75">
      <c r="A134" s="88" t="s">
        <v>1000</v>
      </c>
      <c r="B134" s="88" t="s">
        <v>1001</v>
      </c>
      <c r="C134" s="94">
        <v>23.97</v>
      </c>
      <c r="D134" s="63"/>
      <c r="E134" s="89">
        <f>IFERROR((VLOOKUP($A134,'[35]Regulated Pivot'!$A:$L,E$9,FALSE)),0)</f>
        <v>95.64</v>
      </c>
      <c r="F134" s="89">
        <f>IFERROR((VLOOKUP($A134,'[35]Regulated Pivot'!$A:$L,F$9,FALSE)),0)</f>
        <v>119.55</v>
      </c>
      <c r="G134" s="89">
        <f>IFERROR((VLOOKUP($A134,'[35]Regulated Pivot'!$A:$L,G$9,FALSE)),0)</f>
        <v>191.28</v>
      </c>
      <c r="H134" s="89">
        <f>IFERROR((VLOOKUP($A134,'[35]Regulated Pivot'!$A:$L,H$9,FALSE)),0)</f>
        <v>215.19</v>
      </c>
      <c r="I134" s="89">
        <f>IFERROR((VLOOKUP($A134,'[35]Regulated Pivot'!$A:$L,I$9,FALSE)),0)</f>
        <v>191.28</v>
      </c>
      <c r="J134" s="89">
        <f>IFERROR((VLOOKUP($A134,'[35]Regulated Pivot'!$A:$L,J$9,FALSE)),0)</f>
        <v>721.3</v>
      </c>
      <c r="K134" s="90">
        <f>IFERROR((VLOOKUP($A134,'[35]Regulated Pivot'!$A:$L,K$9,FALSE)),0)</f>
        <v>621.66</v>
      </c>
      <c r="L134" s="90">
        <f>IFERROR((VLOOKUP($A134,'[35]Regulated Pivot'!$A:$L,L$9,FALSE)),0)</f>
        <v>575.28</v>
      </c>
      <c r="M134" s="90">
        <f>IFERROR((VLOOKUP($A134,'[35]Regulated Pivot'!$A:$L,M$9,FALSE)),0)</f>
        <v>671.16</v>
      </c>
      <c r="N134" s="90">
        <f>IFERROR((VLOOKUP($A134,'[35]Regulated Pivot'!$A:$L,N$9,FALSE)),0)</f>
        <v>587.27</v>
      </c>
      <c r="O134" s="90">
        <f>IFERROR((VLOOKUP($A134,'[35]Regulated Pivot'!$A:$M,O$9,FALSE)),0)</f>
        <v>287.64</v>
      </c>
      <c r="P134" s="90">
        <f>IFERROR((VLOOKUP($A134,'[35]Regulated Pivot'!$A:$N,P$9,FALSE)),0)</f>
        <v>119.85</v>
      </c>
      <c r="Q134" s="89">
        <f t="shared" si="25"/>
        <v>4397.1000000000004</v>
      </c>
      <c r="S134" s="91">
        <f t="shared" si="34"/>
        <v>3.9899874843554444</v>
      </c>
      <c r="T134" s="91">
        <f t="shared" si="34"/>
        <v>4.9874843554443054</v>
      </c>
      <c r="U134" s="91">
        <f t="shared" si="34"/>
        <v>7.9799749687108887</v>
      </c>
      <c r="V134" s="91">
        <f t="shared" si="34"/>
        <v>8.9774718397997493</v>
      </c>
      <c r="W134" s="91">
        <f t="shared" si="34"/>
        <v>7.9799749687108887</v>
      </c>
      <c r="X134" s="91">
        <f t="shared" si="34"/>
        <v>30.091781393408425</v>
      </c>
      <c r="Y134" s="91">
        <f t="shared" si="34"/>
        <v>25.934918648310386</v>
      </c>
      <c r="Z134" s="91">
        <f t="shared" si="34"/>
        <v>24</v>
      </c>
      <c r="AA134" s="91">
        <f t="shared" si="34"/>
        <v>28</v>
      </c>
      <c r="AB134" s="91">
        <f t="shared" si="34"/>
        <v>24.500208594075929</v>
      </c>
      <c r="AC134" s="91">
        <f t="shared" si="34"/>
        <v>12</v>
      </c>
      <c r="AD134" s="91">
        <f t="shared" si="34"/>
        <v>5</v>
      </c>
      <c r="AE134" s="92">
        <f t="shared" si="32"/>
        <v>15.286816854401335</v>
      </c>
      <c r="AI134" s="244">
        <f t="shared" si="27"/>
        <v>24.1</v>
      </c>
      <c r="AJ134" s="249">
        <f t="shared" si="28"/>
        <v>4420.9474342928661</v>
      </c>
      <c r="AK134" s="249">
        <f t="shared" si="29"/>
        <v>23.847434292865728</v>
      </c>
      <c r="AL134" s="251">
        <f t="shared" si="30"/>
        <v>5.4234459741342531E-3</v>
      </c>
    </row>
    <row r="135" spans="1:38" ht="12.75">
      <c r="A135" s="88" t="s">
        <v>1002</v>
      </c>
      <c r="B135" s="88" t="s">
        <v>1003</v>
      </c>
      <c r="C135" s="94">
        <v>28.58</v>
      </c>
      <c r="D135" s="63"/>
      <c r="E135" s="89">
        <f>IFERROR((VLOOKUP($A135,'[35]Regulated Pivot'!$A:$L,E$9,FALSE)),0)</f>
        <v>1482</v>
      </c>
      <c r="F135" s="89">
        <f>IFERROR((VLOOKUP($A135,'[35]Regulated Pivot'!$A:$L,F$9,FALSE)),0)</f>
        <v>1681.5</v>
      </c>
      <c r="G135" s="89">
        <f>IFERROR((VLOOKUP($A135,'[35]Regulated Pivot'!$A:$L,G$9,FALSE)),0)</f>
        <v>2598</v>
      </c>
      <c r="H135" s="89">
        <f>IFERROR((VLOOKUP($A135,'[35]Regulated Pivot'!$A:$L,H$9,FALSE)),0)</f>
        <v>3961.5</v>
      </c>
      <c r="I135" s="89">
        <f>IFERROR((VLOOKUP($A135,'[35]Regulated Pivot'!$A:$L,I$9,FALSE)),0)</f>
        <v>4674</v>
      </c>
      <c r="J135" s="89">
        <f>IFERROR((VLOOKUP($A135,'[35]Regulated Pivot'!$A:$L,J$9,FALSE)),0)</f>
        <v>5974.5</v>
      </c>
      <c r="K135" s="90">
        <f>IFERROR((VLOOKUP($A135,'[35]Regulated Pivot'!$A:$L,K$9,FALSE)),0)</f>
        <v>2951</v>
      </c>
      <c r="L135" s="90">
        <f>IFERROR((VLOOKUP($A135,'[35]Regulated Pivot'!$A:$L,L$9,FALSE)),0)</f>
        <v>4057.8799999999997</v>
      </c>
      <c r="M135" s="90">
        <f>IFERROR((VLOOKUP($A135,'[35]Regulated Pivot'!$A:$L,M$9,FALSE)),0)</f>
        <v>3544.2400000000002</v>
      </c>
      <c r="N135" s="90">
        <f>IFERROR((VLOOKUP($A135,'[35]Regulated Pivot'!$A:$L,N$9,FALSE)),0)</f>
        <v>3642.99</v>
      </c>
      <c r="O135" s="90">
        <f>IFERROR((VLOOKUP($A135,'[35]Regulated Pivot'!$A:$M,O$9,FALSE)),0)</f>
        <v>3331.0099999999998</v>
      </c>
      <c r="P135" s="90">
        <f>IFERROR((VLOOKUP($A135,'[35]Regulated Pivot'!$A:$N,P$9,FALSE)),0)</f>
        <v>2033.9399999999998</v>
      </c>
      <c r="Q135" s="89">
        <f t="shared" si="25"/>
        <v>39932.560000000005</v>
      </c>
      <c r="S135" s="91">
        <f t="shared" si="34"/>
        <v>51.854443666899932</v>
      </c>
      <c r="T135" s="91">
        <f t="shared" si="34"/>
        <v>58.834849545136464</v>
      </c>
      <c r="U135" s="91">
        <f t="shared" si="34"/>
        <v>90.902729181245633</v>
      </c>
      <c r="V135" s="91">
        <f t="shared" si="34"/>
        <v>138.6109167249825</v>
      </c>
      <c r="W135" s="91">
        <f t="shared" si="34"/>
        <v>163.5409377186844</v>
      </c>
      <c r="X135" s="91">
        <f t="shared" si="34"/>
        <v>209.0447865640308</v>
      </c>
      <c r="Y135" s="91">
        <f t="shared" si="34"/>
        <v>103.25402379286214</v>
      </c>
      <c r="Z135" s="91">
        <f t="shared" si="34"/>
        <v>141.98320503848845</v>
      </c>
      <c r="AA135" s="91">
        <f t="shared" si="34"/>
        <v>124.01119664100771</v>
      </c>
      <c r="AB135" s="91">
        <f t="shared" si="34"/>
        <v>127.46641007697691</v>
      </c>
      <c r="AC135" s="91">
        <f t="shared" si="34"/>
        <v>116.55038488453464</v>
      </c>
      <c r="AD135" s="91">
        <f t="shared" si="34"/>
        <v>71.166550034989498</v>
      </c>
      <c r="AE135" s="92">
        <f t="shared" si="32"/>
        <v>116.43503615581993</v>
      </c>
      <c r="AI135" s="244">
        <f t="shared" si="27"/>
        <v>28.74</v>
      </c>
      <c r="AJ135" s="249">
        <f t="shared" si="28"/>
        <v>40156.11526941917</v>
      </c>
      <c r="AK135" s="249">
        <f t="shared" si="29"/>
        <v>223.55526941916469</v>
      </c>
      <c r="AL135" s="251">
        <f t="shared" si="30"/>
        <v>5.5983205038486056E-3</v>
      </c>
    </row>
    <row r="136" spans="1:38" ht="12.75">
      <c r="A136" s="88" t="s">
        <v>1004</v>
      </c>
      <c r="B136" s="88" t="s">
        <v>1005</v>
      </c>
      <c r="C136" s="94">
        <v>39.89</v>
      </c>
      <c r="D136" s="63"/>
      <c r="E136" s="89">
        <f>IFERROR((VLOOKUP($A136,'[35]Regulated Pivot'!$A:$L,E$9,FALSE)),0)</f>
        <v>39.78</v>
      </c>
      <c r="F136" s="89">
        <f>IFERROR((VLOOKUP($A136,'[35]Regulated Pivot'!$A:$L,F$9,FALSE)),0)</f>
        <v>119.34</v>
      </c>
      <c r="G136" s="89">
        <f>IFERROR((VLOOKUP($A136,'[35]Regulated Pivot'!$A:$L,G$9,FALSE)),0)</f>
        <v>119.34</v>
      </c>
      <c r="H136" s="89">
        <f>IFERROR((VLOOKUP($A136,'[35]Regulated Pivot'!$A:$L,H$9,FALSE)),0)</f>
        <v>119.34</v>
      </c>
      <c r="I136" s="89">
        <f>IFERROR((VLOOKUP($A136,'[35]Regulated Pivot'!$A:$L,I$9,FALSE)),0)</f>
        <v>39.78</v>
      </c>
      <c r="J136" s="89">
        <f>IFERROR((VLOOKUP($A136,'[35]Regulated Pivot'!$A:$L,J$9,FALSE)),0)</f>
        <v>48.78</v>
      </c>
      <c r="K136" s="90">
        <f>IFERROR((VLOOKUP($A136,'[35]Regulated Pivot'!$A:$L,K$9,FALSE)),0)</f>
        <v>119.34</v>
      </c>
      <c r="L136" s="90">
        <f>IFERROR((VLOOKUP($A136,'[35]Regulated Pivot'!$A:$L,L$9,FALSE)),0)</f>
        <v>119.67</v>
      </c>
      <c r="M136" s="90">
        <f>IFERROR((VLOOKUP($A136,'[35]Regulated Pivot'!$A:$L,M$9,FALSE)),0)</f>
        <v>39.89</v>
      </c>
      <c r="N136" s="90">
        <f>IFERROR((VLOOKUP($A136,'[35]Regulated Pivot'!$A:$L,N$9,FALSE)),0)</f>
        <v>119.56</v>
      </c>
      <c r="O136" s="90">
        <f>IFERROR((VLOOKUP($A136,'[35]Regulated Pivot'!$A:$M,O$9,FALSE)),0)</f>
        <v>79.78</v>
      </c>
      <c r="P136" s="90">
        <f>IFERROR((VLOOKUP($A136,'[35]Regulated Pivot'!$A:$N,P$9,FALSE)),0)</f>
        <v>239.34</v>
      </c>
      <c r="Q136" s="89">
        <f t="shared" si="25"/>
        <v>1203.9399999999998</v>
      </c>
      <c r="S136" s="91">
        <f t="shared" si="34"/>
        <v>0.99724241664577595</v>
      </c>
      <c r="T136" s="91">
        <f t="shared" si="34"/>
        <v>2.9917272499373277</v>
      </c>
      <c r="U136" s="91">
        <f t="shared" si="34"/>
        <v>2.9917272499373277</v>
      </c>
      <c r="V136" s="91">
        <f t="shared" si="34"/>
        <v>2.9917272499373277</v>
      </c>
      <c r="W136" s="91">
        <f t="shared" si="34"/>
        <v>0.99724241664577595</v>
      </c>
      <c r="X136" s="91">
        <f t="shared" si="34"/>
        <v>1.2228628729004762</v>
      </c>
      <c r="Y136" s="91">
        <f t="shared" si="34"/>
        <v>2.9917272499373277</v>
      </c>
      <c r="Z136" s="91">
        <f t="shared" si="34"/>
        <v>3</v>
      </c>
      <c r="AA136" s="91">
        <f t="shared" si="34"/>
        <v>1</v>
      </c>
      <c r="AB136" s="91">
        <f t="shared" si="34"/>
        <v>2.9972424166457761</v>
      </c>
      <c r="AC136" s="91">
        <f t="shared" si="34"/>
        <v>2</v>
      </c>
      <c r="AD136" s="91">
        <f t="shared" si="34"/>
        <v>6</v>
      </c>
      <c r="AE136" s="92">
        <f t="shared" si="32"/>
        <v>2.5151249268822595</v>
      </c>
      <c r="AI136" s="244">
        <f t="shared" si="27"/>
        <v>40.11</v>
      </c>
      <c r="AJ136" s="249">
        <f t="shared" si="28"/>
        <v>1210.5799298069692</v>
      </c>
      <c r="AK136" s="249">
        <f t="shared" si="29"/>
        <v>6.6399298069693486</v>
      </c>
      <c r="AL136" s="251">
        <f t="shared" si="30"/>
        <v>5.5151667084483861E-3</v>
      </c>
    </row>
    <row r="137" spans="1:38" ht="12.75">
      <c r="A137" s="88" t="s">
        <v>1006</v>
      </c>
      <c r="B137" s="88" t="s">
        <v>1007</v>
      </c>
      <c r="C137" s="94">
        <v>51.62</v>
      </c>
      <c r="D137" s="63"/>
      <c r="E137" s="89">
        <f>IFERROR((VLOOKUP($A137,'[35]Regulated Pivot'!$A:$L,E$9,FALSE)),0)</f>
        <v>0</v>
      </c>
      <c r="F137" s="89">
        <f>IFERROR((VLOOKUP($A137,'[35]Regulated Pivot'!$A:$L,F$9,FALSE)),0)</f>
        <v>0</v>
      </c>
      <c r="G137" s="89">
        <f>IFERROR((VLOOKUP($A137,'[35]Regulated Pivot'!$A:$L,G$9,FALSE)),0)</f>
        <v>0</v>
      </c>
      <c r="H137" s="89">
        <f>IFERROR((VLOOKUP($A137,'[35]Regulated Pivot'!$A:$L,H$9,FALSE)),0)</f>
        <v>0</v>
      </c>
      <c r="I137" s="89">
        <f>IFERROR((VLOOKUP($A137,'[35]Regulated Pivot'!$A:$L,I$9,FALSE)),0)</f>
        <v>0</v>
      </c>
      <c r="J137" s="89">
        <f>IFERROR((VLOOKUP($A137,'[35]Regulated Pivot'!$A:$L,J$9,FALSE)),0)</f>
        <v>0</v>
      </c>
      <c r="K137" s="90">
        <f>IFERROR((VLOOKUP($A137,'[35]Regulated Pivot'!$A:$L,K$9,FALSE)),0)</f>
        <v>0</v>
      </c>
      <c r="L137" s="90">
        <f>IFERROR((VLOOKUP($A137,'[35]Regulated Pivot'!$A:$L,L$9,FALSE)),0)</f>
        <v>0</v>
      </c>
      <c r="M137" s="90">
        <f>IFERROR((VLOOKUP($A137,'[35]Regulated Pivot'!$A:$L,M$9,FALSE)),0)</f>
        <v>0</v>
      </c>
      <c r="N137" s="90">
        <f>IFERROR((VLOOKUP($A137,'[35]Regulated Pivot'!$A:$L,N$9,FALSE)),0)</f>
        <v>0</v>
      </c>
      <c r="O137" s="90">
        <f>IFERROR((VLOOKUP($A137,'[35]Regulated Pivot'!$A:$M,O$9,FALSE)),0)</f>
        <v>0</v>
      </c>
      <c r="P137" s="90">
        <f>IFERROR((VLOOKUP($A137,'[35]Regulated Pivot'!$A:$N,P$9,FALSE)),0)</f>
        <v>51.62</v>
      </c>
      <c r="Q137" s="89">
        <f t="shared" si="25"/>
        <v>51.62</v>
      </c>
      <c r="S137" s="91">
        <f t="shared" si="34"/>
        <v>0</v>
      </c>
      <c r="T137" s="91">
        <f t="shared" si="34"/>
        <v>0</v>
      </c>
      <c r="U137" s="91">
        <f t="shared" si="34"/>
        <v>0</v>
      </c>
      <c r="V137" s="91">
        <f t="shared" si="34"/>
        <v>0</v>
      </c>
      <c r="W137" s="91">
        <f t="shared" si="34"/>
        <v>0</v>
      </c>
      <c r="X137" s="91">
        <f t="shared" si="34"/>
        <v>0</v>
      </c>
      <c r="Y137" s="91">
        <f t="shared" si="34"/>
        <v>0</v>
      </c>
      <c r="Z137" s="91">
        <f t="shared" si="34"/>
        <v>0</v>
      </c>
      <c r="AA137" s="91">
        <f t="shared" si="34"/>
        <v>0</v>
      </c>
      <c r="AB137" s="91">
        <f t="shared" si="34"/>
        <v>0</v>
      </c>
      <c r="AC137" s="91">
        <f t="shared" si="34"/>
        <v>0</v>
      </c>
      <c r="AD137" s="91">
        <f t="shared" si="34"/>
        <v>1</v>
      </c>
      <c r="AE137" s="92">
        <f t="shared" ref="AE137:AE140" si="35">IFERROR(AVERAGE(S137:AD137),0)</f>
        <v>8.3333333333333329E-2</v>
      </c>
      <c r="AI137" s="244">
        <f t="shared" ref="AI137:AI193" si="36">+ROUND($C137*(1+$AK$4),2)</f>
        <v>51.91</v>
      </c>
      <c r="AJ137" s="249">
        <f t="shared" ref="AJ137:AJ192" si="37">+AE137*AI137*12</f>
        <v>51.91</v>
      </c>
      <c r="AK137" s="249">
        <f t="shared" ref="AK137:AK195" si="38">+AJ137-Q137</f>
        <v>0.28999999999999915</v>
      </c>
      <c r="AL137" s="251">
        <f t="shared" ref="AL137:AL195" si="39">+AK137/Q137</f>
        <v>5.617977528089871E-3</v>
      </c>
    </row>
    <row r="138" spans="1:38" s="62" customFormat="1" ht="12.75">
      <c r="A138" s="88" t="s">
        <v>1008</v>
      </c>
      <c r="B138" s="88" t="s">
        <v>1009</v>
      </c>
      <c r="C138" s="242">
        <v>63.16</v>
      </c>
      <c r="D138" s="63"/>
      <c r="E138" s="89">
        <f>IFERROR((VLOOKUP($A138,'[35]Regulated Pivot'!$A:$L,E$9,FALSE)),0)</f>
        <v>0</v>
      </c>
      <c r="F138" s="89">
        <f>IFERROR((VLOOKUP($A138,'[35]Regulated Pivot'!$A:$L,F$9,FALSE)),0)</f>
        <v>0</v>
      </c>
      <c r="G138" s="89">
        <f>IFERROR((VLOOKUP($A138,'[35]Regulated Pivot'!$A:$L,G$9,FALSE)),0)</f>
        <v>28.5</v>
      </c>
      <c r="H138" s="89">
        <f>IFERROR((VLOOKUP($A138,'[35]Regulated Pivot'!$A:$L,H$9,FALSE)),0)</f>
        <v>0</v>
      </c>
      <c r="I138" s="89">
        <f>IFERROR((VLOOKUP($A138,'[35]Regulated Pivot'!$A:$L,I$9,FALSE)),0)</f>
        <v>0</v>
      </c>
      <c r="J138" s="89">
        <f>IFERROR((VLOOKUP($A138,'[35]Regulated Pivot'!$A:$L,J$9,FALSE)),0)</f>
        <v>0</v>
      </c>
      <c r="K138" s="90">
        <f>IFERROR((VLOOKUP($A138,'[35]Regulated Pivot'!$A:$L,K$9,FALSE)),0)</f>
        <v>0</v>
      </c>
      <c r="L138" s="90">
        <f>IFERROR((VLOOKUP($A138,'[35]Regulated Pivot'!$A:$L,L$9,FALSE)),0)</f>
        <v>0</v>
      </c>
      <c r="M138" s="90">
        <f>IFERROR((VLOOKUP($A138,'[35]Regulated Pivot'!$A:$L,M$9,FALSE)),0)</f>
        <v>0</v>
      </c>
      <c r="N138" s="90">
        <f>IFERROR((VLOOKUP($A138,'[35]Regulated Pivot'!$A:$L,N$9,FALSE)),0)</f>
        <v>0</v>
      </c>
      <c r="O138" s="90">
        <f>IFERROR((VLOOKUP($A138,'[35]Regulated Pivot'!$A:$M,O$9,FALSE)),0)</f>
        <v>0</v>
      </c>
      <c r="P138" s="90">
        <f>IFERROR((VLOOKUP($A138,'[35]Regulated Pivot'!$A:$N,P$9,FALSE)),0)</f>
        <v>0</v>
      </c>
      <c r="Q138" s="89">
        <f t="shared" si="25"/>
        <v>28.5</v>
      </c>
      <c r="S138" s="91">
        <f t="shared" si="34"/>
        <v>0</v>
      </c>
      <c r="T138" s="91">
        <f t="shared" si="34"/>
        <v>0</v>
      </c>
      <c r="U138" s="91">
        <f t="shared" si="34"/>
        <v>0.45123495883470555</v>
      </c>
      <c r="V138" s="91">
        <f t="shared" ref="V138:AD140" si="40">IFERROR(H138/$C138,0)</f>
        <v>0</v>
      </c>
      <c r="W138" s="91">
        <f t="shared" si="40"/>
        <v>0</v>
      </c>
      <c r="X138" s="91">
        <f t="shared" si="40"/>
        <v>0</v>
      </c>
      <c r="Y138" s="91">
        <f t="shared" si="40"/>
        <v>0</v>
      </c>
      <c r="Z138" s="91">
        <f t="shared" si="40"/>
        <v>0</v>
      </c>
      <c r="AA138" s="91">
        <f t="shared" si="40"/>
        <v>0</v>
      </c>
      <c r="AB138" s="91">
        <f t="shared" si="40"/>
        <v>0</v>
      </c>
      <c r="AC138" s="91">
        <f t="shared" si="40"/>
        <v>0</v>
      </c>
      <c r="AD138" s="91">
        <f t="shared" si="40"/>
        <v>0</v>
      </c>
      <c r="AE138" s="92">
        <f t="shared" si="35"/>
        <v>3.7602913236225464E-2</v>
      </c>
      <c r="AI138" s="244">
        <f t="shared" si="36"/>
        <v>63.51</v>
      </c>
      <c r="AJ138" s="249">
        <f t="shared" si="37"/>
        <v>28.657932235592149</v>
      </c>
      <c r="AK138" s="249">
        <f t="shared" si="38"/>
        <v>0.15793223559214908</v>
      </c>
      <c r="AL138" s="251">
        <f t="shared" si="39"/>
        <v>5.5414819506017223E-3</v>
      </c>
    </row>
    <row r="139" spans="1:38" s="62" customFormat="1" ht="12.75">
      <c r="A139" s="88" t="s">
        <v>1010</v>
      </c>
      <c r="B139" s="88" t="s">
        <v>1011</v>
      </c>
      <c r="C139" s="242">
        <v>74.73</v>
      </c>
      <c r="D139" s="63"/>
      <c r="E139" s="89">
        <f>IFERROR((VLOOKUP($A139,'[35]Regulated Pivot'!$A:$L,E$9,FALSE)),0)</f>
        <v>0</v>
      </c>
      <c r="F139" s="89">
        <f>IFERROR((VLOOKUP($A139,'[35]Regulated Pivot'!$A:$L,F$9,FALSE)),0)</f>
        <v>0</v>
      </c>
      <c r="G139" s="89">
        <f>IFERROR((VLOOKUP($A139,'[35]Regulated Pivot'!$A:$L,G$9,FALSE)),0)</f>
        <v>0</v>
      </c>
      <c r="H139" s="89">
        <f>IFERROR((VLOOKUP($A139,'[35]Regulated Pivot'!$A:$L,H$9,FALSE)),0)</f>
        <v>74.73</v>
      </c>
      <c r="I139" s="89">
        <f>IFERROR((VLOOKUP($A139,'[35]Regulated Pivot'!$A:$L,I$9,FALSE)),0)</f>
        <v>149.46</v>
      </c>
      <c r="J139" s="89">
        <f>IFERROR((VLOOKUP($A139,'[35]Regulated Pivot'!$A:$L,J$9,FALSE)),0)</f>
        <v>0</v>
      </c>
      <c r="K139" s="90">
        <f>IFERROR((VLOOKUP($A139,'[35]Regulated Pivot'!$A:$L,K$9,FALSE)),0)</f>
        <v>0</v>
      </c>
      <c r="L139" s="90">
        <f>IFERROR((VLOOKUP($A139,'[35]Regulated Pivot'!$A:$L,L$9,FALSE)),0)</f>
        <v>0</v>
      </c>
      <c r="M139" s="90">
        <f>IFERROR((VLOOKUP($A139,'[35]Regulated Pivot'!$A:$L,M$9,FALSE)),0)</f>
        <v>0</v>
      </c>
      <c r="N139" s="90">
        <f>IFERROR((VLOOKUP($A139,'[35]Regulated Pivot'!$A:$L,N$9,FALSE)),0)</f>
        <v>0</v>
      </c>
      <c r="O139" s="90">
        <f>IFERROR((VLOOKUP($A139,'[35]Regulated Pivot'!$A:$M,O$9,FALSE)),0)</f>
        <v>0</v>
      </c>
      <c r="P139" s="90">
        <f>IFERROR((VLOOKUP($A139,'[35]Regulated Pivot'!$A:$N,P$9,FALSE)),0)</f>
        <v>0</v>
      </c>
      <c r="Q139" s="89">
        <f>SUM(E139:P139)</f>
        <v>224.19</v>
      </c>
      <c r="S139" s="91">
        <f t="shared" ref="S139:U140" si="41">IFERROR(E139/$C139,0)</f>
        <v>0</v>
      </c>
      <c r="T139" s="91">
        <f t="shared" si="41"/>
        <v>0</v>
      </c>
      <c r="U139" s="91">
        <f t="shared" si="41"/>
        <v>0</v>
      </c>
      <c r="V139" s="91">
        <f t="shared" si="40"/>
        <v>1</v>
      </c>
      <c r="W139" s="91">
        <f t="shared" si="40"/>
        <v>2</v>
      </c>
      <c r="X139" s="91">
        <f t="shared" si="40"/>
        <v>0</v>
      </c>
      <c r="Y139" s="91">
        <f t="shared" si="40"/>
        <v>0</v>
      </c>
      <c r="Z139" s="91">
        <f t="shared" si="40"/>
        <v>0</v>
      </c>
      <c r="AA139" s="91">
        <f t="shared" si="40"/>
        <v>0</v>
      </c>
      <c r="AB139" s="91">
        <f t="shared" si="40"/>
        <v>0</v>
      </c>
      <c r="AC139" s="91">
        <f t="shared" si="40"/>
        <v>0</v>
      </c>
      <c r="AD139" s="91">
        <f t="shared" si="40"/>
        <v>0</v>
      </c>
      <c r="AE139" s="92">
        <f t="shared" si="35"/>
        <v>0.25</v>
      </c>
      <c r="AI139" s="244">
        <f t="shared" si="36"/>
        <v>75.150000000000006</v>
      </c>
      <c r="AJ139" s="249">
        <f t="shared" si="37"/>
        <v>225.45000000000002</v>
      </c>
      <c r="AK139" s="249">
        <f t="shared" si="38"/>
        <v>1.2600000000000193</v>
      </c>
      <c r="AL139" s="251">
        <f t="shared" si="39"/>
        <v>5.6202328382176699E-3</v>
      </c>
    </row>
    <row r="140" spans="1:38" ht="12.75">
      <c r="A140" s="88" t="s">
        <v>1012</v>
      </c>
      <c r="B140" s="88" t="s">
        <v>1013</v>
      </c>
      <c r="C140" s="242">
        <v>97.51</v>
      </c>
      <c r="D140" s="63"/>
      <c r="E140" s="89">
        <f>IFERROR((VLOOKUP($A140,'[35]Regulated Pivot'!$A:$L,E$9,FALSE)),0)</f>
        <v>0</v>
      </c>
      <c r="F140" s="89">
        <f>IFERROR((VLOOKUP($A140,'[35]Regulated Pivot'!$A:$L,F$9,FALSE)),0)</f>
        <v>0</v>
      </c>
      <c r="G140" s="89">
        <f>IFERROR((VLOOKUP($A140,'[35]Regulated Pivot'!$A:$L,G$9,FALSE)),0)</f>
        <v>0</v>
      </c>
      <c r="H140" s="89">
        <f>IFERROR((VLOOKUP($A140,'[35]Regulated Pivot'!$A:$L,H$9,FALSE)),0)</f>
        <v>0</v>
      </c>
      <c r="I140" s="89">
        <f>IFERROR((VLOOKUP($A140,'[35]Regulated Pivot'!$A:$L,I$9,FALSE)),0)</f>
        <v>0</v>
      </c>
      <c r="J140" s="89">
        <f>IFERROR((VLOOKUP($A140,'[35]Regulated Pivot'!$A:$L,J$9,FALSE)),0)</f>
        <v>0</v>
      </c>
      <c r="K140" s="90">
        <f>IFERROR((VLOOKUP($A140,'[35]Regulated Pivot'!$A:$L,K$9,FALSE)),0)</f>
        <v>0</v>
      </c>
      <c r="L140" s="90">
        <f>IFERROR((VLOOKUP($A140,'[35]Regulated Pivot'!$A:$L,L$9,FALSE)),0)</f>
        <v>0</v>
      </c>
      <c r="M140" s="90">
        <f>IFERROR((VLOOKUP($A140,'[35]Regulated Pivot'!$A:$L,M$9,FALSE)),0)</f>
        <v>0</v>
      </c>
      <c r="N140" s="90">
        <f>IFERROR((VLOOKUP($A140,'[35]Regulated Pivot'!$A:$L,N$9,FALSE)),0)</f>
        <v>0</v>
      </c>
      <c r="O140" s="90">
        <f>IFERROR((VLOOKUP($A140,'[35]Regulated Pivot'!$A:$M,O$9,FALSE)),0)</f>
        <v>0</v>
      </c>
      <c r="P140" s="90">
        <f>IFERROR((VLOOKUP($A140,'[35]Regulated Pivot'!$A:$N,P$9,FALSE)),0)</f>
        <v>0</v>
      </c>
      <c r="Q140" s="89">
        <f>SUM(E140:P140)</f>
        <v>0</v>
      </c>
      <c r="S140" s="91">
        <f t="shared" si="41"/>
        <v>0</v>
      </c>
      <c r="T140" s="91">
        <f t="shared" si="41"/>
        <v>0</v>
      </c>
      <c r="U140" s="91">
        <f t="shared" si="41"/>
        <v>0</v>
      </c>
      <c r="V140" s="91">
        <f t="shared" si="40"/>
        <v>0</v>
      </c>
      <c r="W140" s="91">
        <f t="shared" si="40"/>
        <v>0</v>
      </c>
      <c r="X140" s="91">
        <f t="shared" si="40"/>
        <v>0</v>
      </c>
      <c r="Y140" s="91">
        <f t="shared" si="40"/>
        <v>0</v>
      </c>
      <c r="Z140" s="91">
        <f t="shared" si="40"/>
        <v>0</v>
      </c>
      <c r="AA140" s="91">
        <f t="shared" si="40"/>
        <v>0</v>
      </c>
      <c r="AB140" s="91">
        <f t="shared" si="40"/>
        <v>0</v>
      </c>
      <c r="AC140" s="91">
        <f t="shared" si="40"/>
        <v>0</v>
      </c>
      <c r="AD140" s="91">
        <f t="shared" si="40"/>
        <v>0</v>
      </c>
      <c r="AE140" s="92">
        <f t="shared" si="35"/>
        <v>0</v>
      </c>
      <c r="AI140" s="244">
        <f t="shared" si="36"/>
        <v>98.05</v>
      </c>
      <c r="AJ140" s="249">
        <f t="shared" si="37"/>
        <v>0</v>
      </c>
      <c r="AK140" s="249">
        <f t="shared" si="38"/>
        <v>0</v>
      </c>
      <c r="AL140" s="251" t="e">
        <f t="shared" si="39"/>
        <v>#DIV/0!</v>
      </c>
    </row>
    <row r="141" spans="1:38" ht="12.75">
      <c r="A141" s="88" t="s">
        <v>1014</v>
      </c>
      <c r="B141" s="88" t="s">
        <v>1015</v>
      </c>
      <c r="C141" s="94">
        <v>18.79</v>
      </c>
      <c r="D141" s="63"/>
      <c r="E141" s="89">
        <f>IFERROR((VLOOKUP($A141,'[35]Regulated Pivot'!$A:$L,E$9,FALSE)),0)</f>
        <v>468.5</v>
      </c>
      <c r="F141" s="89">
        <f>IFERROR((VLOOKUP($A141,'[35]Regulated Pivot'!$A:$L,F$9,FALSE)),0)</f>
        <v>468.5</v>
      </c>
      <c r="G141" s="89">
        <f>IFERROR((VLOOKUP($A141,'[35]Regulated Pivot'!$A:$L,G$9,FALSE)),0)</f>
        <v>693.37</v>
      </c>
      <c r="H141" s="89">
        <f>IFERROR((VLOOKUP($A141,'[35]Regulated Pivot'!$A:$L,H$9,FALSE)),0)</f>
        <v>655.9</v>
      </c>
      <c r="I141" s="89">
        <f>IFERROR((VLOOKUP($A141,'[35]Regulated Pivot'!$A:$L,I$9,FALSE)),0)</f>
        <v>899.52</v>
      </c>
      <c r="J141" s="89">
        <f>IFERROR((VLOOKUP($A141,'[35]Regulated Pivot'!$A:$L,J$9,FALSE)),0)</f>
        <v>1555.42</v>
      </c>
      <c r="K141" s="90">
        <f>IFERROR((VLOOKUP($A141,'[35]Regulated Pivot'!$A:$L,K$9,FALSE)),0)</f>
        <v>918.26</v>
      </c>
      <c r="L141" s="90">
        <f>IFERROR((VLOOKUP($A141,'[35]Regulated Pivot'!$A:$L,L$9,FALSE)),0)</f>
        <v>789.48000000000013</v>
      </c>
      <c r="M141" s="90">
        <f>IFERROR((VLOOKUP($A141,'[35]Regulated Pivot'!$A:$L,M$9,FALSE)),0)</f>
        <v>488.53999999999996</v>
      </c>
      <c r="N141" s="90">
        <f>IFERROR((VLOOKUP($A141,'[35]Regulated Pivot'!$A:$L,N$9,FALSE)),0)</f>
        <v>770.39</v>
      </c>
      <c r="O141" s="90">
        <f>IFERROR((VLOOKUP($A141,'[35]Regulated Pivot'!$A:$M,O$9,FALSE)),0)</f>
        <v>901.92</v>
      </c>
      <c r="P141" s="90">
        <f>IFERROR((VLOOKUP($A141,'[35]Regulated Pivot'!$A:$N,P$9,FALSE)),0)</f>
        <v>930.11</v>
      </c>
      <c r="Q141" s="89">
        <f t="shared" si="25"/>
        <v>9539.9100000000017</v>
      </c>
      <c r="R141" s="62"/>
      <c r="S141" s="91">
        <f t="shared" ref="S141:S195" si="42">IFERROR(E141/$C141,0)</f>
        <v>24.93347525279404</v>
      </c>
      <c r="T141" s="91">
        <f t="shared" ref="T141:T195" si="43">IFERROR(F141/$C141,0)</f>
        <v>24.93347525279404</v>
      </c>
      <c r="U141" s="91">
        <f t="shared" ref="U141:U195" si="44">IFERROR(G141/$C141,0)</f>
        <v>36.901011176157532</v>
      </c>
      <c r="V141" s="91">
        <f t="shared" ref="V141:V195" si="45">IFERROR(H141/$C141,0)</f>
        <v>34.906865353911655</v>
      </c>
      <c r="W141" s="91">
        <f t="shared" ref="W141:W195" si="46">IFERROR(I141/$C141,0)</f>
        <v>47.872272485364554</v>
      </c>
      <c r="X141" s="91">
        <f t="shared" ref="X141:X195" si="47">IFERROR(J141/$C141,0)</f>
        <v>82.779137839276217</v>
      </c>
      <c r="Y141" s="91">
        <f t="shared" ref="Y141:Y195" si="48">IFERROR(K141/$C141,0)</f>
        <v>48.86961149547632</v>
      </c>
      <c r="Z141" s="91">
        <f t="shared" ref="Z141:Z195" si="49">IFERROR(L141/$C141,0)</f>
        <v>42.01596593932944</v>
      </c>
      <c r="AA141" s="91">
        <f t="shared" ref="AA141:AA195" si="50">IFERROR(M141/$C141,0)</f>
        <v>26</v>
      </c>
      <c r="AB141" s="91">
        <f t="shared" ref="AB141:AB195" si="51">IFERROR(N141/$C141,0)</f>
        <v>41</v>
      </c>
      <c r="AC141" s="91">
        <f t="shared" ref="AC141:AC195" si="52">IFERROR(O141/$C141,0)</f>
        <v>48</v>
      </c>
      <c r="AD141" s="91">
        <f t="shared" ref="AD141:AD195" si="53">IFERROR(P141/$C141,0)</f>
        <v>49.500266098988824</v>
      </c>
      <c r="AE141" s="92">
        <f t="shared" ref="AE141:AE195" si="54">IFERROR(AVERAGE(S141:AD141),0)</f>
        <v>42.309340074507723</v>
      </c>
      <c r="AI141" s="244">
        <f t="shared" si="36"/>
        <v>18.89</v>
      </c>
      <c r="AJ141" s="249">
        <f t="shared" si="37"/>
        <v>9590.6812080894106</v>
      </c>
      <c r="AK141" s="249">
        <f t="shared" si="38"/>
        <v>50.771208089408901</v>
      </c>
      <c r="AL141" s="251">
        <f t="shared" si="39"/>
        <v>5.3219797764768109E-3</v>
      </c>
    </row>
    <row r="142" spans="1:38" ht="12.75">
      <c r="A142" s="88" t="s">
        <v>1016</v>
      </c>
      <c r="B142" s="88" t="s">
        <v>1017</v>
      </c>
      <c r="C142" s="63">
        <f>+VLOOKUP(A142,'[35]2020 UTC Reg svc pricing'!$O:$P,2,FALSE)</f>
        <v>69.180000000000007</v>
      </c>
      <c r="D142" s="63"/>
      <c r="E142" s="89">
        <f>IFERROR((VLOOKUP($A142,'[35]Regulated Pivot'!$A:$L,E$9,FALSE)),0)</f>
        <v>0</v>
      </c>
      <c r="F142" s="89">
        <f>IFERROR((VLOOKUP($A142,'[35]Regulated Pivot'!$A:$L,F$9,FALSE)),0)</f>
        <v>0</v>
      </c>
      <c r="G142" s="89">
        <f>IFERROR((VLOOKUP($A142,'[35]Regulated Pivot'!$A:$L,G$9,FALSE)),0)</f>
        <v>0</v>
      </c>
      <c r="H142" s="89">
        <f>IFERROR((VLOOKUP($A142,'[35]Regulated Pivot'!$A:$L,H$9,FALSE)),0)</f>
        <v>69.180000000000007</v>
      </c>
      <c r="I142" s="89">
        <f>IFERROR((VLOOKUP($A142,'[35]Regulated Pivot'!$A:$L,I$9,FALSE)),0)</f>
        <v>-69.180000000000007</v>
      </c>
      <c r="J142" s="89">
        <f>IFERROR((VLOOKUP($A142,'[35]Regulated Pivot'!$A:$L,J$9,FALSE)),0)</f>
        <v>0</v>
      </c>
      <c r="K142" s="90">
        <f>IFERROR((VLOOKUP($A142,'[35]Regulated Pivot'!$A:$L,K$9,FALSE)),0)</f>
        <v>0</v>
      </c>
      <c r="L142" s="90">
        <f>IFERROR((VLOOKUP($A142,'[35]Regulated Pivot'!$A:$L,L$9,FALSE)),0)</f>
        <v>0</v>
      </c>
      <c r="M142" s="90">
        <f>IFERROR((VLOOKUP($A142,'[35]Regulated Pivot'!$A:$L,M$9,FALSE)),0)</f>
        <v>0</v>
      </c>
      <c r="N142" s="90">
        <f>IFERROR((VLOOKUP($A142,'[35]Regulated Pivot'!$A:$L,N$9,FALSE)),0)</f>
        <v>0</v>
      </c>
      <c r="O142" s="90">
        <f>IFERROR((VLOOKUP($A142,'[35]Regulated Pivot'!$A:$M,O$9,FALSE)),0)</f>
        <v>0</v>
      </c>
      <c r="P142" s="90">
        <f>IFERROR((VLOOKUP($A142,'[35]Regulated Pivot'!$A:$N,P$9,FALSE)),0)</f>
        <v>0</v>
      </c>
      <c r="Q142" s="89">
        <f t="shared" si="25"/>
        <v>0</v>
      </c>
      <c r="R142" s="62"/>
      <c r="S142" s="91">
        <f t="shared" si="42"/>
        <v>0</v>
      </c>
      <c r="T142" s="91">
        <f t="shared" si="43"/>
        <v>0</v>
      </c>
      <c r="U142" s="91">
        <f t="shared" si="44"/>
        <v>0</v>
      </c>
      <c r="V142" s="91">
        <f t="shared" si="45"/>
        <v>1</v>
      </c>
      <c r="W142" s="91">
        <f t="shared" si="46"/>
        <v>-1</v>
      </c>
      <c r="X142" s="91">
        <f t="shared" si="47"/>
        <v>0</v>
      </c>
      <c r="Y142" s="91">
        <f t="shared" si="48"/>
        <v>0</v>
      </c>
      <c r="Z142" s="91">
        <f t="shared" si="49"/>
        <v>0</v>
      </c>
      <c r="AA142" s="91">
        <f t="shared" si="50"/>
        <v>0</v>
      </c>
      <c r="AB142" s="91">
        <f t="shared" si="51"/>
        <v>0</v>
      </c>
      <c r="AC142" s="91">
        <f t="shared" si="52"/>
        <v>0</v>
      </c>
      <c r="AD142" s="91">
        <f t="shared" si="53"/>
        <v>0</v>
      </c>
      <c r="AE142" s="92">
        <f t="shared" si="54"/>
        <v>0</v>
      </c>
      <c r="AI142" s="244">
        <f t="shared" si="36"/>
        <v>69.569999999999993</v>
      </c>
      <c r="AJ142" s="249">
        <f t="shared" si="37"/>
        <v>0</v>
      </c>
      <c r="AK142" s="249">
        <f t="shared" si="38"/>
        <v>0</v>
      </c>
      <c r="AL142" s="251" t="e">
        <f t="shared" si="39"/>
        <v>#DIV/0!</v>
      </c>
    </row>
    <row r="143" spans="1:38" ht="12.75">
      <c r="A143" s="88" t="s">
        <v>1018</v>
      </c>
      <c r="B143" s="88" t="s">
        <v>1019</v>
      </c>
      <c r="C143" s="242">
        <v>24.93</v>
      </c>
      <c r="D143" s="63"/>
      <c r="E143" s="89">
        <f>IFERROR((VLOOKUP($A143,'[35]Regulated Pivot'!$A:$L,E$9,FALSE)),0)</f>
        <v>274.23</v>
      </c>
      <c r="F143" s="89">
        <f>IFERROR((VLOOKUP($A143,'[35]Regulated Pivot'!$A:$L,F$9,FALSE)),0)</f>
        <v>74.789999999999992</v>
      </c>
      <c r="G143" s="89">
        <f>IFERROR((VLOOKUP($A143,'[35]Regulated Pivot'!$A:$L,G$9,FALSE)),0)</f>
        <v>199.44000000000003</v>
      </c>
      <c r="H143" s="89">
        <f>IFERROR((VLOOKUP($A143,'[35]Regulated Pivot'!$A:$L,H$9,FALSE)),0)</f>
        <v>299.16000000000003</v>
      </c>
      <c r="I143" s="89">
        <f>IFERROR((VLOOKUP($A143,'[35]Regulated Pivot'!$A:$L,I$9,FALSE)),0)</f>
        <v>224.37</v>
      </c>
      <c r="J143" s="89">
        <f>IFERROR((VLOOKUP($A143,'[35]Regulated Pivot'!$A:$L,J$9,FALSE)),0)</f>
        <v>398.88</v>
      </c>
      <c r="K143" s="90">
        <f>IFERROR((VLOOKUP($A143,'[35]Regulated Pivot'!$A:$L,K$9,FALSE)),0)</f>
        <v>623.25</v>
      </c>
      <c r="L143" s="90">
        <f>IFERROR((VLOOKUP($A143,'[35]Regulated Pivot'!$A:$L,L$9,FALSE)),0)</f>
        <v>550.80000000000007</v>
      </c>
      <c r="M143" s="90">
        <f>IFERROR((VLOOKUP($A143,'[35]Regulated Pivot'!$A:$L,M$9,FALSE)),0)</f>
        <v>325</v>
      </c>
      <c r="N143" s="90">
        <f>IFERROR((VLOOKUP($A143,'[35]Regulated Pivot'!$A:$L,N$9,FALSE)),0)</f>
        <v>350</v>
      </c>
      <c r="O143" s="90">
        <f>IFERROR((VLOOKUP($A143,'[35]Regulated Pivot'!$A:$M,O$9,FALSE)),0)</f>
        <v>400</v>
      </c>
      <c r="P143" s="90">
        <f>IFERROR((VLOOKUP($A143,'[35]Regulated Pivot'!$A:$N,P$9,FALSE)),0)</f>
        <v>300</v>
      </c>
      <c r="Q143" s="89">
        <f t="shared" si="25"/>
        <v>4019.9200000000005</v>
      </c>
      <c r="R143" s="62"/>
      <c r="S143" s="91">
        <f t="shared" si="42"/>
        <v>11</v>
      </c>
      <c r="T143" s="91">
        <f t="shared" si="43"/>
        <v>2.9999999999999996</v>
      </c>
      <c r="U143" s="91">
        <f t="shared" si="44"/>
        <v>8.0000000000000018</v>
      </c>
      <c r="V143" s="91">
        <f t="shared" si="45"/>
        <v>12.000000000000002</v>
      </c>
      <c r="W143" s="91">
        <f t="shared" si="46"/>
        <v>9</v>
      </c>
      <c r="X143" s="91">
        <f t="shared" si="47"/>
        <v>16</v>
      </c>
      <c r="Y143" s="91">
        <f t="shared" si="48"/>
        <v>25</v>
      </c>
      <c r="Z143" s="91">
        <f t="shared" si="49"/>
        <v>22.093862815884478</v>
      </c>
      <c r="AA143" s="91">
        <f t="shared" si="50"/>
        <v>13.036502206177296</v>
      </c>
      <c r="AB143" s="91">
        <f t="shared" si="51"/>
        <v>14.039310068190934</v>
      </c>
      <c r="AC143" s="91">
        <f t="shared" si="52"/>
        <v>16.044925792218212</v>
      </c>
      <c r="AD143" s="91">
        <f t="shared" si="53"/>
        <v>12.033694344163658</v>
      </c>
      <c r="AE143" s="92">
        <f t="shared" si="54"/>
        <v>13.43735793555288</v>
      </c>
      <c r="AI143" s="244">
        <f t="shared" si="36"/>
        <v>25.07</v>
      </c>
      <c r="AJ143" s="249">
        <f t="shared" si="37"/>
        <v>4042.4947613317281</v>
      </c>
      <c r="AK143" s="249">
        <f t="shared" si="38"/>
        <v>22.574761331727586</v>
      </c>
      <c r="AL143" s="251">
        <f t="shared" si="39"/>
        <v>5.6157240272760606E-3</v>
      </c>
    </row>
    <row r="144" spans="1:38" ht="12.75">
      <c r="A144" s="88" t="s">
        <v>1020</v>
      </c>
      <c r="B144" s="88" t="s">
        <v>1021</v>
      </c>
      <c r="C144" s="242">
        <v>29.52</v>
      </c>
      <c r="D144" s="63"/>
      <c r="E144" s="89">
        <f>IFERROR((VLOOKUP($A144,'[35]Regulated Pivot'!$A:$L,E$9,FALSE)),0)</f>
        <v>1033.2</v>
      </c>
      <c r="F144" s="89">
        <f>IFERROR((VLOOKUP($A144,'[35]Regulated Pivot'!$A:$L,F$9,FALSE)),0)</f>
        <v>649.43999999999994</v>
      </c>
      <c r="G144" s="89">
        <f>IFERROR((VLOOKUP($A144,'[35]Regulated Pivot'!$A:$L,G$9,FALSE)),0)</f>
        <v>472.32</v>
      </c>
      <c r="H144" s="89">
        <f>IFERROR((VLOOKUP($A144,'[35]Regulated Pivot'!$A:$L,H$9,FALSE)),0)</f>
        <v>915.12</v>
      </c>
      <c r="I144" s="89">
        <f>IFERROR((VLOOKUP($A144,'[35]Regulated Pivot'!$A:$L,I$9,FALSE)),0)</f>
        <v>590.35</v>
      </c>
      <c r="J144" s="89">
        <f>IFERROR((VLOOKUP($A144,'[35]Regulated Pivot'!$A:$L,J$9,FALSE)),0)</f>
        <v>1564.56</v>
      </c>
      <c r="K144" s="90">
        <f>IFERROR((VLOOKUP($A144,'[35]Regulated Pivot'!$A:$L,K$9,FALSE)),0)</f>
        <v>1032.96</v>
      </c>
      <c r="L144" s="90">
        <f>IFERROR((VLOOKUP($A144,'[35]Regulated Pivot'!$A:$L,L$9,FALSE)),0)</f>
        <v>1123.6200000000001</v>
      </c>
      <c r="M144" s="90">
        <f>IFERROR((VLOOKUP($A144,'[35]Regulated Pivot'!$A:$L,M$9,FALSE)),0)</f>
        <v>594.04</v>
      </c>
      <c r="N144" s="90">
        <f>IFERROR((VLOOKUP($A144,'[35]Regulated Pivot'!$A:$L,N$9,FALSE)),0)</f>
        <v>976.80000000000007</v>
      </c>
      <c r="O144" s="90">
        <f>IFERROR((VLOOKUP($A144,'[35]Regulated Pivot'!$A:$M,O$9,FALSE)),0)</f>
        <v>1197.82</v>
      </c>
      <c r="P144" s="90">
        <f>IFERROR((VLOOKUP($A144,'[35]Regulated Pivot'!$A:$N,P$9,FALSE)),0)</f>
        <v>814</v>
      </c>
      <c r="Q144" s="89">
        <f t="shared" si="25"/>
        <v>10964.23</v>
      </c>
      <c r="R144" s="62"/>
      <c r="S144" s="91">
        <f t="shared" si="42"/>
        <v>35</v>
      </c>
      <c r="T144" s="91">
        <f t="shared" si="43"/>
        <v>22</v>
      </c>
      <c r="U144" s="91">
        <f t="shared" si="44"/>
        <v>16</v>
      </c>
      <c r="V144" s="91">
        <f t="shared" si="45"/>
        <v>31</v>
      </c>
      <c r="W144" s="91">
        <f t="shared" si="46"/>
        <v>19.998306233062333</v>
      </c>
      <c r="X144" s="91">
        <f t="shared" si="47"/>
        <v>53</v>
      </c>
      <c r="Y144" s="91">
        <f t="shared" si="48"/>
        <v>34.991869918699187</v>
      </c>
      <c r="Z144" s="91">
        <f t="shared" si="49"/>
        <v>38.063008130081307</v>
      </c>
      <c r="AA144" s="91">
        <f t="shared" si="50"/>
        <v>20.12330623306233</v>
      </c>
      <c r="AB144" s="91">
        <f t="shared" si="51"/>
        <v>33.089430894308947</v>
      </c>
      <c r="AC144" s="91">
        <f t="shared" si="52"/>
        <v>40.576558265582655</v>
      </c>
      <c r="AD144" s="91">
        <f t="shared" si="53"/>
        <v>27.574525745257453</v>
      </c>
      <c r="AE144" s="92">
        <f t="shared" si="54"/>
        <v>30.951417118337854</v>
      </c>
      <c r="AI144" s="244">
        <f t="shared" si="36"/>
        <v>29.68</v>
      </c>
      <c r="AJ144" s="249">
        <f t="shared" si="37"/>
        <v>11023.65672086721</v>
      </c>
      <c r="AK144" s="249">
        <f t="shared" si="38"/>
        <v>59.426720867209951</v>
      </c>
      <c r="AL144" s="251">
        <f t="shared" si="39"/>
        <v>5.4200542005421225E-3</v>
      </c>
    </row>
    <row r="145" spans="1:38" ht="12.75">
      <c r="A145" s="88" t="s">
        <v>1022</v>
      </c>
      <c r="B145" s="88" t="s">
        <v>1023</v>
      </c>
      <c r="C145" s="242">
        <v>40.799999999999997</v>
      </c>
      <c r="D145" s="63"/>
      <c r="E145" s="89">
        <f>IFERROR((VLOOKUP($A145,'[35]Regulated Pivot'!$A:$L,E$9,FALSE)),0)</f>
        <v>163.19999999999999</v>
      </c>
      <c r="F145" s="89">
        <f>IFERROR((VLOOKUP($A145,'[35]Regulated Pivot'!$A:$L,F$9,FALSE)),0)</f>
        <v>81.599999999999994</v>
      </c>
      <c r="G145" s="89">
        <f>IFERROR((VLOOKUP($A145,'[35]Regulated Pivot'!$A:$L,G$9,FALSE)),0)</f>
        <v>40.799999999999997</v>
      </c>
      <c r="H145" s="89">
        <f>IFERROR((VLOOKUP($A145,'[35]Regulated Pivot'!$A:$L,H$9,FALSE)),0)</f>
        <v>81.599999999999994</v>
      </c>
      <c r="I145" s="89">
        <f>IFERROR((VLOOKUP($A145,'[35]Regulated Pivot'!$A:$L,I$9,FALSE)),0)</f>
        <v>204</v>
      </c>
      <c r="J145" s="89">
        <f>IFERROR((VLOOKUP($A145,'[35]Regulated Pivot'!$A:$L,J$9,FALSE)),0)</f>
        <v>122.39999999999999</v>
      </c>
      <c r="K145" s="90">
        <f>IFERROR((VLOOKUP($A145,'[35]Regulated Pivot'!$A:$L,K$9,FALSE)),0)</f>
        <v>163.19999999999999</v>
      </c>
      <c r="L145" s="90">
        <f>IFERROR((VLOOKUP($A145,'[35]Regulated Pivot'!$A:$L,L$9,FALSE)),0)</f>
        <v>41.02</v>
      </c>
      <c r="M145" s="90">
        <f>IFERROR((VLOOKUP($A145,'[35]Regulated Pivot'!$A:$L,M$9,FALSE)),0)</f>
        <v>40.909999999999997</v>
      </c>
      <c r="N145" s="90">
        <f>IFERROR((VLOOKUP($A145,'[35]Regulated Pivot'!$A:$L,N$9,FALSE)),0)</f>
        <v>122.73</v>
      </c>
      <c r="O145" s="90">
        <f>IFERROR((VLOOKUP($A145,'[35]Regulated Pivot'!$A:$M,O$9,FALSE)),0)</f>
        <v>163.63999999999999</v>
      </c>
      <c r="P145" s="90">
        <f>IFERROR((VLOOKUP($A145,'[35]Regulated Pivot'!$A:$N,P$9,FALSE)),0)</f>
        <v>122.73</v>
      </c>
      <c r="Q145" s="89">
        <f t="shared" si="25"/>
        <v>1347.83</v>
      </c>
      <c r="R145" s="62"/>
      <c r="S145" s="91">
        <f t="shared" si="42"/>
        <v>4</v>
      </c>
      <c r="T145" s="91">
        <f t="shared" si="43"/>
        <v>2</v>
      </c>
      <c r="U145" s="91">
        <f t="shared" si="44"/>
        <v>1</v>
      </c>
      <c r="V145" s="91">
        <f t="shared" si="45"/>
        <v>2</v>
      </c>
      <c r="W145" s="91">
        <f t="shared" si="46"/>
        <v>5</v>
      </c>
      <c r="X145" s="91">
        <f t="shared" si="47"/>
        <v>3</v>
      </c>
      <c r="Y145" s="91">
        <f t="shared" si="48"/>
        <v>4</v>
      </c>
      <c r="Z145" s="91">
        <f t="shared" si="49"/>
        <v>1.0053921568627453</v>
      </c>
      <c r="AA145" s="91">
        <f t="shared" si="50"/>
        <v>1.0026960784313725</v>
      </c>
      <c r="AB145" s="91">
        <f t="shared" si="51"/>
        <v>3.0080882352941178</v>
      </c>
      <c r="AC145" s="91">
        <f t="shared" si="52"/>
        <v>4.0107843137254902</v>
      </c>
      <c r="AD145" s="91">
        <f t="shared" si="53"/>
        <v>3.0080882352941178</v>
      </c>
      <c r="AE145" s="92">
        <f t="shared" si="54"/>
        <v>2.7529207516339871</v>
      </c>
      <c r="AI145" s="244">
        <f t="shared" si="36"/>
        <v>41.03</v>
      </c>
      <c r="AJ145" s="249">
        <f t="shared" si="37"/>
        <v>1355.4280612745099</v>
      </c>
      <c r="AK145" s="249">
        <f t="shared" si="38"/>
        <v>7.5980612745099734</v>
      </c>
      <c r="AL145" s="251">
        <f t="shared" si="39"/>
        <v>5.63725490196091E-3</v>
      </c>
    </row>
    <row r="146" spans="1:38" ht="12.75">
      <c r="A146" s="88" t="s">
        <v>1024</v>
      </c>
      <c r="B146" s="88" t="s">
        <v>1025</v>
      </c>
      <c r="C146" s="63">
        <f>+VLOOKUP(A146,'[35]2020 UTC Reg svc pricing'!$O:$P,2,FALSE)</f>
        <v>121.28</v>
      </c>
      <c r="D146" s="63"/>
      <c r="E146" s="89">
        <f>IFERROR((VLOOKUP($A146,'[35]Regulated Pivot'!$A:$L,E$9,FALSE)),0)</f>
        <v>0</v>
      </c>
      <c r="F146" s="89">
        <f>IFERROR((VLOOKUP($A146,'[35]Regulated Pivot'!$A:$L,F$9,FALSE)),0)</f>
        <v>0</v>
      </c>
      <c r="G146" s="89">
        <f>IFERROR((VLOOKUP($A146,'[35]Regulated Pivot'!$A:$L,G$9,FALSE)),0)</f>
        <v>0</v>
      </c>
      <c r="H146" s="89">
        <f>IFERROR((VLOOKUP($A146,'[35]Regulated Pivot'!$A:$L,H$9,FALSE)),0)</f>
        <v>62.24</v>
      </c>
      <c r="I146" s="89">
        <f>IFERROR((VLOOKUP($A146,'[35]Regulated Pivot'!$A:$L,I$9,FALSE)),0)</f>
        <v>0</v>
      </c>
      <c r="J146" s="89">
        <f>IFERROR((VLOOKUP($A146,'[35]Regulated Pivot'!$A:$L,J$9,FALSE)),0)</f>
        <v>0</v>
      </c>
      <c r="K146" s="90">
        <f>IFERROR((VLOOKUP($A146,'[35]Regulated Pivot'!$A:$L,K$9,FALSE)),0)</f>
        <v>0</v>
      </c>
      <c r="L146" s="90">
        <f>IFERROR((VLOOKUP($A146,'[35]Regulated Pivot'!$A:$L,L$9,FALSE)),0)</f>
        <v>0</v>
      </c>
      <c r="M146" s="90">
        <f>IFERROR((VLOOKUP($A146,'[35]Regulated Pivot'!$A:$L,M$9,FALSE)),0)</f>
        <v>0</v>
      </c>
      <c r="N146" s="90">
        <f>IFERROR((VLOOKUP($A146,'[35]Regulated Pivot'!$A:$L,N$9,FALSE)),0)</f>
        <v>0</v>
      </c>
      <c r="O146" s="90">
        <f>IFERROR((VLOOKUP($A146,'[35]Regulated Pivot'!$A:$M,O$9,FALSE)),0)</f>
        <v>0</v>
      </c>
      <c r="P146" s="90">
        <f>IFERROR((VLOOKUP($A146,'[35]Regulated Pivot'!$A:$N,P$9,FALSE)),0)</f>
        <v>0</v>
      </c>
      <c r="Q146" s="89">
        <f t="shared" si="25"/>
        <v>62.24</v>
      </c>
      <c r="R146" s="62"/>
      <c r="S146" s="91">
        <f t="shared" si="42"/>
        <v>0</v>
      </c>
      <c r="T146" s="91">
        <f t="shared" si="43"/>
        <v>0</v>
      </c>
      <c r="U146" s="91">
        <f t="shared" si="44"/>
        <v>0</v>
      </c>
      <c r="V146" s="91">
        <f t="shared" si="45"/>
        <v>0.51319261213720313</v>
      </c>
      <c r="W146" s="91">
        <f t="shared" si="46"/>
        <v>0</v>
      </c>
      <c r="X146" s="91">
        <f t="shared" si="47"/>
        <v>0</v>
      </c>
      <c r="Y146" s="91">
        <f t="shared" si="48"/>
        <v>0</v>
      </c>
      <c r="Z146" s="91">
        <f t="shared" si="49"/>
        <v>0</v>
      </c>
      <c r="AA146" s="91">
        <f t="shared" si="50"/>
        <v>0</v>
      </c>
      <c r="AB146" s="91">
        <f t="shared" si="51"/>
        <v>0</v>
      </c>
      <c r="AC146" s="91">
        <f t="shared" si="52"/>
        <v>0</v>
      </c>
      <c r="AD146" s="91">
        <f t="shared" si="53"/>
        <v>0</v>
      </c>
      <c r="AE146" s="92">
        <f t="shared" si="54"/>
        <v>4.2766051011433596E-2</v>
      </c>
      <c r="AI146" s="244">
        <f t="shared" si="36"/>
        <v>121.96</v>
      </c>
      <c r="AJ146" s="249">
        <f t="shared" si="37"/>
        <v>62.588970976253293</v>
      </c>
      <c r="AK146" s="249">
        <f t="shared" si="38"/>
        <v>0.3489709762532911</v>
      </c>
      <c r="AL146" s="251">
        <f t="shared" si="39"/>
        <v>5.6068601583112321E-3</v>
      </c>
    </row>
    <row r="147" spans="1:38" ht="12.75">
      <c r="A147" s="88" t="s">
        <v>1026</v>
      </c>
      <c r="B147" s="88" t="s">
        <v>1027</v>
      </c>
      <c r="C147" s="63">
        <f>+VLOOKUP(A147,'[35]2020 UTC Reg svc pricing'!$O:$P,2,FALSE)</f>
        <v>225.47999999999996</v>
      </c>
      <c r="D147" s="63"/>
      <c r="E147" s="89">
        <f>IFERROR((VLOOKUP($A147,'[35]Regulated Pivot'!$A:$L,E$9,FALSE)),0)</f>
        <v>219.05</v>
      </c>
      <c r="F147" s="89">
        <f>IFERROR((VLOOKUP($A147,'[35]Regulated Pivot'!$A:$L,F$9,FALSE)),0)</f>
        <v>435.72</v>
      </c>
      <c r="G147" s="89">
        <f>IFERROR((VLOOKUP($A147,'[35]Regulated Pivot'!$A:$L,G$9,FALSE)),0)</f>
        <v>326.79000000000002</v>
      </c>
      <c r="H147" s="89">
        <f>IFERROR((VLOOKUP($A147,'[35]Regulated Pivot'!$A:$L,H$9,FALSE)),0)</f>
        <v>217.86</v>
      </c>
      <c r="I147" s="89">
        <f>IFERROR((VLOOKUP($A147,'[35]Regulated Pivot'!$A:$L,I$9,FALSE)),0)</f>
        <v>108.93</v>
      </c>
      <c r="J147" s="89">
        <f>IFERROR((VLOOKUP($A147,'[35]Regulated Pivot'!$A:$L,J$9,FALSE)),0)</f>
        <v>326.79000000000002</v>
      </c>
      <c r="K147" s="90">
        <f>IFERROR((VLOOKUP($A147,'[35]Regulated Pivot'!$A:$L,K$9,FALSE)),0)</f>
        <v>326.79000000000002</v>
      </c>
      <c r="L147" s="90">
        <f>IFERROR((VLOOKUP($A147,'[35]Regulated Pivot'!$A:$L,L$9,FALSE)),0)</f>
        <v>327.37</v>
      </c>
      <c r="M147" s="90">
        <f>IFERROR((VLOOKUP($A147,'[35]Regulated Pivot'!$A:$L,M$9,FALSE)),0)</f>
        <v>327.66000000000003</v>
      </c>
      <c r="N147" s="90">
        <f>IFERROR((VLOOKUP($A147,'[35]Regulated Pivot'!$A:$L,N$9,FALSE)),0)</f>
        <v>327.66000000000003</v>
      </c>
      <c r="O147" s="90">
        <f>IFERROR((VLOOKUP($A147,'[35]Regulated Pivot'!$A:$M,O$9,FALSE)),0)</f>
        <v>327.66000000000003</v>
      </c>
      <c r="P147" s="90">
        <f>IFERROR((VLOOKUP($A147,'[35]Regulated Pivot'!$A:$N,P$9,FALSE)),0)</f>
        <v>327.66000000000003</v>
      </c>
      <c r="Q147" s="89">
        <f t="shared" si="25"/>
        <v>3599.9399999999996</v>
      </c>
      <c r="R147" s="62"/>
      <c r="S147" s="91">
        <f t="shared" si="42"/>
        <v>0.97148305836437843</v>
      </c>
      <c r="T147" s="91">
        <f t="shared" si="43"/>
        <v>1.9324108568387444</v>
      </c>
      <c r="U147" s="91">
        <f t="shared" si="44"/>
        <v>1.4493081426290584</v>
      </c>
      <c r="V147" s="91">
        <f t="shared" si="45"/>
        <v>0.96620542841937218</v>
      </c>
      <c r="W147" s="91">
        <f t="shared" si="46"/>
        <v>0.48310271420968609</v>
      </c>
      <c r="X147" s="91">
        <f t="shared" si="47"/>
        <v>1.4493081426290584</v>
      </c>
      <c r="Y147" s="91">
        <f t="shared" si="48"/>
        <v>1.4493081426290584</v>
      </c>
      <c r="Z147" s="91">
        <f t="shared" si="49"/>
        <v>1.4518804328543555</v>
      </c>
      <c r="AA147" s="91">
        <f t="shared" si="50"/>
        <v>1.453166577967004</v>
      </c>
      <c r="AB147" s="91">
        <f t="shared" si="51"/>
        <v>1.453166577967004</v>
      </c>
      <c r="AC147" s="91">
        <f t="shared" si="52"/>
        <v>1.453166577967004</v>
      </c>
      <c r="AD147" s="91">
        <f t="shared" si="53"/>
        <v>1.453166577967004</v>
      </c>
      <c r="AE147" s="92">
        <f t="shared" si="54"/>
        <v>1.3304727692034772</v>
      </c>
      <c r="AI147" s="244">
        <f t="shared" si="36"/>
        <v>226.74</v>
      </c>
      <c r="AJ147" s="249">
        <f t="shared" si="37"/>
        <v>3620.0567482703573</v>
      </c>
      <c r="AK147" s="249">
        <f t="shared" si="38"/>
        <v>20.116748270357675</v>
      </c>
      <c r="AL147" s="251">
        <f t="shared" si="39"/>
        <v>5.5880787653009986E-3</v>
      </c>
    </row>
    <row r="148" spans="1:38" ht="12.75">
      <c r="A148" s="88" t="s">
        <v>1028</v>
      </c>
      <c r="B148" s="88" t="s">
        <v>1029</v>
      </c>
      <c r="C148" s="63">
        <f>+VLOOKUP(A148,'[35]2020 UTC Reg svc pricing'!$O:$P,2,FALSE)</f>
        <v>329.68</v>
      </c>
      <c r="D148" s="63"/>
      <c r="E148" s="89">
        <f>IFERROR((VLOOKUP($A148,'[35]Regulated Pivot'!$A:$L,E$9,FALSE)),0)</f>
        <v>0</v>
      </c>
      <c r="F148" s="89">
        <f>IFERROR((VLOOKUP($A148,'[35]Regulated Pivot'!$A:$L,F$9,FALSE)),0)</f>
        <v>0</v>
      </c>
      <c r="G148" s="89">
        <f>IFERROR((VLOOKUP($A148,'[35]Regulated Pivot'!$A:$L,G$9,FALSE)),0)</f>
        <v>0</v>
      </c>
      <c r="H148" s="89">
        <f>IFERROR((VLOOKUP($A148,'[35]Regulated Pivot'!$A:$L,H$9,FALSE)),0)</f>
        <v>0</v>
      </c>
      <c r="I148" s="89">
        <f>IFERROR((VLOOKUP($A148,'[35]Regulated Pivot'!$A:$L,I$9,FALSE)),0)</f>
        <v>0</v>
      </c>
      <c r="J148" s="89">
        <f>IFERROR((VLOOKUP($A148,'[35]Regulated Pivot'!$A:$L,J$9,FALSE)),0)</f>
        <v>0</v>
      </c>
      <c r="K148" s="90">
        <f>IFERROR((VLOOKUP($A148,'[35]Regulated Pivot'!$A:$L,K$9,FALSE)),0)</f>
        <v>0</v>
      </c>
      <c r="L148" s="90">
        <f>IFERROR((VLOOKUP($A148,'[35]Regulated Pivot'!$A:$L,L$9,FALSE)),0)</f>
        <v>0</v>
      </c>
      <c r="M148" s="90">
        <f>IFERROR((VLOOKUP($A148,'[35]Regulated Pivot'!$A:$L,M$9,FALSE)),0)</f>
        <v>0</v>
      </c>
      <c r="N148" s="90">
        <f>IFERROR((VLOOKUP($A148,'[35]Regulated Pivot'!$A:$L,N$9,FALSE)),0)</f>
        <v>0</v>
      </c>
      <c r="O148" s="90">
        <f>IFERROR((VLOOKUP($A148,'[35]Regulated Pivot'!$A:$M,O$9,FALSE)),0)</f>
        <v>0</v>
      </c>
      <c r="P148" s="90">
        <f>IFERROR((VLOOKUP($A148,'[35]Regulated Pivot'!$A:$N,P$9,FALSE)),0)</f>
        <v>0</v>
      </c>
      <c r="Q148" s="89">
        <f t="shared" si="25"/>
        <v>0</v>
      </c>
      <c r="R148" s="62"/>
      <c r="S148" s="91">
        <f t="shared" si="42"/>
        <v>0</v>
      </c>
      <c r="T148" s="91">
        <f t="shared" si="43"/>
        <v>0</v>
      </c>
      <c r="U148" s="91">
        <f t="shared" si="44"/>
        <v>0</v>
      </c>
      <c r="V148" s="91">
        <f t="shared" si="45"/>
        <v>0</v>
      </c>
      <c r="W148" s="91">
        <f t="shared" si="46"/>
        <v>0</v>
      </c>
      <c r="X148" s="91">
        <f t="shared" si="47"/>
        <v>0</v>
      </c>
      <c r="Y148" s="91">
        <f t="shared" si="48"/>
        <v>0</v>
      </c>
      <c r="Z148" s="91">
        <f t="shared" si="49"/>
        <v>0</v>
      </c>
      <c r="AA148" s="91">
        <f t="shared" si="50"/>
        <v>0</v>
      </c>
      <c r="AB148" s="91">
        <f t="shared" si="51"/>
        <v>0</v>
      </c>
      <c r="AC148" s="91">
        <f t="shared" si="52"/>
        <v>0</v>
      </c>
      <c r="AD148" s="91">
        <f t="shared" si="53"/>
        <v>0</v>
      </c>
      <c r="AE148" s="92">
        <f t="shared" si="54"/>
        <v>0</v>
      </c>
      <c r="AI148" s="244">
        <f t="shared" si="36"/>
        <v>331.52</v>
      </c>
      <c r="AJ148" s="249">
        <f t="shared" si="37"/>
        <v>0</v>
      </c>
      <c r="AK148" s="249">
        <f t="shared" si="38"/>
        <v>0</v>
      </c>
      <c r="AL148" s="251" t="e">
        <f t="shared" si="39"/>
        <v>#DIV/0!</v>
      </c>
    </row>
    <row r="149" spans="1:38" ht="12.75">
      <c r="A149" s="88" t="s">
        <v>1030</v>
      </c>
      <c r="B149" s="88" t="s">
        <v>1031</v>
      </c>
      <c r="C149" s="63">
        <v>52.5</v>
      </c>
      <c r="D149" s="63"/>
      <c r="E149" s="89">
        <f>IFERROR((VLOOKUP($A149,'[35]Regulated Pivot'!$A:$L,E$9,FALSE)),0)</f>
        <v>157.5</v>
      </c>
      <c r="F149" s="89">
        <f>IFERROR((VLOOKUP($A149,'[35]Regulated Pivot'!$A:$L,F$9,FALSE)),0)</f>
        <v>105</v>
      </c>
      <c r="G149" s="89">
        <f>IFERROR((VLOOKUP($A149,'[35]Regulated Pivot'!$A:$L,G$9,FALSE)),0)</f>
        <v>0</v>
      </c>
      <c r="H149" s="89">
        <f>IFERROR((VLOOKUP($A149,'[35]Regulated Pivot'!$A:$L,H$9,FALSE)),0)</f>
        <v>210</v>
      </c>
      <c r="I149" s="89">
        <f>IFERROR((VLOOKUP($A149,'[35]Regulated Pivot'!$A:$L,I$9,FALSE)),0)</f>
        <v>157.5</v>
      </c>
      <c r="J149" s="89">
        <f>IFERROR((VLOOKUP($A149,'[35]Regulated Pivot'!$A:$L,J$9,FALSE)),0)</f>
        <v>52.5</v>
      </c>
      <c r="K149" s="90">
        <f>IFERROR((VLOOKUP($A149,'[35]Regulated Pivot'!$A:$L,K$9,FALSE)),0)</f>
        <v>157.5</v>
      </c>
      <c r="L149" s="90">
        <f>IFERROR((VLOOKUP($A149,'[35]Regulated Pivot'!$A:$L,L$9,FALSE)),0)</f>
        <v>105.28</v>
      </c>
      <c r="M149" s="90">
        <f>IFERROR((VLOOKUP($A149,'[35]Regulated Pivot'!$A:$L,M$9,FALSE)),0)</f>
        <v>157.92000000000002</v>
      </c>
      <c r="N149" s="90">
        <f>IFERROR((VLOOKUP($A149,'[35]Regulated Pivot'!$A:$L,N$9,FALSE)),0)</f>
        <v>157.91999999999999</v>
      </c>
      <c r="O149" s="90">
        <f>IFERROR((VLOOKUP($A149,'[35]Regulated Pivot'!$A:$M,O$9,FALSE)),0)</f>
        <v>105.28</v>
      </c>
      <c r="P149" s="90">
        <f>IFERROR((VLOOKUP($A149,'[35]Regulated Pivot'!$A:$N,P$9,FALSE)),0)</f>
        <v>421.12</v>
      </c>
      <c r="Q149" s="89">
        <f t="shared" si="25"/>
        <v>1787.52</v>
      </c>
      <c r="R149" s="62"/>
      <c r="S149" s="91">
        <f t="shared" si="42"/>
        <v>3</v>
      </c>
      <c r="T149" s="91">
        <f t="shared" si="43"/>
        <v>2</v>
      </c>
      <c r="U149" s="91">
        <f t="shared" si="44"/>
        <v>0</v>
      </c>
      <c r="V149" s="91">
        <f t="shared" si="45"/>
        <v>4</v>
      </c>
      <c r="W149" s="91">
        <f t="shared" si="46"/>
        <v>3</v>
      </c>
      <c r="X149" s="91">
        <f t="shared" si="47"/>
        <v>1</v>
      </c>
      <c r="Y149" s="91">
        <f t="shared" si="48"/>
        <v>3</v>
      </c>
      <c r="Z149" s="91">
        <f t="shared" si="49"/>
        <v>2.0053333333333332</v>
      </c>
      <c r="AA149" s="91">
        <f t="shared" si="50"/>
        <v>3.0080000000000005</v>
      </c>
      <c r="AB149" s="91">
        <f t="shared" si="51"/>
        <v>3.0079999999999996</v>
      </c>
      <c r="AC149" s="91">
        <f t="shared" si="52"/>
        <v>2.0053333333333332</v>
      </c>
      <c r="AD149" s="91">
        <f t="shared" si="53"/>
        <v>8.0213333333333328</v>
      </c>
      <c r="AE149" s="92">
        <f t="shared" si="54"/>
        <v>2.837333333333333</v>
      </c>
      <c r="AI149" s="244">
        <f t="shared" si="36"/>
        <v>52.79</v>
      </c>
      <c r="AJ149" s="249">
        <f t="shared" si="37"/>
        <v>1797.3939199999995</v>
      </c>
      <c r="AK149" s="249">
        <f t="shared" si="38"/>
        <v>9.8739199999995435</v>
      </c>
      <c r="AL149" s="251">
        <f t="shared" si="39"/>
        <v>5.5238095238092687E-3</v>
      </c>
    </row>
    <row r="150" spans="1:38" ht="12.75">
      <c r="A150" s="88" t="s">
        <v>1032</v>
      </c>
      <c r="B150" s="88" t="s">
        <v>1033</v>
      </c>
      <c r="C150" s="242">
        <v>64.180000000000007</v>
      </c>
      <c r="D150" s="63"/>
      <c r="E150" s="89">
        <f>IFERROR((VLOOKUP($A150,'[35]Regulated Pivot'!$A:$L,E$9,FALSE)),0)</f>
        <v>0</v>
      </c>
      <c r="F150" s="89">
        <f>IFERROR((VLOOKUP($A150,'[35]Regulated Pivot'!$A:$L,F$9,FALSE)),0)</f>
        <v>0</v>
      </c>
      <c r="G150" s="89">
        <f>IFERROR((VLOOKUP($A150,'[35]Regulated Pivot'!$A:$L,G$9,FALSE)),0)</f>
        <v>0</v>
      </c>
      <c r="H150" s="89">
        <f>IFERROR((VLOOKUP($A150,'[35]Regulated Pivot'!$A:$L,H$9,FALSE)),0)</f>
        <v>0</v>
      </c>
      <c r="I150" s="89">
        <f>IFERROR((VLOOKUP($A150,'[35]Regulated Pivot'!$A:$L,I$9,FALSE)),0)</f>
        <v>0</v>
      </c>
      <c r="J150" s="89">
        <f>IFERROR((VLOOKUP($A150,'[35]Regulated Pivot'!$A:$L,J$9,FALSE)),0)</f>
        <v>0</v>
      </c>
      <c r="K150" s="90">
        <f>IFERROR((VLOOKUP($A150,'[35]Regulated Pivot'!$A:$L,K$9,FALSE)),0)</f>
        <v>0</v>
      </c>
      <c r="L150" s="90">
        <f>IFERROR((VLOOKUP($A150,'[35]Regulated Pivot'!$A:$L,L$9,FALSE)),0)</f>
        <v>0</v>
      </c>
      <c r="M150" s="90">
        <f>IFERROR((VLOOKUP($A150,'[35]Regulated Pivot'!$A:$L,M$9,FALSE)),0)</f>
        <v>0</v>
      </c>
      <c r="N150" s="90">
        <f>IFERROR((VLOOKUP($A150,'[35]Regulated Pivot'!$A:$L,N$9,FALSE)),0)</f>
        <v>0</v>
      </c>
      <c r="O150" s="90">
        <f>IFERROR((VLOOKUP($A150,'[35]Regulated Pivot'!$A:$M,O$9,FALSE)),0)</f>
        <v>0</v>
      </c>
      <c r="P150" s="90">
        <f>IFERROR((VLOOKUP($A150,'[35]Regulated Pivot'!$A:$N,P$9,FALSE)),0)</f>
        <v>0</v>
      </c>
      <c r="Q150" s="89">
        <f t="shared" si="25"/>
        <v>0</v>
      </c>
      <c r="R150" s="62"/>
      <c r="S150" s="91">
        <f t="shared" si="42"/>
        <v>0</v>
      </c>
      <c r="T150" s="91">
        <f t="shared" si="43"/>
        <v>0</v>
      </c>
      <c r="U150" s="91">
        <f t="shared" si="44"/>
        <v>0</v>
      </c>
      <c r="V150" s="91">
        <f t="shared" si="45"/>
        <v>0</v>
      </c>
      <c r="W150" s="91">
        <f t="shared" si="46"/>
        <v>0</v>
      </c>
      <c r="X150" s="91">
        <f t="shared" si="47"/>
        <v>0</v>
      </c>
      <c r="Y150" s="91">
        <f t="shared" si="48"/>
        <v>0</v>
      </c>
      <c r="Z150" s="91">
        <f t="shared" si="49"/>
        <v>0</v>
      </c>
      <c r="AA150" s="91">
        <f t="shared" si="50"/>
        <v>0</v>
      </c>
      <c r="AB150" s="91">
        <f t="shared" si="51"/>
        <v>0</v>
      </c>
      <c r="AC150" s="91">
        <f t="shared" si="52"/>
        <v>0</v>
      </c>
      <c r="AD150" s="91">
        <f t="shared" si="53"/>
        <v>0</v>
      </c>
      <c r="AE150" s="92">
        <f t="shared" si="54"/>
        <v>0</v>
      </c>
      <c r="AI150" s="244">
        <f t="shared" si="36"/>
        <v>64.540000000000006</v>
      </c>
      <c r="AJ150" s="249">
        <f t="shared" si="37"/>
        <v>0</v>
      </c>
      <c r="AK150" s="249">
        <f t="shared" si="38"/>
        <v>0</v>
      </c>
      <c r="AL150" s="251" t="e">
        <f t="shared" si="39"/>
        <v>#DIV/0!</v>
      </c>
    </row>
    <row r="151" spans="1:38" ht="12.75">
      <c r="A151" s="88" t="s">
        <v>1034</v>
      </c>
      <c r="B151" s="88" t="s">
        <v>1035</v>
      </c>
      <c r="C151" s="242">
        <v>75.75</v>
      </c>
      <c r="D151" s="63"/>
      <c r="E151" s="89">
        <f>IFERROR((VLOOKUP($A151,'[35]Regulated Pivot'!$A:$L,E$9,FALSE)),0)</f>
        <v>151.5</v>
      </c>
      <c r="F151" s="89">
        <f>IFERROR((VLOOKUP($A151,'[35]Regulated Pivot'!$A:$L,F$9,FALSE)),0)</f>
        <v>0</v>
      </c>
      <c r="G151" s="89">
        <f>IFERROR((VLOOKUP($A151,'[35]Regulated Pivot'!$A:$L,G$9,FALSE)),0)</f>
        <v>151.5</v>
      </c>
      <c r="H151" s="89">
        <f>IFERROR((VLOOKUP($A151,'[35]Regulated Pivot'!$A:$L,H$9,FALSE)),0)</f>
        <v>0</v>
      </c>
      <c r="I151" s="89">
        <f>IFERROR((VLOOKUP($A151,'[35]Regulated Pivot'!$A:$L,I$9,FALSE)),0)</f>
        <v>75.75</v>
      </c>
      <c r="J151" s="89">
        <f>IFERROR((VLOOKUP($A151,'[35]Regulated Pivot'!$A:$L,J$9,FALSE)),0)</f>
        <v>378.75</v>
      </c>
      <c r="K151" s="90">
        <f>IFERROR((VLOOKUP($A151,'[35]Regulated Pivot'!$A:$L,K$9,FALSE)),0)</f>
        <v>75.75</v>
      </c>
      <c r="L151" s="90">
        <f>IFERROR((VLOOKUP($A151,'[35]Regulated Pivot'!$A:$L,L$9,FALSE)),0)</f>
        <v>75.959999999999994</v>
      </c>
      <c r="M151" s="90">
        <f>IFERROR((VLOOKUP($A151,'[35]Regulated Pivot'!$A:$L,M$9,FALSE)),0)</f>
        <v>0</v>
      </c>
      <c r="N151" s="90">
        <f>IFERROR((VLOOKUP($A151,'[35]Regulated Pivot'!$A:$L,N$9,FALSE)),0)</f>
        <v>151.91999999999999</v>
      </c>
      <c r="O151" s="90">
        <f>IFERROR((VLOOKUP($A151,'[35]Regulated Pivot'!$A:$M,O$9,FALSE)),0)</f>
        <v>227.88</v>
      </c>
      <c r="P151" s="90">
        <f>IFERROR((VLOOKUP($A151,'[35]Regulated Pivot'!$A:$N,P$9,FALSE)),0)</f>
        <v>0</v>
      </c>
      <c r="Q151" s="89">
        <f t="shared" si="25"/>
        <v>1289.0100000000002</v>
      </c>
      <c r="R151" s="62"/>
      <c r="S151" s="91">
        <f t="shared" si="42"/>
        <v>2</v>
      </c>
      <c r="T151" s="91">
        <f t="shared" si="43"/>
        <v>0</v>
      </c>
      <c r="U151" s="91">
        <f t="shared" si="44"/>
        <v>2</v>
      </c>
      <c r="V151" s="91">
        <f t="shared" si="45"/>
        <v>0</v>
      </c>
      <c r="W151" s="91">
        <f t="shared" si="46"/>
        <v>1</v>
      </c>
      <c r="X151" s="91">
        <f t="shared" si="47"/>
        <v>5</v>
      </c>
      <c r="Y151" s="91">
        <f t="shared" si="48"/>
        <v>1</v>
      </c>
      <c r="Z151" s="91">
        <f t="shared" si="49"/>
        <v>1.0027722772277228</v>
      </c>
      <c r="AA151" s="91">
        <f t="shared" si="50"/>
        <v>0</v>
      </c>
      <c r="AB151" s="91">
        <f t="shared" si="51"/>
        <v>2.0055445544554455</v>
      </c>
      <c r="AC151" s="91">
        <f t="shared" si="52"/>
        <v>3.0083168316831683</v>
      </c>
      <c r="AD151" s="91">
        <f t="shared" si="53"/>
        <v>0</v>
      </c>
      <c r="AE151" s="92">
        <f t="shared" si="54"/>
        <v>1.4180528052805281</v>
      </c>
      <c r="AI151" s="244">
        <f t="shared" si="36"/>
        <v>76.17</v>
      </c>
      <c r="AJ151" s="249">
        <f t="shared" si="37"/>
        <v>1296.156986138614</v>
      </c>
      <c r="AK151" s="249">
        <f t="shared" si="38"/>
        <v>7.1469861386137836</v>
      </c>
      <c r="AL151" s="251">
        <f t="shared" si="39"/>
        <v>5.5445544554454836E-3</v>
      </c>
    </row>
    <row r="152" spans="1:38" ht="12.75">
      <c r="A152" s="88" t="s">
        <v>1036</v>
      </c>
      <c r="B152" s="88" t="s">
        <v>1037</v>
      </c>
      <c r="C152" s="242">
        <v>98.53</v>
      </c>
      <c r="D152" s="63"/>
      <c r="E152" s="89">
        <f>IFERROR((VLOOKUP($A152,'[35]Regulated Pivot'!$A:$L,E$9,FALSE)),0)</f>
        <v>98.53</v>
      </c>
      <c r="F152" s="89">
        <f>IFERROR((VLOOKUP($A152,'[35]Regulated Pivot'!$A:$L,F$9,FALSE)),0)</f>
        <v>0</v>
      </c>
      <c r="G152" s="89">
        <f>IFERROR((VLOOKUP($A152,'[35]Regulated Pivot'!$A:$L,G$9,FALSE)),0)</f>
        <v>98.53</v>
      </c>
      <c r="H152" s="89">
        <f>IFERROR((VLOOKUP($A152,'[35]Regulated Pivot'!$A:$L,H$9,FALSE)),0)</f>
        <v>0</v>
      </c>
      <c r="I152" s="89">
        <f>IFERROR((VLOOKUP($A152,'[35]Regulated Pivot'!$A:$L,I$9,FALSE)),0)</f>
        <v>0</v>
      </c>
      <c r="J152" s="89">
        <f>IFERROR((VLOOKUP($A152,'[35]Regulated Pivot'!$A:$L,J$9,FALSE)),0)</f>
        <v>0</v>
      </c>
      <c r="K152" s="90">
        <f>IFERROR((VLOOKUP($A152,'[35]Regulated Pivot'!$A:$L,K$9,FALSE)),0)</f>
        <v>197.06</v>
      </c>
      <c r="L152" s="90">
        <f>IFERROR((VLOOKUP($A152,'[35]Regulated Pivot'!$A:$L,L$9,FALSE)),0)</f>
        <v>0</v>
      </c>
      <c r="M152" s="90">
        <f>IFERROR((VLOOKUP($A152,'[35]Regulated Pivot'!$A:$L,M$9,FALSE)),0)</f>
        <v>296.39999999999998</v>
      </c>
      <c r="N152" s="90">
        <f>IFERROR((VLOOKUP($A152,'[35]Regulated Pivot'!$A:$L,N$9,FALSE)),0)</f>
        <v>0</v>
      </c>
      <c r="O152" s="90">
        <f>IFERROR((VLOOKUP($A152,'[35]Regulated Pivot'!$A:$M,O$9,FALSE)),0)</f>
        <v>0</v>
      </c>
      <c r="P152" s="90">
        <f>IFERROR((VLOOKUP($A152,'[35]Regulated Pivot'!$A:$N,P$9,FALSE)),0)</f>
        <v>0</v>
      </c>
      <c r="Q152" s="89">
        <f t="shared" si="25"/>
        <v>690.52</v>
      </c>
      <c r="R152" s="62"/>
      <c r="S152" s="91">
        <f t="shared" si="42"/>
        <v>1</v>
      </c>
      <c r="T152" s="91">
        <f t="shared" si="43"/>
        <v>0</v>
      </c>
      <c r="U152" s="91">
        <f t="shared" si="44"/>
        <v>1</v>
      </c>
      <c r="V152" s="91">
        <f t="shared" si="45"/>
        <v>0</v>
      </c>
      <c r="W152" s="91">
        <f t="shared" si="46"/>
        <v>0</v>
      </c>
      <c r="X152" s="91">
        <f t="shared" si="47"/>
        <v>0</v>
      </c>
      <c r="Y152" s="91">
        <f t="shared" si="48"/>
        <v>2</v>
      </c>
      <c r="Z152" s="91">
        <f t="shared" si="49"/>
        <v>0</v>
      </c>
      <c r="AA152" s="91">
        <f t="shared" si="50"/>
        <v>3.0082208464427076</v>
      </c>
      <c r="AB152" s="91">
        <f t="shared" si="51"/>
        <v>0</v>
      </c>
      <c r="AC152" s="91">
        <f t="shared" si="52"/>
        <v>0</v>
      </c>
      <c r="AD152" s="91">
        <f t="shared" si="53"/>
        <v>0</v>
      </c>
      <c r="AE152" s="92">
        <f t="shared" si="54"/>
        <v>0.58401840387022563</v>
      </c>
      <c r="AI152" s="244">
        <f t="shared" si="36"/>
        <v>99.08</v>
      </c>
      <c r="AJ152" s="249">
        <f t="shared" si="37"/>
        <v>694.37452146554347</v>
      </c>
      <c r="AK152" s="249">
        <f t="shared" si="38"/>
        <v>3.8545214655434847</v>
      </c>
      <c r="AL152" s="251">
        <f t="shared" si="39"/>
        <v>5.5820562265299842E-3</v>
      </c>
    </row>
    <row r="153" spans="1:38" ht="12.75">
      <c r="A153" s="88" t="s">
        <v>1038</v>
      </c>
      <c r="B153" s="88" t="s">
        <v>1039</v>
      </c>
      <c r="C153" s="242">
        <v>4.01</v>
      </c>
      <c r="D153" s="63"/>
      <c r="E153" s="89">
        <f>IFERROR((VLOOKUP($A153,'[35]Regulated Pivot'!$A:$L,E$9,FALSE)),0)</f>
        <v>795.99</v>
      </c>
      <c r="F153" s="89">
        <f>IFERROR((VLOOKUP($A153,'[35]Regulated Pivot'!$A:$L,F$9,FALSE)),0)</f>
        <v>505.25999999999993</v>
      </c>
      <c r="G153" s="89">
        <f>IFERROR((VLOOKUP($A153,'[35]Regulated Pivot'!$A:$L,G$9,FALSE)),0)</f>
        <v>461.15000000000003</v>
      </c>
      <c r="H153" s="89">
        <f>IFERROR((VLOOKUP($A153,'[35]Regulated Pivot'!$A:$L,H$9,FALSE)),0)</f>
        <v>805.23</v>
      </c>
      <c r="I153" s="89">
        <f>IFERROR((VLOOKUP($A153,'[35]Regulated Pivot'!$A:$L,I$9,FALSE)),0)</f>
        <v>488.44</v>
      </c>
      <c r="J153" s="89">
        <f>IFERROR((VLOOKUP($A153,'[35]Regulated Pivot'!$A:$L,J$9,FALSE)),0)</f>
        <v>715.79</v>
      </c>
      <c r="K153" s="90">
        <f>IFERROR((VLOOKUP($A153,'[35]Regulated Pivot'!$A:$L,K$9,FALSE)),0)</f>
        <v>993.96</v>
      </c>
      <c r="L153" s="90">
        <f>IFERROR((VLOOKUP($A153,'[35]Regulated Pivot'!$A:$L,L$9,FALSE)),0)</f>
        <v>872.26999999999987</v>
      </c>
      <c r="M153" s="90">
        <f>IFERROR((VLOOKUP($A153,'[35]Regulated Pivot'!$A:$L,M$9,FALSE)),0)</f>
        <v>900.49999999999989</v>
      </c>
      <c r="N153" s="90">
        <f>IFERROR((VLOOKUP($A153,'[35]Regulated Pivot'!$A:$L,N$9,FALSE)),0)</f>
        <v>1005.0399999999998</v>
      </c>
      <c r="O153" s="90">
        <f>IFERROR((VLOOKUP($A153,'[35]Regulated Pivot'!$A:$M,O$9,FALSE)),0)</f>
        <v>639.18000000000006</v>
      </c>
      <c r="P153" s="90">
        <f>IFERROR((VLOOKUP($A153,'[35]Regulated Pivot'!$A:$N,P$9,FALSE)),0)</f>
        <v>1331.7</v>
      </c>
      <c r="Q153" s="89">
        <f t="shared" ref="Q153:Q195" si="55">SUM(E153:P153)</f>
        <v>9514.51</v>
      </c>
      <c r="S153" s="91">
        <f t="shared" si="42"/>
        <v>198.50124688279303</v>
      </c>
      <c r="T153" s="91">
        <f t="shared" si="43"/>
        <v>125.99999999999999</v>
      </c>
      <c r="U153" s="91">
        <f t="shared" si="44"/>
        <v>115.00000000000001</v>
      </c>
      <c r="V153" s="91">
        <f t="shared" si="45"/>
        <v>200.80548628428929</v>
      </c>
      <c r="W153" s="91">
        <f t="shared" si="46"/>
        <v>121.80548628428929</v>
      </c>
      <c r="X153" s="91">
        <f t="shared" si="47"/>
        <v>178.50124688279303</v>
      </c>
      <c r="Y153" s="91">
        <f t="shared" si="48"/>
        <v>247.8703241895262</v>
      </c>
      <c r="Z153" s="91">
        <f t="shared" si="49"/>
        <v>217.5236907730673</v>
      </c>
      <c r="AA153" s="91">
        <f t="shared" si="50"/>
        <v>224.56359102244389</v>
      </c>
      <c r="AB153" s="91">
        <f t="shared" si="51"/>
        <v>250.63341645885285</v>
      </c>
      <c r="AC153" s="91">
        <f t="shared" si="52"/>
        <v>159.39650872817958</v>
      </c>
      <c r="AD153" s="91">
        <f t="shared" si="53"/>
        <v>332.09476309226937</v>
      </c>
      <c r="AE153" s="92">
        <f t="shared" si="54"/>
        <v>197.72464671654197</v>
      </c>
      <c r="AI153" s="244">
        <f t="shared" si="36"/>
        <v>4.03</v>
      </c>
      <c r="AJ153" s="249">
        <f t="shared" si="37"/>
        <v>9561.9639152119707</v>
      </c>
      <c r="AK153" s="249">
        <f t="shared" si="38"/>
        <v>47.453915211970525</v>
      </c>
      <c r="AL153" s="251">
        <f t="shared" si="39"/>
        <v>4.987531172069873E-3</v>
      </c>
    </row>
    <row r="154" spans="1:38" ht="12.75">
      <c r="A154" s="88" t="s">
        <v>1040</v>
      </c>
      <c r="B154" s="88" t="s">
        <v>1041</v>
      </c>
      <c r="C154" s="242">
        <v>16.79</v>
      </c>
      <c r="D154" s="63"/>
      <c r="E154" s="89">
        <f>IFERROR((VLOOKUP($A154,'[35]Regulated Pivot'!$A:$L,E$9,FALSE)),0)</f>
        <v>5013.29</v>
      </c>
      <c r="F154" s="89">
        <f>IFERROR((VLOOKUP($A154,'[35]Regulated Pivot'!$A:$L,F$9,FALSE)),0)</f>
        <v>4122.1399999999994</v>
      </c>
      <c r="G154" s="89">
        <f>IFERROR((VLOOKUP($A154,'[35]Regulated Pivot'!$A:$L,G$9,FALSE)),0)</f>
        <v>4743.6600000000008</v>
      </c>
      <c r="H154" s="89">
        <f>IFERROR((VLOOKUP($A154,'[35]Regulated Pivot'!$A:$L,H$9,FALSE)),0)</f>
        <v>4606.5599999999995</v>
      </c>
      <c r="I154" s="89">
        <f>IFERROR((VLOOKUP($A154,'[35]Regulated Pivot'!$A:$L,I$9,FALSE)),0)</f>
        <v>4076.44</v>
      </c>
      <c r="J154" s="89">
        <f>IFERROR((VLOOKUP($A154,'[35]Regulated Pivot'!$A:$L,J$9,FALSE)),0)</f>
        <v>2997.92</v>
      </c>
      <c r="K154" s="90">
        <f>IFERROR((VLOOKUP($A154,'[35]Regulated Pivot'!$A:$L,K$9,FALSE)),0)</f>
        <v>4935.6000000000004</v>
      </c>
      <c r="L154" s="90">
        <f>IFERROR((VLOOKUP($A154,'[35]Regulated Pivot'!$A:$L,L$9,FALSE)),0)</f>
        <v>4510.37</v>
      </c>
      <c r="M154" s="90">
        <f>IFERROR((VLOOKUP($A154,'[35]Regulated Pivot'!$A:$L,M$9,FALSE)),0)</f>
        <v>3322.48</v>
      </c>
      <c r="N154" s="90">
        <f>IFERROR((VLOOKUP($A154,'[35]Regulated Pivot'!$A:$L,N$9,FALSE)),0)</f>
        <v>4041.8599999999997</v>
      </c>
      <c r="O154" s="90">
        <f>IFERROR((VLOOKUP($A154,'[35]Regulated Pivot'!$A:$M,O$9,FALSE)),0)</f>
        <v>5071.1899999999996</v>
      </c>
      <c r="P154" s="90">
        <f>IFERROR((VLOOKUP($A154,'[35]Regulated Pivot'!$A:$N,P$9,FALSE)),0)</f>
        <v>6404.4299999999994</v>
      </c>
      <c r="Q154" s="89">
        <f t="shared" si="55"/>
        <v>53845.94000000001</v>
      </c>
      <c r="S154" s="91">
        <f t="shared" si="42"/>
        <v>298.58784991066113</v>
      </c>
      <c r="T154" s="91">
        <f t="shared" si="43"/>
        <v>245.51161405598569</v>
      </c>
      <c r="U154" s="91">
        <f t="shared" si="44"/>
        <v>282.52888624181065</v>
      </c>
      <c r="V154" s="91">
        <f t="shared" si="45"/>
        <v>274.36331149493742</v>
      </c>
      <c r="W154" s="91">
        <f t="shared" si="46"/>
        <v>242.789755807028</v>
      </c>
      <c r="X154" s="91">
        <f t="shared" si="47"/>
        <v>178.55390113162599</v>
      </c>
      <c r="Y154" s="91">
        <f t="shared" si="48"/>
        <v>293.96069088743303</v>
      </c>
      <c r="Z154" s="91">
        <f t="shared" si="49"/>
        <v>268.63430613460395</v>
      </c>
      <c r="AA154" s="91">
        <f t="shared" si="50"/>
        <v>197.88445503275761</v>
      </c>
      <c r="AB154" s="91">
        <f t="shared" si="51"/>
        <v>240.73019654556282</v>
      </c>
      <c r="AC154" s="91">
        <f t="shared" si="52"/>
        <v>302.03633114949372</v>
      </c>
      <c r="AD154" s="91">
        <f t="shared" si="53"/>
        <v>381.44312090530076</v>
      </c>
      <c r="AE154" s="92">
        <f t="shared" si="54"/>
        <v>267.25203494143341</v>
      </c>
      <c r="AI154" s="244">
        <f t="shared" si="36"/>
        <v>16.88</v>
      </c>
      <c r="AJ154" s="249">
        <f t="shared" si="37"/>
        <v>54134.57219773675</v>
      </c>
      <c r="AK154" s="249">
        <f t="shared" si="38"/>
        <v>288.63219773674064</v>
      </c>
      <c r="AL154" s="251">
        <f t="shared" si="39"/>
        <v>5.3603335318640659E-3</v>
      </c>
    </row>
    <row r="155" spans="1:38" ht="12.75">
      <c r="A155" s="88" t="s">
        <v>1042</v>
      </c>
      <c r="B155" s="88" t="s">
        <v>1043</v>
      </c>
      <c r="C155" s="63">
        <f>+VLOOKUP(A155,'[35]2020 UTC Reg svc pricing'!$O:$P,2,FALSE)</f>
        <v>22.15</v>
      </c>
      <c r="D155" s="63"/>
      <c r="E155" s="89">
        <f>IFERROR((VLOOKUP($A155,'[35]Regulated Pivot'!$A:$L,E$9,FALSE)),0)</f>
        <v>0</v>
      </c>
      <c r="F155" s="89">
        <f>IFERROR((VLOOKUP($A155,'[35]Regulated Pivot'!$A:$L,F$9,FALSE)),0)</f>
        <v>0</v>
      </c>
      <c r="G155" s="89">
        <f>IFERROR((VLOOKUP($A155,'[35]Regulated Pivot'!$A:$L,G$9,FALSE)),0)</f>
        <v>0</v>
      </c>
      <c r="H155" s="89">
        <f>IFERROR((VLOOKUP($A155,'[35]Regulated Pivot'!$A:$L,H$9,FALSE)),0)</f>
        <v>0</v>
      </c>
      <c r="I155" s="89">
        <f>IFERROR((VLOOKUP($A155,'[35]Regulated Pivot'!$A:$L,I$9,FALSE)),0)</f>
        <v>0</v>
      </c>
      <c r="J155" s="89">
        <f>IFERROR((VLOOKUP($A155,'[35]Regulated Pivot'!$A:$L,J$9,FALSE)),0)</f>
        <v>0</v>
      </c>
      <c r="K155" s="90">
        <f>IFERROR((VLOOKUP($A155,'[35]Regulated Pivot'!$A:$L,K$9,FALSE)),0)</f>
        <v>0</v>
      </c>
      <c r="L155" s="90">
        <f>IFERROR((VLOOKUP($A155,'[35]Regulated Pivot'!$A:$L,L$9,FALSE)),0)</f>
        <v>0</v>
      </c>
      <c r="M155" s="90">
        <f>IFERROR((VLOOKUP($A155,'[35]Regulated Pivot'!$A:$L,M$9,FALSE)),0)</f>
        <v>0</v>
      </c>
      <c r="N155" s="90">
        <f>IFERROR((VLOOKUP($A155,'[35]Regulated Pivot'!$A:$L,N$9,FALSE)),0)</f>
        <v>0</v>
      </c>
      <c r="O155" s="90">
        <f>IFERROR((VLOOKUP($A155,'[35]Regulated Pivot'!$A:$M,O$9,FALSE)),0)</f>
        <v>0</v>
      </c>
      <c r="P155" s="90">
        <f>IFERROR((VLOOKUP($A155,'[35]Regulated Pivot'!$A:$N,P$9,FALSE)),0)</f>
        <v>0</v>
      </c>
      <c r="Q155" s="89">
        <f t="shared" si="55"/>
        <v>0</v>
      </c>
      <c r="S155" s="91">
        <f t="shared" si="42"/>
        <v>0</v>
      </c>
      <c r="T155" s="91">
        <f t="shared" si="43"/>
        <v>0</v>
      </c>
      <c r="U155" s="91">
        <f t="shared" si="44"/>
        <v>0</v>
      </c>
      <c r="V155" s="91">
        <f t="shared" si="45"/>
        <v>0</v>
      </c>
      <c r="W155" s="91">
        <f t="shared" si="46"/>
        <v>0</v>
      </c>
      <c r="X155" s="91">
        <f t="shared" si="47"/>
        <v>0</v>
      </c>
      <c r="Y155" s="91">
        <f t="shared" si="48"/>
        <v>0</v>
      </c>
      <c r="Z155" s="91">
        <f t="shared" si="49"/>
        <v>0</v>
      </c>
      <c r="AA155" s="91">
        <f t="shared" si="50"/>
        <v>0</v>
      </c>
      <c r="AB155" s="91">
        <f t="shared" si="51"/>
        <v>0</v>
      </c>
      <c r="AC155" s="91">
        <f t="shared" si="52"/>
        <v>0</v>
      </c>
      <c r="AD155" s="91">
        <f t="shared" si="53"/>
        <v>0</v>
      </c>
      <c r="AE155" s="92">
        <f t="shared" si="54"/>
        <v>0</v>
      </c>
      <c r="AI155" s="244">
        <f t="shared" si="36"/>
        <v>22.27</v>
      </c>
      <c r="AJ155" s="249">
        <f t="shared" si="37"/>
        <v>0</v>
      </c>
      <c r="AK155" s="249">
        <f t="shared" si="38"/>
        <v>0</v>
      </c>
      <c r="AL155" s="251" t="e">
        <f t="shared" si="39"/>
        <v>#DIV/0!</v>
      </c>
    </row>
    <row r="156" spans="1:38" ht="12.75">
      <c r="A156" s="88" t="s">
        <v>1044</v>
      </c>
      <c r="B156" s="88" t="s">
        <v>1045</v>
      </c>
      <c r="C156" s="63">
        <f>+VLOOKUP(A156,'[35]2020 UTC Reg svc pricing'!$O:$P,2,FALSE)</f>
        <v>38.409999999999997</v>
      </c>
      <c r="D156" s="63"/>
      <c r="E156" s="89">
        <f>IFERROR((VLOOKUP($A156,'[35]Regulated Pivot'!$A:$L,E$9,FALSE)),0)</f>
        <v>115.22999999999999</v>
      </c>
      <c r="F156" s="89">
        <f>IFERROR((VLOOKUP($A156,'[35]Regulated Pivot'!$A:$L,F$9,FALSE)),0)</f>
        <v>115.22999999999999</v>
      </c>
      <c r="G156" s="89">
        <f>IFERROR((VLOOKUP($A156,'[35]Regulated Pivot'!$A:$L,G$9,FALSE)),0)</f>
        <v>115.22999999999999</v>
      </c>
      <c r="H156" s="89">
        <f>IFERROR((VLOOKUP($A156,'[35]Regulated Pivot'!$A:$L,H$9,FALSE)),0)</f>
        <v>115.22999999999999</v>
      </c>
      <c r="I156" s="89">
        <f>IFERROR((VLOOKUP($A156,'[35]Regulated Pivot'!$A:$L,I$9,FALSE)),0)</f>
        <v>115.22999999999999</v>
      </c>
      <c r="J156" s="89">
        <f>IFERROR((VLOOKUP($A156,'[35]Regulated Pivot'!$A:$L,J$9,FALSE)),0)</f>
        <v>115.22999999999999</v>
      </c>
      <c r="K156" s="90">
        <f>IFERROR((VLOOKUP($A156,'[35]Regulated Pivot'!$A:$L,K$9,FALSE)),0)</f>
        <v>115.22999999999999</v>
      </c>
      <c r="L156" s="90">
        <f>IFERROR((VLOOKUP($A156,'[35]Regulated Pivot'!$A:$L,L$9,FALSE)),0)</f>
        <v>115.47</v>
      </c>
      <c r="M156" s="90">
        <f>IFERROR((VLOOKUP($A156,'[35]Regulated Pivot'!$A:$L,M$9,FALSE)),0)</f>
        <v>115.47</v>
      </c>
      <c r="N156" s="90">
        <f>IFERROR((VLOOKUP($A156,'[35]Regulated Pivot'!$A:$L,N$9,FALSE)),0)</f>
        <v>115.47</v>
      </c>
      <c r="O156" s="90">
        <f>IFERROR((VLOOKUP($A156,'[35]Regulated Pivot'!$A:$M,O$9,FALSE)),0)</f>
        <v>115.47</v>
      </c>
      <c r="P156" s="90">
        <f>IFERROR((VLOOKUP($A156,'[35]Regulated Pivot'!$A:$N,P$9,FALSE)),0)</f>
        <v>115.47</v>
      </c>
      <c r="Q156" s="89">
        <f t="shared" si="55"/>
        <v>1383.96</v>
      </c>
      <c r="S156" s="91">
        <f t="shared" si="42"/>
        <v>3</v>
      </c>
      <c r="T156" s="91">
        <f t="shared" si="43"/>
        <v>3</v>
      </c>
      <c r="U156" s="91">
        <f t="shared" si="44"/>
        <v>3</v>
      </c>
      <c r="V156" s="91">
        <f t="shared" si="45"/>
        <v>3</v>
      </c>
      <c r="W156" s="91">
        <f t="shared" si="46"/>
        <v>3</v>
      </c>
      <c r="X156" s="91">
        <f t="shared" si="47"/>
        <v>3</v>
      </c>
      <c r="Y156" s="91">
        <f t="shared" si="48"/>
        <v>3</v>
      </c>
      <c r="Z156" s="91">
        <f t="shared" si="49"/>
        <v>3.0062483728195786</v>
      </c>
      <c r="AA156" s="91">
        <f t="shared" si="50"/>
        <v>3.0062483728195786</v>
      </c>
      <c r="AB156" s="91">
        <f t="shared" si="51"/>
        <v>3.0062483728195786</v>
      </c>
      <c r="AC156" s="91">
        <f t="shared" si="52"/>
        <v>3.0062483728195786</v>
      </c>
      <c r="AD156" s="91">
        <f t="shared" si="53"/>
        <v>3.0062483728195786</v>
      </c>
      <c r="AE156" s="92">
        <f t="shared" si="54"/>
        <v>3.0026034886748239</v>
      </c>
      <c r="AI156" s="244">
        <f t="shared" si="36"/>
        <v>38.619999999999997</v>
      </c>
      <c r="AJ156" s="249">
        <f t="shared" si="37"/>
        <v>1391.5265607914603</v>
      </c>
      <c r="AK156" s="249">
        <f t="shared" si="38"/>
        <v>7.5665607914602333</v>
      </c>
      <c r="AL156" s="251">
        <f t="shared" si="39"/>
        <v>5.4673262171307212E-3</v>
      </c>
    </row>
    <row r="157" spans="1:38" ht="12" customHeight="1">
      <c r="A157" s="88" t="s">
        <v>1046</v>
      </c>
      <c r="B157" s="88" t="s">
        <v>1047</v>
      </c>
      <c r="C157" s="63">
        <f>+VLOOKUP(A157,'[35]2020 UTC Reg svc pricing'!$O:$P,2,FALSE)</f>
        <v>31.4</v>
      </c>
      <c r="D157" s="89"/>
      <c r="E157" s="89">
        <f>IFERROR((VLOOKUP($A157,'[35]Regulated Pivot'!$A:$L,E$9,FALSE)),0)</f>
        <v>992.62000000000012</v>
      </c>
      <c r="F157" s="89">
        <f>IFERROR((VLOOKUP($A157,'[35]Regulated Pivot'!$A:$L,F$9,FALSE)),0)</f>
        <v>1440.8999999999999</v>
      </c>
      <c r="G157" s="89">
        <f>IFERROR((VLOOKUP($A157,'[35]Regulated Pivot'!$A:$L,G$9,FALSE)),0)</f>
        <v>1697.06</v>
      </c>
      <c r="H157" s="89">
        <f>IFERROR((VLOOKUP($A157,'[35]Regulated Pivot'!$A:$L,H$9,FALSE)),0)</f>
        <v>2241.4</v>
      </c>
      <c r="I157" s="89">
        <f>IFERROR((VLOOKUP($A157,'[35]Regulated Pivot'!$A:$L,I$9,FALSE)),0)</f>
        <v>1376.8600000000001</v>
      </c>
      <c r="J157" s="89">
        <f>IFERROR((VLOOKUP($A157,'[35]Regulated Pivot'!$A:$L,J$9,FALSE)),0)</f>
        <v>1536.96</v>
      </c>
      <c r="K157" s="90">
        <f>IFERROR((VLOOKUP($A157,'[35]Regulated Pivot'!$A:$L,K$9,FALSE)),0)</f>
        <v>1665.04</v>
      </c>
      <c r="L157" s="90">
        <f>IFERROR((VLOOKUP($A157,'[35]Regulated Pivot'!$A:$L,L$9,FALSE)),0)</f>
        <v>1605.32</v>
      </c>
      <c r="M157" s="90">
        <f>IFERROR((VLOOKUP($A157,'[35]Regulated Pivot'!$A:$L,M$9,FALSE)),0)</f>
        <v>1284.4000000000001</v>
      </c>
      <c r="N157" s="90">
        <f>IFERROR((VLOOKUP($A157,'[35]Regulated Pivot'!$A:$L,N$9,FALSE)),0)</f>
        <v>1541.37</v>
      </c>
      <c r="O157" s="90">
        <f>IFERROR((VLOOKUP($A157,'[35]Regulated Pivot'!$A:$M,O$9,FALSE)),0)</f>
        <v>1252.29</v>
      </c>
      <c r="P157" s="90">
        <f>IFERROR((VLOOKUP($A157,'[35]Regulated Pivot'!$A:$N,P$9,FALSE)),0)</f>
        <v>1091.74</v>
      </c>
      <c r="Q157" s="89">
        <f t="shared" si="55"/>
        <v>17725.960000000003</v>
      </c>
      <c r="S157" s="91">
        <f t="shared" si="42"/>
        <v>31.612101910828031</v>
      </c>
      <c r="T157" s="91">
        <f t="shared" si="43"/>
        <v>45.888535031847134</v>
      </c>
      <c r="U157" s="91">
        <f t="shared" si="44"/>
        <v>54.046496815286623</v>
      </c>
      <c r="V157" s="91">
        <f t="shared" si="45"/>
        <v>71.382165605095551</v>
      </c>
      <c r="W157" s="91">
        <f t="shared" si="46"/>
        <v>43.849044585987265</v>
      </c>
      <c r="X157" s="91">
        <f t="shared" si="47"/>
        <v>48.947770700636944</v>
      </c>
      <c r="Y157" s="91">
        <f t="shared" si="48"/>
        <v>53.026751592356689</v>
      </c>
      <c r="Z157" s="91">
        <f t="shared" si="49"/>
        <v>51.124840764331211</v>
      </c>
      <c r="AA157" s="91">
        <f t="shared" si="50"/>
        <v>40.904458598726123</v>
      </c>
      <c r="AB157" s="91">
        <f t="shared" si="51"/>
        <v>49.088216560509551</v>
      </c>
      <c r="AC157" s="91">
        <f t="shared" si="52"/>
        <v>39.881847133757965</v>
      </c>
      <c r="AD157" s="91">
        <f t="shared" si="53"/>
        <v>34.768789808917198</v>
      </c>
      <c r="AE157" s="92">
        <f t="shared" si="54"/>
        <v>47.043418259023362</v>
      </c>
      <c r="AI157" s="244">
        <f t="shared" si="36"/>
        <v>31.57</v>
      </c>
      <c r="AJ157" s="249">
        <f t="shared" si="37"/>
        <v>17821.92857324841</v>
      </c>
      <c r="AK157" s="249">
        <f t="shared" si="38"/>
        <v>95.968573248406756</v>
      </c>
      <c r="AL157" s="251">
        <f t="shared" si="39"/>
        <v>5.4140127388534525E-3</v>
      </c>
    </row>
    <row r="158" spans="1:38" ht="12" customHeight="1">
      <c r="A158" s="62" t="s">
        <v>1048</v>
      </c>
      <c r="B158" s="62" t="s">
        <v>1047</v>
      </c>
      <c r="C158" s="63">
        <f>+VLOOKUP(A158,'[35]2020 UTC Reg svc pricing'!$O:$P,2,FALSE)</f>
        <v>29.73</v>
      </c>
      <c r="D158" s="89"/>
      <c r="E158" s="89">
        <f>IFERROR((VLOOKUP($A158,'[35]Regulated Pivot'!$A:$L,E$9,FALSE)),0)</f>
        <v>0</v>
      </c>
      <c r="F158" s="89">
        <f>IFERROR((VLOOKUP($A158,'[35]Regulated Pivot'!$A:$L,F$9,FALSE)),0)</f>
        <v>0</v>
      </c>
      <c r="G158" s="89">
        <f>IFERROR((VLOOKUP($A158,'[35]Regulated Pivot'!$A:$L,G$9,FALSE)),0)</f>
        <v>0</v>
      </c>
      <c r="H158" s="89">
        <f>IFERROR((VLOOKUP($A158,'[35]Regulated Pivot'!$A:$L,H$9,FALSE)),0)</f>
        <v>0</v>
      </c>
      <c r="I158" s="89">
        <f>IFERROR((VLOOKUP($A158,'[35]Regulated Pivot'!$A:$L,I$9,FALSE)),0)</f>
        <v>0</v>
      </c>
      <c r="J158" s="89">
        <f>IFERROR((VLOOKUP($A158,'[35]Regulated Pivot'!$A:$L,J$9,FALSE)),0)</f>
        <v>0</v>
      </c>
      <c r="K158" s="90">
        <f>IFERROR((VLOOKUP($A158,'[35]Regulated Pivot'!$A:$L,K$9,FALSE)),0)</f>
        <v>0</v>
      </c>
      <c r="L158" s="90">
        <f>IFERROR((VLOOKUP($A158,'[35]Regulated Pivot'!$A:$L,L$9,FALSE)),0)</f>
        <v>0</v>
      </c>
      <c r="M158" s="90">
        <f>IFERROR((VLOOKUP($A158,'[35]Regulated Pivot'!$A:$L,M$9,FALSE)),0)</f>
        <v>0</v>
      </c>
      <c r="N158" s="90">
        <f>IFERROR((VLOOKUP($A158,'[35]Regulated Pivot'!$A:$L,N$9,FALSE)),0)</f>
        <v>32.11</v>
      </c>
      <c r="O158" s="90">
        <f>IFERROR((VLOOKUP($A158,'[35]Regulated Pivot'!$A:$M,O$9,FALSE)),0)</f>
        <v>0</v>
      </c>
      <c r="P158" s="90">
        <f>IFERROR((VLOOKUP($A158,'[35]Regulated Pivot'!$A:$N,P$9,FALSE)),0)</f>
        <v>0</v>
      </c>
      <c r="Q158" s="89">
        <f t="shared" si="55"/>
        <v>32.11</v>
      </c>
      <c r="S158" s="91">
        <f t="shared" si="42"/>
        <v>0</v>
      </c>
      <c r="T158" s="91">
        <f t="shared" si="43"/>
        <v>0</v>
      </c>
      <c r="U158" s="91">
        <f t="shared" si="44"/>
        <v>0</v>
      </c>
      <c r="V158" s="91">
        <f t="shared" si="45"/>
        <v>0</v>
      </c>
      <c r="W158" s="91">
        <f t="shared" si="46"/>
        <v>0</v>
      </c>
      <c r="X158" s="91">
        <f t="shared" si="47"/>
        <v>0</v>
      </c>
      <c r="Y158" s="91">
        <f t="shared" si="48"/>
        <v>0</v>
      </c>
      <c r="Z158" s="91">
        <f t="shared" si="49"/>
        <v>0</v>
      </c>
      <c r="AA158" s="91">
        <f t="shared" si="50"/>
        <v>0</v>
      </c>
      <c r="AB158" s="91">
        <f t="shared" si="51"/>
        <v>1.0800538176925665</v>
      </c>
      <c r="AC158" s="91">
        <f t="shared" si="52"/>
        <v>0</v>
      </c>
      <c r="AD158" s="91">
        <f t="shared" si="53"/>
        <v>0</v>
      </c>
      <c r="AE158" s="92">
        <f t="shared" si="54"/>
        <v>9.0004484807713878E-2</v>
      </c>
      <c r="AI158" s="244">
        <f t="shared" si="36"/>
        <v>29.9</v>
      </c>
      <c r="AJ158" s="249">
        <f t="shared" si="37"/>
        <v>32.293609149007736</v>
      </c>
      <c r="AK158" s="249">
        <f t="shared" si="38"/>
        <v>0.18360914900773651</v>
      </c>
      <c r="AL158" s="251">
        <f t="shared" si="39"/>
        <v>5.7181298351833233E-3</v>
      </c>
    </row>
    <row r="159" spans="1:38" ht="12.75">
      <c r="A159" s="88" t="s">
        <v>1049</v>
      </c>
      <c r="B159" s="88" t="s">
        <v>1050</v>
      </c>
      <c r="C159" s="63">
        <f>+VLOOKUP(A159,'[35]2020 UTC Reg svc pricing'!$O:$P,2,FALSE)</f>
        <v>34.58</v>
      </c>
      <c r="D159" s="89"/>
      <c r="E159" s="89">
        <f>IFERROR((VLOOKUP($A159,'[35]Regulated Pivot'!$A:$L,E$9,FALSE)),0)</f>
        <v>0</v>
      </c>
      <c r="F159" s="89">
        <f>IFERROR((VLOOKUP($A159,'[35]Regulated Pivot'!$A:$L,F$9,FALSE)),0)</f>
        <v>0</v>
      </c>
      <c r="G159" s="89">
        <f>IFERROR((VLOOKUP($A159,'[35]Regulated Pivot'!$A:$L,G$9,FALSE)),0)</f>
        <v>0</v>
      </c>
      <c r="H159" s="89">
        <f>IFERROR((VLOOKUP($A159,'[35]Regulated Pivot'!$A:$L,H$9,FALSE)),0)</f>
        <v>56.6</v>
      </c>
      <c r="I159" s="89">
        <f>IFERROR((VLOOKUP($A159,'[35]Regulated Pivot'!$A:$L,I$9,FALSE)),0)</f>
        <v>56.6</v>
      </c>
      <c r="J159" s="89">
        <f>IFERROR((VLOOKUP($A159,'[35]Regulated Pivot'!$A:$L,J$9,FALSE)),0)</f>
        <v>113.2</v>
      </c>
      <c r="K159" s="90">
        <f>IFERROR((VLOOKUP($A159,'[35]Regulated Pivot'!$A:$L,K$9,FALSE)),0)</f>
        <v>0</v>
      </c>
      <c r="L159" s="90">
        <f>IFERROR((VLOOKUP($A159,'[35]Regulated Pivot'!$A:$L,L$9,FALSE)),0)</f>
        <v>0</v>
      </c>
      <c r="M159" s="90">
        <f>IFERROR((VLOOKUP($A159,'[35]Regulated Pivot'!$A:$L,M$9,FALSE)),0)</f>
        <v>56.75</v>
      </c>
      <c r="N159" s="90">
        <f>IFERROR((VLOOKUP($A159,'[35]Regulated Pivot'!$A:$L,N$9,FALSE)),0)</f>
        <v>0</v>
      </c>
      <c r="O159" s="90">
        <f>IFERROR((VLOOKUP($A159,'[35]Regulated Pivot'!$A:$M,O$9,FALSE)),0)</f>
        <v>0</v>
      </c>
      <c r="P159" s="90">
        <f>IFERROR((VLOOKUP($A159,'[35]Regulated Pivot'!$A:$N,P$9,FALSE)),0)</f>
        <v>0</v>
      </c>
      <c r="Q159" s="89">
        <f t="shared" si="55"/>
        <v>283.14999999999998</v>
      </c>
      <c r="S159" s="91">
        <f t="shared" si="42"/>
        <v>0</v>
      </c>
      <c r="T159" s="91">
        <f t="shared" si="43"/>
        <v>0</v>
      </c>
      <c r="U159" s="91">
        <f t="shared" si="44"/>
        <v>0</v>
      </c>
      <c r="V159" s="91">
        <f t="shared" si="45"/>
        <v>1.6367842683632159</v>
      </c>
      <c r="W159" s="91">
        <f t="shared" si="46"/>
        <v>1.6367842683632159</v>
      </c>
      <c r="X159" s="91">
        <f t="shared" si="47"/>
        <v>3.2735685367264318</v>
      </c>
      <c r="Y159" s="91">
        <f t="shared" si="48"/>
        <v>0</v>
      </c>
      <c r="Z159" s="91">
        <f t="shared" si="49"/>
        <v>0</v>
      </c>
      <c r="AA159" s="91">
        <f t="shared" si="50"/>
        <v>1.6411220358588781</v>
      </c>
      <c r="AB159" s="91">
        <f t="shared" si="51"/>
        <v>0</v>
      </c>
      <c r="AC159" s="91">
        <f t="shared" si="52"/>
        <v>0</v>
      </c>
      <c r="AD159" s="91">
        <f t="shared" si="53"/>
        <v>0</v>
      </c>
      <c r="AE159" s="92">
        <f t="shared" si="54"/>
        <v>0.68235492577597856</v>
      </c>
      <c r="AI159" s="244">
        <f t="shared" si="36"/>
        <v>34.770000000000003</v>
      </c>
      <c r="AJ159" s="249">
        <f t="shared" si="37"/>
        <v>284.70576923076931</v>
      </c>
      <c r="AK159" s="249">
        <f t="shared" si="38"/>
        <v>1.5557692307693287</v>
      </c>
      <c r="AL159" s="251">
        <f t="shared" si="39"/>
        <v>5.494505494505841E-3</v>
      </c>
    </row>
    <row r="160" spans="1:38" ht="12.75">
      <c r="A160" s="88" t="s">
        <v>1051</v>
      </c>
      <c r="B160" s="88" t="s">
        <v>1052</v>
      </c>
      <c r="C160" s="63">
        <f>+VLOOKUP(A160,'[35]2020 UTC Reg svc pricing'!$O:$P,2,FALSE)</f>
        <v>12.27</v>
      </c>
      <c r="D160" s="89"/>
      <c r="E160" s="89">
        <f>IFERROR((VLOOKUP($A160,'[35]Regulated Pivot'!$A:$L,E$9,FALSE)),0)</f>
        <v>12907.43</v>
      </c>
      <c r="F160" s="89">
        <f>IFERROR((VLOOKUP($A160,'[35]Regulated Pivot'!$A:$L,F$9,FALSE)),0)</f>
        <v>12911.289999999999</v>
      </c>
      <c r="G160" s="89">
        <f>IFERROR((VLOOKUP($A160,'[35]Regulated Pivot'!$A:$L,G$9,FALSE)),0)</f>
        <v>12919.68</v>
      </c>
      <c r="H160" s="89">
        <f>IFERROR((VLOOKUP($A160,'[35]Regulated Pivot'!$A:$L,H$9,FALSE)),0)</f>
        <v>12783.410000000002</v>
      </c>
      <c r="I160" s="89">
        <f>IFERROR((VLOOKUP($A160,'[35]Regulated Pivot'!$A:$L,I$9,FALSE)),0)</f>
        <v>13028.55</v>
      </c>
      <c r="J160" s="89">
        <f>IFERROR((VLOOKUP($A160,'[35]Regulated Pivot'!$A:$L,J$9,FALSE)),0)</f>
        <v>13328.44</v>
      </c>
      <c r="K160" s="90">
        <f>IFERROR((VLOOKUP($A160,'[35]Regulated Pivot'!$A:$L,K$9,FALSE)),0)</f>
        <v>13216.91</v>
      </c>
      <c r="L160" s="90">
        <f>IFERROR((VLOOKUP($A160,'[35]Regulated Pivot'!$A:$L,L$9,FALSE)),0)</f>
        <v>13291.62</v>
      </c>
      <c r="M160" s="90">
        <f>IFERROR((VLOOKUP($A160,'[35]Regulated Pivot'!$A:$L,M$9,FALSE)),0)</f>
        <v>13322.880000000001</v>
      </c>
      <c r="N160" s="90">
        <f>IFERROR((VLOOKUP($A160,'[35]Regulated Pivot'!$A:$L,N$9,FALSE)),0)</f>
        <v>13201.495000000001</v>
      </c>
      <c r="O160" s="90">
        <f>IFERROR((VLOOKUP($A160,'[35]Regulated Pivot'!$A:$M,O$9,FALSE)),0)</f>
        <v>13327.175000000001</v>
      </c>
      <c r="P160" s="90">
        <f>IFERROR((VLOOKUP($A160,'[35]Regulated Pivot'!$A:$N,P$9,FALSE)),0)</f>
        <v>13373.7</v>
      </c>
      <c r="Q160" s="89">
        <f t="shared" si="55"/>
        <v>157612.58000000002</v>
      </c>
      <c r="S160" s="91">
        <f t="shared" si="42"/>
        <v>1051.9502852485739</v>
      </c>
      <c r="T160" s="91">
        <f t="shared" si="43"/>
        <v>1052.2648736756316</v>
      </c>
      <c r="U160" s="91">
        <f t="shared" si="44"/>
        <v>1052.9486552567237</v>
      </c>
      <c r="V160" s="91">
        <f t="shared" si="45"/>
        <v>1041.8427057864712</v>
      </c>
      <c r="W160" s="91">
        <f t="shared" si="46"/>
        <v>1061.8215158924206</v>
      </c>
      <c r="X160" s="91">
        <f t="shared" si="47"/>
        <v>1086.2624286878565</v>
      </c>
      <c r="Y160" s="91">
        <f t="shared" si="48"/>
        <v>1077.1727791361043</v>
      </c>
      <c r="Z160" s="91">
        <f t="shared" si="49"/>
        <v>1083.2616136919316</v>
      </c>
      <c r="AA160" s="91">
        <f t="shared" si="50"/>
        <v>1085.8092909535453</v>
      </c>
      <c r="AB160" s="91">
        <f t="shared" si="51"/>
        <v>1075.9164629176855</v>
      </c>
      <c r="AC160" s="91">
        <f t="shared" si="52"/>
        <v>1086.1593317033416</v>
      </c>
      <c r="AD160" s="91">
        <f t="shared" si="53"/>
        <v>1089.9511002444988</v>
      </c>
      <c r="AE160" s="92">
        <f t="shared" si="54"/>
        <v>1070.4467535995655</v>
      </c>
      <c r="AI160" s="244">
        <f t="shared" si="36"/>
        <v>12.34</v>
      </c>
      <c r="AJ160" s="249">
        <f t="shared" si="37"/>
        <v>158511.75527302365</v>
      </c>
      <c r="AK160" s="249">
        <f t="shared" si="38"/>
        <v>899.17527302363305</v>
      </c>
      <c r="AL160" s="251">
        <f t="shared" si="39"/>
        <v>5.7049714751426124E-3</v>
      </c>
    </row>
    <row r="161" spans="1:38" ht="12.75">
      <c r="A161" s="88" t="s">
        <v>1053</v>
      </c>
      <c r="B161" s="88" t="s">
        <v>1054</v>
      </c>
      <c r="C161" s="63">
        <f>+VLOOKUP(A161,'[35]2020 UTC Reg svc pricing'!$O:$P,2,FALSE)</f>
        <v>13.87</v>
      </c>
      <c r="D161" s="89"/>
      <c r="E161" s="89">
        <f>IFERROR((VLOOKUP($A161,'[35]Regulated Pivot'!$A:$L,E$9,FALSE)),0)</f>
        <v>4170.2399999999989</v>
      </c>
      <c r="F161" s="89">
        <f>IFERROR((VLOOKUP($A161,'[35]Regulated Pivot'!$A:$L,F$9,FALSE)),0)</f>
        <v>4232.66</v>
      </c>
      <c r="G161" s="89">
        <f>IFERROR((VLOOKUP($A161,'[35]Regulated Pivot'!$A:$L,G$9,FALSE)),0)</f>
        <v>4243.2899999999991</v>
      </c>
      <c r="H161" s="89">
        <f>IFERROR((VLOOKUP($A161,'[35]Regulated Pivot'!$A:$L,H$9,FALSE)),0)</f>
        <v>4231.2199999999993</v>
      </c>
      <c r="I161" s="89">
        <f>IFERROR((VLOOKUP($A161,'[35]Regulated Pivot'!$A:$L,I$9,FALSE)),0)</f>
        <v>4280.7199999999993</v>
      </c>
      <c r="J161" s="89">
        <f>IFERROR((VLOOKUP($A161,'[35]Regulated Pivot'!$A:$L,J$9,FALSE)),0)</f>
        <v>4324.6299999999992</v>
      </c>
      <c r="K161" s="90">
        <f>IFERROR((VLOOKUP($A161,'[35]Regulated Pivot'!$A:$L,K$9,FALSE)),0)</f>
        <v>4363.01</v>
      </c>
      <c r="L161" s="90">
        <f>IFERROR((VLOOKUP($A161,'[35]Regulated Pivot'!$A:$L,L$9,FALSE)),0)</f>
        <v>4409.8099999999995</v>
      </c>
      <c r="M161" s="90">
        <f>IFERROR((VLOOKUP($A161,'[35]Regulated Pivot'!$A:$L,M$9,FALSE)),0)</f>
        <v>4399.53</v>
      </c>
      <c r="N161" s="90">
        <f>IFERROR((VLOOKUP($A161,'[35]Regulated Pivot'!$A:$L,N$9,FALSE)),0)</f>
        <v>4416.42</v>
      </c>
      <c r="O161" s="90">
        <f>IFERROR((VLOOKUP($A161,'[35]Regulated Pivot'!$A:$M,O$9,FALSE)),0)</f>
        <v>4418.7299999999996</v>
      </c>
      <c r="P161" s="90">
        <f>IFERROR((VLOOKUP($A161,'[35]Regulated Pivot'!$A:$N,P$9,FALSE)),0)</f>
        <v>4375.0399999999991</v>
      </c>
      <c r="Q161" s="89">
        <f t="shared" si="55"/>
        <v>51865.299999999996</v>
      </c>
      <c r="S161" s="91">
        <f t="shared" si="42"/>
        <v>300.66618601297756</v>
      </c>
      <c r="T161" s="91">
        <f t="shared" si="43"/>
        <v>305.16654650324443</v>
      </c>
      <c r="U161" s="91">
        <f t="shared" si="44"/>
        <v>305.93294881038207</v>
      </c>
      <c r="V161" s="91">
        <f t="shared" si="45"/>
        <v>305.06272530641672</v>
      </c>
      <c r="W161" s="91">
        <f t="shared" si="46"/>
        <v>308.63157894736838</v>
      </c>
      <c r="X161" s="91">
        <f t="shared" si="47"/>
        <v>311.79740447007924</v>
      </c>
      <c r="Y161" s="91">
        <f t="shared" si="48"/>
        <v>314.56452775775057</v>
      </c>
      <c r="Z161" s="91">
        <f t="shared" si="49"/>
        <v>317.93871665465031</v>
      </c>
      <c r="AA161" s="91">
        <f t="shared" si="50"/>
        <v>317.19754866618604</v>
      </c>
      <c r="AB161" s="91">
        <f t="shared" si="51"/>
        <v>318.41528478731078</v>
      </c>
      <c r="AC161" s="91">
        <f t="shared" si="52"/>
        <v>318.58183129055516</v>
      </c>
      <c r="AD161" s="91">
        <f t="shared" si="53"/>
        <v>315.4318673395818</v>
      </c>
      <c r="AE161" s="92">
        <f t="shared" si="54"/>
        <v>311.61559721220857</v>
      </c>
      <c r="AI161" s="244">
        <f t="shared" si="36"/>
        <v>13.95</v>
      </c>
      <c r="AJ161" s="249">
        <f t="shared" si="37"/>
        <v>52164.450973323714</v>
      </c>
      <c r="AK161" s="249">
        <f t="shared" si="38"/>
        <v>299.15097332371806</v>
      </c>
      <c r="AL161" s="251">
        <f t="shared" si="39"/>
        <v>5.7678442682047165E-3</v>
      </c>
    </row>
    <row r="162" spans="1:38" ht="12.75">
      <c r="A162" s="88" t="s">
        <v>1055</v>
      </c>
      <c r="B162" s="88" t="s">
        <v>1056</v>
      </c>
      <c r="C162" s="63">
        <f>+VLOOKUP(A162,'[35]2020 UTC Reg svc pricing'!$O:$P,2,FALSE)</f>
        <v>14.930000000000001</v>
      </c>
      <c r="D162" s="89"/>
      <c r="E162" s="89">
        <f>IFERROR((VLOOKUP($A162,'[35]Regulated Pivot'!$A:$L,E$9,FALSE)),0)</f>
        <v>12731.83</v>
      </c>
      <c r="F162" s="89">
        <f>IFERROR((VLOOKUP($A162,'[35]Regulated Pivot'!$A:$L,F$9,FALSE)),0)</f>
        <v>12752.449999999999</v>
      </c>
      <c r="G162" s="89">
        <f>IFERROR((VLOOKUP($A162,'[35]Regulated Pivot'!$A:$L,G$9,FALSE)),0)</f>
        <v>12733.25</v>
      </c>
      <c r="H162" s="89">
        <f>IFERROR((VLOOKUP($A162,'[35]Regulated Pivot'!$A:$L,H$9,FALSE)),0)</f>
        <v>12400.8</v>
      </c>
      <c r="I162" s="89">
        <f>IFERROR((VLOOKUP($A162,'[35]Regulated Pivot'!$A:$L,I$9,FALSE)),0)</f>
        <v>12594.55</v>
      </c>
      <c r="J162" s="89">
        <f>IFERROR((VLOOKUP($A162,'[35]Regulated Pivot'!$A:$L,J$9,FALSE)),0)</f>
        <v>13087.509999999998</v>
      </c>
      <c r="K162" s="90">
        <f>IFERROR((VLOOKUP($A162,'[35]Regulated Pivot'!$A:$L,K$9,FALSE)),0)</f>
        <v>13110.69</v>
      </c>
      <c r="L162" s="90">
        <f>IFERROR((VLOOKUP($A162,'[35]Regulated Pivot'!$A:$L,L$9,FALSE)),0)</f>
        <v>13279.84</v>
      </c>
      <c r="M162" s="90">
        <f>IFERROR((VLOOKUP($A162,'[35]Regulated Pivot'!$A:$L,M$9,FALSE)),0)</f>
        <v>13553.17</v>
      </c>
      <c r="N162" s="90">
        <f>IFERROR((VLOOKUP($A162,'[35]Regulated Pivot'!$A:$L,N$9,FALSE)),0)</f>
        <v>13314.680000000002</v>
      </c>
      <c r="O162" s="90">
        <f>IFERROR((VLOOKUP($A162,'[35]Regulated Pivot'!$A:$M,O$9,FALSE)),0)</f>
        <v>13192.08</v>
      </c>
      <c r="P162" s="90">
        <f>IFERROR((VLOOKUP($A162,'[35]Regulated Pivot'!$A:$N,P$9,FALSE)),0)</f>
        <v>13122.29</v>
      </c>
      <c r="Q162" s="89">
        <f t="shared" si="55"/>
        <v>155873.14000000001</v>
      </c>
      <c r="S162" s="91">
        <f t="shared" si="42"/>
        <v>852.76825184192887</v>
      </c>
      <c r="T162" s="91">
        <f t="shared" si="43"/>
        <v>854.14936369725365</v>
      </c>
      <c r="U162" s="91">
        <f t="shared" si="44"/>
        <v>852.86336235766908</v>
      </c>
      <c r="V162" s="91">
        <f t="shared" si="45"/>
        <v>830.59611520428655</v>
      </c>
      <c r="W162" s="91">
        <f t="shared" si="46"/>
        <v>843.5733422638981</v>
      </c>
      <c r="X162" s="91">
        <f t="shared" si="47"/>
        <v>876.59142665773595</v>
      </c>
      <c r="Y162" s="91">
        <f t="shared" si="48"/>
        <v>878.14400535833886</v>
      </c>
      <c r="Z162" s="91">
        <f t="shared" si="49"/>
        <v>889.47354320160741</v>
      </c>
      <c r="AA162" s="91">
        <f t="shared" si="50"/>
        <v>907.78097789685194</v>
      </c>
      <c r="AB162" s="91">
        <f t="shared" si="51"/>
        <v>891.80709979906237</v>
      </c>
      <c r="AC162" s="91">
        <f t="shared" si="52"/>
        <v>883.59544541192224</v>
      </c>
      <c r="AD162" s="91">
        <f t="shared" si="53"/>
        <v>878.92096450100462</v>
      </c>
      <c r="AE162" s="92">
        <f t="shared" si="54"/>
        <v>870.02199151596324</v>
      </c>
      <c r="AI162" s="244">
        <f t="shared" si="36"/>
        <v>15.01</v>
      </c>
      <c r="AJ162" s="249">
        <f t="shared" si="37"/>
        <v>156708.36111185531</v>
      </c>
      <c r="AK162" s="249">
        <f t="shared" si="38"/>
        <v>835.22111185529502</v>
      </c>
      <c r="AL162" s="251">
        <f t="shared" si="39"/>
        <v>5.3583389149361779E-3</v>
      </c>
    </row>
    <row r="163" spans="1:38" ht="12.75">
      <c r="A163" s="88" t="s">
        <v>1057</v>
      </c>
      <c r="B163" s="88" t="s">
        <v>1058</v>
      </c>
      <c r="C163" s="63">
        <f>+VLOOKUP(A163,'[35]2020 UTC Reg svc pricing'!$O:$P,2,FALSE)</f>
        <v>16</v>
      </c>
      <c r="D163" s="63"/>
      <c r="E163" s="89">
        <f>IFERROR((VLOOKUP($A163,'[35]Regulated Pivot'!$A:$L,E$9,FALSE)),0)</f>
        <v>4500.5300000000007</v>
      </c>
      <c r="F163" s="89">
        <f>IFERROR((VLOOKUP($A163,'[35]Regulated Pivot'!$A:$L,F$9,FALSE)),0)</f>
        <v>4516.54</v>
      </c>
      <c r="G163" s="89">
        <f>IFERROR((VLOOKUP($A163,'[35]Regulated Pivot'!$A:$L,G$9,FALSE)),0)</f>
        <v>4420.2299999999996</v>
      </c>
      <c r="H163" s="89">
        <f>IFERROR((VLOOKUP($A163,'[35]Regulated Pivot'!$A:$L,H$9,FALSE)),0)</f>
        <v>4184.5200000000004</v>
      </c>
      <c r="I163" s="89">
        <f>IFERROR((VLOOKUP($A163,'[35]Regulated Pivot'!$A:$L,I$9,FALSE)),0)</f>
        <v>4193.99</v>
      </c>
      <c r="J163" s="89">
        <f>IFERROR((VLOOKUP($A163,'[35]Regulated Pivot'!$A:$L,J$9,FALSE)),0)</f>
        <v>4258.91</v>
      </c>
      <c r="K163" s="90">
        <f>IFERROR((VLOOKUP($A163,'[35]Regulated Pivot'!$A:$L,K$9,FALSE)),0)</f>
        <v>4318.38</v>
      </c>
      <c r="L163" s="90">
        <f>IFERROR((VLOOKUP($A163,'[35]Regulated Pivot'!$A:$L,L$9,FALSE)),0)</f>
        <v>4312</v>
      </c>
      <c r="M163" s="90">
        <f>IFERROR((VLOOKUP($A163,'[35]Regulated Pivot'!$A:$L,M$9,FALSE)),0)</f>
        <v>4423.42</v>
      </c>
      <c r="N163" s="90">
        <f>IFERROR((VLOOKUP($A163,'[35]Regulated Pivot'!$A:$L,N$9,FALSE)),0)</f>
        <v>4449.57</v>
      </c>
      <c r="O163" s="90">
        <f>IFERROR((VLOOKUP($A163,'[35]Regulated Pivot'!$A:$M,O$9,FALSE)),0)</f>
        <v>4517.5599999999995</v>
      </c>
      <c r="P163" s="90">
        <f>IFERROR((VLOOKUP($A163,'[35]Regulated Pivot'!$A:$N,P$9,FALSE)),0)</f>
        <v>4484.25</v>
      </c>
      <c r="Q163" s="89">
        <f t="shared" si="55"/>
        <v>52579.899999999994</v>
      </c>
      <c r="S163" s="91">
        <f t="shared" si="42"/>
        <v>281.28312500000004</v>
      </c>
      <c r="T163" s="91">
        <f t="shared" si="43"/>
        <v>282.28375</v>
      </c>
      <c r="U163" s="91">
        <f t="shared" si="44"/>
        <v>276.26437499999997</v>
      </c>
      <c r="V163" s="91">
        <f t="shared" si="45"/>
        <v>261.53250000000003</v>
      </c>
      <c r="W163" s="91">
        <f t="shared" si="46"/>
        <v>262.12437499999999</v>
      </c>
      <c r="X163" s="91">
        <f t="shared" si="47"/>
        <v>266.18187499999999</v>
      </c>
      <c r="Y163" s="91">
        <f t="shared" si="48"/>
        <v>269.89875000000001</v>
      </c>
      <c r="Z163" s="91">
        <f t="shared" si="49"/>
        <v>269.5</v>
      </c>
      <c r="AA163" s="91">
        <f t="shared" si="50"/>
        <v>276.46375</v>
      </c>
      <c r="AB163" s="91">
        <f t="shared" si="51"/>
        <v>278.09812499999998</v>
      </c>
      <c r="AC163" s="91">
        <f t="shared" si="52"/>
        <v>282.34749999999997</v>
      </c>
      <c r="AD163" s="91">
        <f t="shared" si="53"/>
        <v>280.265625</v>
      </c>
      <c r="AE163" s="92">
        <f t="shared" si="54"/>
        <v>273.8536458333333</v>
      </c>
      <c r="AI163" s="244">
        <f t="shared" si="36"/>
        <v>16.09</v>
      </c>
      <c r="AJ163" s="249">
        <f t="shared" si="37"/>
        <v>52875.661937499994</v>
      </c>
      <c r="AK163" s="249">
        <f t="shared" si="38"/>
        <v>295.76193749999948</v>
      </c>
      <c r="AL163" s="251">
        <f t="shared" si="39"/>
        <v>5.6249999999999903E-3</v>
      </c>
    </row>
    <row r="164" spans="1:38" ht="12.75">
      <c r="A164" s="88" t="s">
        <v>1059</v>
      </c>
      <c r="B164" s="88" t="s">
        <v>1060</v>
      </c>
      <c r="C164" s="63">
        <f>+VLOOKUP(A164,'[35]2020 UTC Reg svc pricing'!$O:$P,2,FALSE)</f>
        <v>17.059999999999999</v>
      </c>
      <c r="D164" s="63"/>
      <c r="E164" s="89">
        <f>IFERROR((VLOOKUP($A164,'[35]Regulated Pivot'!$A:$L,E$9,FALSE)),0)</f>
        <v>5906.18</v>
      </c>
      <c r="F164" s="89">
        <f>IFERROR((VLOOKUP($A164,'[35]Regulated Pivot'!$A:$L,F$9,FALSE)),0)</f>
        <v>5903.07</v>
      </c>
      <c r="G164" s="89">
        <f>IFERROR((VLOOKUP($A164,'[35]Regulated Pivot'!$A:$L,G$9,FALSE)),0)</f>
        <v>5748.6</v>
      </c>
      <c r="H164" s="89">
        <f>IFERROR((VLOOKUP($A164,'[35]Regulated Pivot'!$A:$L,H$9,FALSE)),0)</f>
        <v>5672.45</v>
      </c>
      <c r="I164" s="89">
        <f>IFERROR((VLOOKUP($A164,'[35]Regulated Pivot'!$A:$L,I$9,FALSE)),0)</f>
        <v>5712.2199999999993</v>
      </c>
      <c r="J164" s="89">
        <f>IFERROR((VLOOKUP($A164,'[35]Regulated Pivot'!$A:$L,J$9,FALSE)),0)</f>
        <v>5790.7</v>
      </c>
      <c r="K164" s="90">
        <f>IFERROR((VLOOKUP($A164,'[35]Regulated Pivot'!$A:$L,K$9,FALSE)),0)</f>
        <v>5800.4</v>
      </c>
      <c r="L164" s="90">
        <f>IFERROR((VLOOKUP($A164,'[35]Regulated Pivot'!$A:$L,L$9,FALSE)),0)</f>
        <v>5906.7300000000005</v>
      </c>
      <c r="M164" s="90">
        <f>IFERROR((VLOOKUP($A164,'[35]Regulated Pivot'!$A:$L,M$9,FALSE)),0)</f>
        <v>5797.56</v>
      </c>
      <c r="N164" s="90">
        <f>IFERROR((VLOOKUP($A164,'[35]Regulated Pivot'!$A:$L,N$9,FALSE)),0)</f>
        <v>5957.8700000000008</v>
      </c>
      <c r="O164" s="90">
        <f>IFERROR((VLOOKUP($A164,'[35]Regulated Pivot'!$A:$M,O$9,FALSE)),0)</f>
        <v>6073.06</v>
      </c>
      <c r="P164" s="90">
        <f>IFERROR((VLOOKUP($A164,'[35]Regulated Pivot'!$A:$N,P$9,FALSE)),0)</f>
        <v>6157.7000000000007</v>
      </c>
      <c r="Q164" s="89">
        <f t="shared" si="55"/>
        <v>70426.539999999994</v>
      </c>
      <c r="S164" s="91">
        <f t="shared" si="42"/>
        <v>346.20046893317709</v>
      </c>
      <c r="T164" s="91">
        <f t="shared" si="43"/>
        <v>346.0181711606096</v>
      </c>
      <c r="U164" s="91">
        <f t="shared" si="44"/>
        <v>336.96365767878081</v>
      </c>
      <c r="V164" s="91">
        <f t="shared" si="45"/>
        <v>332.5</v>
      </c>
      <c r="W164" s="91">
        <f t="shared" si="46"/>
        <v>334.83118405627198</v>
      </c>
      <c r="X164" s="91">
        <f t="shared" si="47"/>
        <v>339.4314185228605</v>
      </c>
      <c r="Y164" s="91">
        <f t="shared" si="48"/>
        <v>340</v>
      </c>
      <c r="Z164" s="91">
        <f t="shared" si="49"/>
        <v>346.23270808909734</v>
      </c>
      <c r="AA164" s="91">
        <f t="shared" si="50"/>
        <v>339.83352872215715</v>
      </c>
      <c r="AB164" s="91">
        <f t="shared" si="51"/>
        <v>349.23036342321228</v>
      </c>
      <c r="AC164" s="91">
        <f t="shared" si="52"/>
        <v>355.9824150058617</v>
      </c>
      <c r="AD164" s="91">
        <f t="shared" si="53"/>
        <v>360.94372801875738</v>
      </c>
      <c r="AE164" s="92">
        <f t="shared" si="54"/>
        <v>344.01397030089879</v>
      </c>
      <c r="AI164" s="244">
        <f t="shared" si="36"/>
        <v>17.16</v>
      </c>
      <c r="AJ164" s="249">
        <f t="shared" si="37"/>
        <v>70839.356764361088</v>
      </c>
      <c r="AK164" s="249">
        <f t="shared" si="38"/>
        <v>412.8167643610941</v>
      </c>
      <c r="AL164" s="251">
        <f t="shared" si="39"/>
        <v>5.8616647127786503E-3</v>
      </c>
    </row>
    <row r="165" spans="1:38" ht="12.75">
      <c r="A165" s="88" t="s">
        <v>1061</v>
      </c>
      <c r="B165" s="88" t="s">
        <v>1062</v>
      </c>
      <c r="C165" s="63">
        <f>+VLOOKUP(A165,'[35]2020 UTC Reg svc pricing'!$O:$P,2,FALSE)</f>
        <v>18.13</v>
      </c>
      <c r="D165" s="63"/>
      <c r="E165" s="89">
        <f>IFERROR((VLOOKUP($A165,'[35]Regulated Pivot'!$A:$L,E$9,FALSE)),0)</f>
        <v>72.53</v>
      </c>
      <c r="F165" s="89">
        <f>IFERROR((VLOOKUP($A165,'[35]Regulated Pivot'!$A:$L,F$9,FALSE)),0)</f>
        <v>72.52</v>
      </c>
      <c r="G165" s="89">
        <f>IFERROR((VLOOKUP($A165,'[35]Regulated Pivot'!$A:$L,G$9,FALSE)),0)</f>
        <v>72.52</v>
      </c>
      <c r="H165" s="89">
        <f>IFERROR((VLOOKUP($A165,'[35]Regulated Pivot'!$A:$L,H$9,FALSE)),0)</f>
        <v>72.52</v>
      </c>
      <c r="I165" s="89">
        <f>IFERROR((VLOOKUP($A165,'[35]Regulated Pivot'!$A:$L,I$9,FALSE)),0)</f>
        <v>72.52</v>
      </c>
      <c r="J165" s="89">
        <f>IFERROR((VLOOKUP($A165,'[35]Regulated Pivot'!$A:$L,J$9,FALSE)),0)</f>
        <v>72.52</v>
      </c>
      <c r="K165" s="90">
        <f>IFERROR((VLOOKUP($A165,'[35]Regulated Pivot'!$A:$L,K$9,FALSE)),0)</f>
        <v>72.52</v>
      </c>
      <c r="L165" s="90">
        <f>IFERROR((VLOOKUP($A165,'[35]Regulated Pivot'!$A:$L,L$9,FALSE)),0)</f>
        <v>72.52</v>
      </c>
      <c r="M165" s="90">
        <f>IFERROR((VLOOKUP($A165,'[35]Regulated Pivot'!$A:$L,M$9,FALSE)),0)</f>
        <v>72.52</v>
      </c>
      <c r="N165" s="90">
        <f>IFERROR((VLOOKUP($A165,'[35]Regulated Pivot'!$A:$L,N$9,FALSE)),0)</f>
        <v>72.52</v>
      </c>
      <c r="O165" s="90">
        <f>IFERROR((VLOOKUP($A165,'[35]Regulated Pivot'!$A:$M,O$9,FALSE)),0)</f>
        <v>72.52</v>
      </c>
      <c r="P165" s="90">
        <f>IFERROR((VLOOKUP($A165,'[35]Regulated Pivot'!$A:$N,P$9,FALSE)),0)</f>
        <v>72.52</v>
      </c>
      <c r="Q165" s="89">
        <f t="shared" si="55"/>
        <v>870.24999999999989</v>
      </c>
      <c r="S165" s="91">
        <f t="shared" si="42"/>
        <v>4.0005515719801439</v>
      </c>
      <c r="T165" s="91">
        <f t="shared" si="43"/>
        <v>4</v>
      </c>
      <c r="U165" s="91">
        <f t="shared" si="44"/>
        <v>4</v>
      </c>
      <c r="V165" s="91">
        <f t="shared" si="45"/>
        <v>4</v>
      </c>
      <c r="W165" s="91">
        <f t="shared" si="46"/>
        <v>4</v>
      </c>
      <c r="X165" s="91">
        <f t="shared" si="47"/>
        <v>4</v>
      </c>
      <c r="Y165" s="91">
        <f t="shared" si="48"/>
        <v>4</v>
      </c>
      <c r="Z165" s="91">
        <f t="shared" si="49"/>
        <v>4</v>
      </c>
      <c r="AA165" s="91">
        <f t="shared" si="50"/>
        <v>4</v>
      </c>
      <c r="AB165" s="91">
        <f t="shared" si="51"/>
        <v>4</v>
      </c>
      <c r="AC165" s="91">
        <f t="shared" si="52"/>
        <v>4</v>
      </c>
      <c r="AD165" s="91">
        <f t="shared" si="53"/>
        <v>4</v>
      </c>
      <c r="AE165" s="92">
        <f t="shared" si="54"/>
        <v>4.0000459643316786</v>
      </c>
      <c r="AI165" s="244">
        <f t="shared" si="36"/>
        <v>18.23</v>
      </c>
      <c r="AJ165" s="249">
        <f t="shared" si="37"/>
        <v>875.05005515719813</v>
      </c>
      <c r="AK165" s="249">
        <f t="shared" si="38"/>
        <v>4.8000551571982442</v>
      </c>
      <c r="AL165" s="251">
        <f t="shared" si="39"/>
        <v>5.5157198014343517E-3</v>
      </c>
    </row>
    <row r="166" spans="1:38" ht="12.75">
      <c r="A166" s="88" t="s">
        <v>1063</v>
      </c>
      <c r="B166" s="88" t="s">
        <v>1064</v>
      </c>
      <c r="C166" s="63">
        <f>+VLOOKUP(A166,'[35]2020 UTC Reg svc pricing'!$O:$P,2,FALSE)</f>
        <v>19.190000000000001</v>
      </c>
      <c r="D166" s="63"/>
      <c r="E166" s="89">
        <f>IFERROR((VLOOKUP($A166,'[35]Regulated Pivot'!$A:$L,E$9,FALSE)),0)</f>
        <v>2614.96</v>
      </c>
      <c r="F166" s="89">
        <f>IFERROR((VLOOKUP($A166,'[35]Regulated Pivot'!$A:$L,F$9,FALSE)),0)</f>
        <v>2598.3200000000002</v>
      </c>
      <c r="G166" s="89">
        <f>IFERROR((VLOOKUP($A166,'[35]Regulated Pivot'!$A:$L,G$9,FALSE)),0)</f>
        <v>2559.61</v>
      </c>
      <c r="H166" s="89">
        <f>IFERROR((VLOOKUP($A166,'[35]Regulated Pivot'!$A:$L,H$9,FALSE)),0)</f>
        <v>2370.88</v>
      </c>
      <c r="I166" s="89">
        <f>IFERROR((VLOOKUP($A166,'[35]Regulated Pivot'!$A:$L,I$9,FALSE)),0)</f>
        <v>2437.7600000000002</v>
      </c>
      <c r="J166" s="89">
        <f>IFERROR((VLOOKUP($A166,'[35]Regulated Pivot'!$A:$L,J$9,FALSE)),0)</f>
        <v>2460.1400000000003</v>
      </c>
      <c r="K166" s="90">
        <f>IFERROR((VLOOKUP($A166,'[35]Regulated Pivot'!$A:$L,K$9,FALSE)),0)</f>
        <v>2453.11</v>
      </c>
      <c r="L166" s="90">
        <f>IFERROR((VLOOKUP($A166,'[35]Regulated Pivot'!$A:$L,L$9,FALSE)),0)</f>
        <v>2481.5300000000002</v>
      </c>
      <c r="M166" s="90">
        <f>IFERROR((VLOOKUP($A166,'[35]Regulated Pivot'!$A:$L,M$9,FALSE)),0)</f>
        <v>2413.4</v>
      </c>
      <c r="N166" s="90">
        <f>IFERROR((VLOOKUP($A166,'[35]Regulated Pivot'!$A:$L,N$9,FALSE)),0)</f>
        <v>2450.4899999999998</v>
      </c>
      <c r="O166" s="90">
        <f>IFERROR((VLOOKUP($A166,'[35]Regulated Pivot'!$A:$M,O$9,FALSE)),0)</f>
        <v>2438.6999999999998</v>
      </c>
      <c r="P166" s="90">
        <f>IFERROR((VLOOKUP($A166,'[35]Regulated Pivot'!$A:$N,P$9,FALSE)),0)</f>
        <v>2435.8199999999997</v>
      </c>
      <c r="Q166" s="89">
        <f t="shared" si="55"/>
        <v>29714.720000000005</v>
      </c>
      <c r="S166" s="91">
        <f t="shared" si="42"/>
        <v>136.26680562793121</v>
      </c>
      <c r="T166" s="91">
        <f t="shared" si="43"/>
        <v>135.39968733715477</v>
      </c>
      <c r="U166" s="91">
        <f t="shared" si="44"/>
        <v>133.38249088066701</v>
      </c>
      <c r="V166" s="91">
        <f t="shared" si="45"/>
        <v>123.54768108389786</v>
      </c>
      <c r="W166" s="91">
        <f t="shared" si="46"/>
        <v>127.03282959874934</v>
      </c>
      <c r="X166" s="91">
        <f t="shared" si="47"/>
        <v>128.19906201146432</v>
      </c>
      <c r="Y166" s="91">
        <f t="shared" si="48"/>
        <v>127.83272537780094</v>
      </c>
      <c r="Z166" s="91">
        <f t="shared" si="49"/>
        <v>129.313705054716</v>
      </c>
      <c r="AA166" s="91">
        <f t="shared" si="50"/>
        <v>125.76341844710787</v>
      </c>
      <c r="AB166" s="91">
        <f t="shared" si="51"/>
        <v>127.69619593538299</v>
      </c>
      <c r="AC166" s="91">
        <f t="shared" si="52"/>
        <v>127.08181344450233</v>
      </c>
      <c r="AD166" s="91">
        <f t="shared" si="53"/>
        <v>126.93173527879101</v>
      </c>
      <c r="AE166" s="92">
        <f t="shared" si="54"/>
        <v>129.03734583984712</v>
      </c>
      <c r="AI166" s="244">
        <f t="shared" si="36"/>
        <v>19.3</v>
      </c>
      <c r="AJ166" s="249">
        <f t="shared" si="37"/>
        <v>29885.049296508594</v>
      </c>
      <c r="AK166" s="249">
        <f t="shared" si="38"/>
        <v>170.32929650858932</v>
      </c>
      <c r="AL166" s="251">
        <f t="shared" si="39"/>
        <v>5.732152162584379E-3</v>
      </c>
    </row>
    <row r="167" spans="1:38" ht="12.75">
      <c r="A167" s="88" t="s">
        <v>1065</v>
      </c>
      <c r="B167" s="88" t="s">
        <v>1066</v>
      </c>
      <c r="C167" s="63">
        <f>+VLOOKUP(A167,'[35]2020 UTC Reg svc pricing'!$O:$P,2,FALSE)</f>
        <v>22.4</v>
      </c>
      <c r="D167" s="63"/>
      <c r="E167" s="89">
        <f>IFERROR((VLOOKUP($A167,'[35]Regulated Pivot'!$A:$L,E$9,FALSE)),0)</f>
        <v>1747.1999999999998</v>
      </c>
      <c r="F167" s="89">
        <f>IFERROR((VLOOKUP($A167,'[35]Regulated Pivot'!$A:$L,F$9,FALSE)),0)</f>
        <v>1743.62</v>
      </c>
      <c r="G167" s="89">
        <f>IFERROR((VLOOKUP($A167,'[35]Regulated Pivot'!$A:$L,G$9,FALSE)),0)</f>
        <v>1725.1699999999998</v>
      </c>
      <c r="H167" s="89">
        <f>IFERROR((VLOOKUP($A167,'[35]Regulated Pivot'!$A:$L,H$9,FALSE)),0)</f>
        <v>1551.5700000000002</v>
      </c>
      <c r="I167" s="89">
        <f>IFERROR((VLOOKUP($A167,'[35]Regulated Pivot'!$A:$L,I$9,FALSE)),0)</f>
        <v>1587.03</v>
      </c>
      <c r="J167" s="89">
        <f>IFERROR((VLOOKUP($A167,'[35]Regulated Pivot'!$A:$L,J$9,FALSE)),0)</f>
        <v>1612.8000000000002</v>
      </c>
      <c r="K167" s="90">
        <f>IFERROR((VLOOKUP($A167,'[35]Regulated Pivot'!$A:$L,K$9,FALSE)),0)</f>
        <v>1649.3799999999999</v>
      </c>
      <c r="L167" s="90">
        <f>IFERROR((VLOOKUP($A167,'[35]Regulated Pivot'!$A:$L,L$9,FALSE)),0)</f>
        <v>1726.64</v>
      </c>
      <c r="M167" s="90">
        <f>IFERROR((VLOOKUP($A167,'[35]Regulated Pivot'!$A:$L,M$9,FALSE)),0)</f>
        <v>1758.3700000000001</v>
      </c>
      <c r="N167" s="90">
        <f>IFERROR((VLOOKUP($A167,'[35]Regulated Pivot'!$A:$L,N$9,FALSE)),0)</f>
        <v>1772.55</v>
      </c>
      <c r="O167" s="90">
        <f>IFERROR((VLOOKUP($A167,'[35]Regulated Pivot'!$A:$M,O$9,FALSE)),0)</f>
        <v>1739.6999999999998</v>
      </c>
      <c r="P167" s="90">
        <f>IFERROR((VLOOKUP($A167,'[35]Regulated Pivot'!$A:$N,P$9,FALSE)),0)</f>
        <v>1738.84</v>
      </c>
      <c r="Q167" s="89">
        <f t="shared" si="55"/>
        <v>20352.87</v>
      </c>
      <c r="S167" s="91">
        <f t="shared" si="42"/>
        <v>78</v>
      </c>
      <c r="T167" s="91">
        <f t="shared" si="43"/>
        <v>77.840178571428567</v>
      </c>
      <c r="U167" s="91">
        <f t="shared" si="44"/>
        <v>77.016517857142858</v>
      </c>
      <c r="V167" s="91">
        <f t="shared" si="45"/>
        <v>69.266517857142873</v>
      </c>
      <c r="W167" s="91">
        <f t="shared" si="46"/>
        <v>70.849553571428572</v>
      </c>
      <c r="X167" s="91">
        <f t="shared" si="47"/>
        <v>72.000000000000014</v>
      </c>
      <c r="Y167" s="91">
        <f t="shared" si="48"/>
        <v>73.633035714285711</v>
      </c>
      <c r="Z167" s="91">
        <f t="shared" si="49"/>
        <v>77.08214285714287</v>
      </c>
      <c r="AA167" s="91">
        <f t="shared" si="50"/>
        <v>78.49866071428572</v>
      </c>
      <c r="AB167" s="91">
        <f t="shared" si="51"/>
        <v>79.131696428571431</v>
      </c>
      <c r="AC167" s="91">
        <f t="shared" si="52"/>
        <v>77.665178571428569</v>
      </c>
      <c r="AD167" s="91">
        <f t="shared" si="53"/>
        <v>77.626785714285717</v>
      </c>
      <c r="AE167" s="92">
        <f t="shared" si="54"/>
        <v>75.717522321428575</v>
      </c>
      <c r="AI167" s="244">
        <f t="shared" si="36"/>
        <v>22.52</v>
      </c>
      <c r="AJ167" s="249">
        <f t="shared" si="37"/>
        <v>20461.903232142857</v>
      </c>
      <c r="AK167" s="249">
        <f t="shared" si="38"/>
        <v>109.03323214285774</v>
      </c>
      <c r="AL167" s="251">
        <f t="shared" si="39"/>
        <v>5.3571428571428867E-3</v>
      </c>
    </row>
    <row r="168" spans="1:38" ht="12.75">
      <c r="A168" s="88" t="s">
        <v>1067</v>
      </c>
      <c r="B168" s="88" t="s">
        <v>1068</v>
      </c>
      <c r="C168" s="63">
        <f>+VLOOKUP(A168,'[35]2020 UTC Reg svc pricing'!$O:$P,2,FALSE)</f>
        <v>12.27</v>
      </c>
      <c r="D168" s="63"/>
      <c r="E168" s="89">
        <f>IFERROR((VLOOKUP($A168,'[35]Regulated Pivot'!$A:$L,E$9,FALSE)),0)</f>
        <v>12.27</v>
      </c>
      <c r="F168" s="89">
        <f>IFERROR((VLOOKUP($A168,'[35]Regulated Pivot'!$A:$L,F$9,FALSE)),0)</f>
        <v>12.27</v>
      </c>
      <c r="G168" s="89">
        <f>IFERROR((VLOOKUP($A168,'[35]Regulated Pivot'!$A:$L,G$9,FALSE)),0)</f>
        <v>12.27</v>
      </c>
      <c r="H168" s="89">
        <f>IFERROR((VLOOKUP($A168,'[35]Regulated Pivot'!$A:$L,H$9,FALSE)),0)</f>
        <v>12.27</v>
      </c>
      <c r="I168" s="89">
        <f>IFERROR((VLOOKUP($A168,'[35]Regulated Pivot'!$A:$L,I$9,FALSE)),0)</f>
        <v>12.27</v>
      </c>
      <c r="J168" s="89">
        <f>IFERROR((VLOOKUP($A168,'[35]Regulated Pivot'!$A:$L,J$9,FALSE)),0)</f>
        <v>-40.92</v>
      </c>
      <c r="K168" s="90">
        <f>IFERROR((VLOOKUP($A168,'[35]Regulated Pivot'!$A:$L,K$9,FALSE)),0)</f>
        <v>12.27</v>
      </c>
      <c r="L168" s="90">
        <f>IFERROR((VLOOKUP($A168,'[35]Regulated Pivot'!$A:$L,L$9,FALSE)),0)</f>
        <v>12.27</v>
      </c>
      <c r="M168" s="90">
        <f>IFERROR((VLOOKUP($A168,'[35]Regulated Pivot'!$A:$L,M$9,FALSE)),0)</f>
        <v>6.95</v>
      </c>
      <c r="N168" s="90">
        <f>IFERROR((VLOOKUP($A168,'[35]Regulated Pivot'!$A:$L,N$9,FALSE)),0)</f>
        <v>0</v>
      </c>
      <c r="O168" s="90">
        <f>IFERROR((VLOOKUP($A168,'[35]Regulated Pivot'!$A:$M,O$9,FALSE)),0)</f>
        <v>0</v>
      </c>
      <c r="P168" s="90">
        <f>IFERROR((VLOOKUP($A168,'[35]Regulated Pivot'!$A:$N,P$9,FALSE)),0)</f>
        <v>0</v>
      </c>
      <c r="Q168" s="89">
        <f t="shared" si="55"/>
        <v>51.919999999999987</v>
      </c>
      <c r="S168" s="91">
        <f t="shared" si="42"/>
        <v>1</v>
      </c>
      <c r="T168" s="91">
        <f t="shared" si="43"/>
        <v>1</v>
      </c>
      <c r="U168" s="91">
        <f t="shared" si="44"/>
        <v>1</v>
      </c>
      <c r="V168" s="91">
        <f t="shared" si="45"/>
        <v>1</v>
      </c>
      <c r="W168" s="91">
        <f t="shared" si="46"/>
        <v>1</v>
      </c>
      <c r="X168" s="91">
        <f t="shared" si="47"/>
        <v>-3.3349633251833741</v>
      </c>
      <c r="Y168" s="91">
        <f t="shared" si="48"/>
        <v>1</v>
      </c>
      <c r="Z168" s="91">
        <f t="shared" si="49"/>
        <v>1</v>
      </c>
      <c r="AA168" s="91">
        <f t="shared" si="50"/>
        <v>0.56642216788916055</v>
      </c>
      <c r="AB168" s="91">
        <f t="shared" si="51"/>
        <v>0</v>
      </c>
      <c r="AC168" s="91">
        <f t="shared" si="52"/>
        <v>0</v>
      </c>
      <c r="AD168" s="91">
        <f t="shared" si="53"/>
        <v>0</v>
      </c>
      <c r="AE168" s="92">
        <f t="shared" si="54"/>
        <v>0.35262157022548218</v>
      </c>
      <c r="AI168" s="244">
        <f t="shared" si="36"/>
        <v>12.34</v>
      </c>
      <c r="AJ168" s="249">
        <f t="shared" si="37"/>
        <v>52.216202118989401</v>
      </c>
      <c r="AK168" s="249">
        <f t="shared" si="38"/>
        <v>0.29620211898941307</v>
      </c>
      <c r="AL168" s="251">
        <f t="shared" si="39"/>
        <v>5.7049714751427798E-3</v>
      </c>
    </row>
    <row r="169" spans="1:38" ht="12.75">
      <c r="A169" s="88" t="s">
        <v>1069</v>
      </c>
      <c r="B169" s="88" t="s">
        <v>1070</v>
      </c>
      <c r="C169" s="63">
        <f>+VLOOKUP(A169,'[35]2020 UTC Reg svc pricing'!$O:$P,2,FALSE)</f>
        <v>13.87</v>
      </c>
      <c r="D169" s="63"/>
      <c r="E169" s="89">
        <f>IFERROR((VLOOKUP($A169,'[35]Regulated Pivot'!$A:$L,E$9,FALSE)),0)</f>
        <v>0</v>
      </c>
      <c r="F169" s="89">
        <f>IFERROR((VLOOKUP($A169,'[35]Regulated Pivot'!$A:$L,F$9,FALSE)),0)</f>
        <v>0</v>
      </c>
      <c r="G169" s="89">
        <f>IFERROR((VLOOKUP($A169,'[35]Regulated Pivot'!$A:$L,G$9,FALSE)),0)</f>
        <v>0</v>
      </c>
      <c r="H169" s="89">
        <f>IFERROR((VLOOKUP($A169,'[35]Regulated Pivot'!$A:$L,H$9,FALSE)),0)</f>
        <v>0</v>
      </c>
      <c r="I169" s="89">
        <f>IFERROR((VLOOKUP($A169,'[35]Regulated Pivot'!$A:$L,I$9,FALSE)),0)</f>
        <v>0</v>
      </c>
      <c r="J169" s="89">
        <f>IFERROR((VLOOKUP($A169,'[35]Regulated Pivot'!$A:$L,J$9,FALSE)),0)</f>
        <v>0</v>
      </c>
      <c r="K169" s="90">
        <f>IFERROR((VLOOKUP($A169,'[35]Regulated Pivot'!$A:$L,K$9,FALSE)),0)</f>
        <v>0</v>
      </c>
      <c r="L169" s="90">
        <f>IFERROR((VLOOKUP($A169,'[35]Regulated Pivot'!$A:$L,L$9,FALSE)),0)</f>
        <v>0</v>
      </c>
      <c r="M169" s="90">
        <f>IFERROR((VLOOKUP($A169,'[35]Regulated Pivot'!$A:$L,M$9,FALSE)),0)</f>
        <v>0</v>
      </c>
      <c r="N169" s="90">
        <f>IFERROR((VLOOKUP($A169,'[35]Regulated Pivot'!$A:$L,N$9,FALSE)),0)</f>
        <v>0</v>
      </c>
      <c r="O169" s="90">
        <f>IFERROR((VLOOKUP($A169,'[35]Regulated Pivot'!$A:$M,O$9,FALSE)),0)</f>
        <v>0</v>
      </c>
      <c r="P169" s="90">
        <f>IFERROR((VLOOKUP($A169,'[35]Regulated Pivot'!$A:$N,P$9,FALSE)),0)</f>
        <v>0</v>
      </c>
      <c r="Q169" s="89">
        <f t="shared" si="55"/>
        <v>0</v>
      </c>
      <c r="S169" s="91">
        <f t="shared" si="42"/>
        <v>0</v>
      </c>
      <c r="T169" s="91">
        <f t="shared" si="43"/>
        <v>0</v>
      </c>
      <c r="U169" s="91">
        <f t="shared" si="44"/>
        <v>0</v>
      </c>
      <c r="V169" s="91">
        <f t="shared" si="45"/>
        <v>0</v>
      </c>
      <c r="W169" s="91">
        <f t="shared" si="46"/>
        <v>0</v>
      </c>
      <c r="X169" s="91">
        <f t="shared" si="47"/>
        <v>0</v>
      </c>
      <c r="Y169" s="91">
        <f t="shared" si="48"/>
        <v>0</v>
      </c>
      <c r="Z169" s="91">
        <f t="shared" si="49"/>
        <v>0</v>
      </c>
      <c r="AA169" s="91">
        <f t="shared" si="50"/>
        <v>0</v>
      </c>
      <c r="AB169" s="91">
        <f t="shared" si="51"/>
        <v>0</v>
      </c>
      <c r="AC169" s="91">
        <f t="shared" si="52"/>
        <v>0</v>
      </c>
      <c r="AD169" s="91">
        <f t="shared" si="53"/>
        <v>0</v>
      </c>
      <c r="AE169" s="92">
        <f t="shared" si="54"/>
        <v>0</v>
      </c>
      <c r="AI169" s="244">
        <f t="shared" si="36"/>
        <v>13.95</v>
      </c>
      <c r="AJ169" s="249">
        <f t="shared" si="37"/>
        <v>0</v>
      </c>
      <c r="AK169" s="249">
        <f t="shared" si="38"/>
        <v>0</v>
      </c>
      <c r="AL169" s="251" t="e">
        <f t="shared" si="39"/>
        <v>#DIV/0!</v>
      </c>
    </row>
    <row r="170" spans="1:38" ht="12.75">
      <c r="A170" s="88" t="s">
        <v>1071</v>
      </c>
      <c r="B170" s="88" t="s">
        <v>1072</v>
      </c>
      <c r="C170" s="63">
        <f>+VLOOKUP(A170,'[35]2020 UTC Reg svc pricing'!$O:$P,2,FALSE)</f>
        <v>14.930000000000001</v>
      </c>
      <c r="D170" s="63"/>
      <c r="E170" s="89">
        <f>IFERROR((VLOOKUP($A170,'[35]Regulated Pivot'!$A:$L,E$9,FALSE)),0)</f>
        <v>14.93</v>
      </c>
      <c r="F170" s="89">
        <f>IFERROR((VLOOKUP($A170,'[35]Regulated Pivot'!$A:$L,F$9,FALSE)),0)</f>
        <v>14.93</v>
      </c>
      <c r="G170" s="89">
        <f>IFERROR((VLOOKUP($A170,'[35]Regulated Pivot'!$A:$L,G$9,FALSE)),0)</f>
        <v>14.93</v>
      </c>
      <c r="H170" s="89">
        <f>IFERROR((VLOOKUP($A170,'[35]Regulated Pivot'!$A:$L,H$9,FALSE)),0)</f>
        <v>14.93</v>
      </c>
      <c r="I170" s="89">
        <f>IFERROR((VLOOKUP($A170,'[35]Regulated Pivot'!$A:$L,I$9,FALSE)),0)</f>
        <v>15.419999999999998</v>
      </c>
      <c r="J170" s="89">
        <f>IFERROR((VLOOKUP($A170,'[35]Regulated Pivot'!$A:$L,J$9,FALSE)),0)</f>
        <v>14.93</v>
      </c>
      <c r="K170" s="90">
        <f>IFERROR((VLOOKUP($A170,'[35]Regulated Pivot'!$A:$L,K$9,FALSE)),0)</f>
        <v>14.93</v>
      </c>
      <c r="L170" s="90">
        <f>IFERROR((VLOOKUP($A170,'[35]Regulated Pivot'!$A:$L,L$9,FALSE)),0)</f>
        <v>8.4600000000000009</v>
      </c>
      <c r="M170" s="90">
        <f>IFERROR((VLOOKUP($A170,'[35]Regulated Pivot'!$A:$L,M$9,FALSE)),0)</f>
        <v>0</v>
      </c>
      <c r="N170" s="90">
        <f>IFERROR((VLOOKUP($A170,'[35]Regulated Pivot'!$A:$L,N$9,FALSE)),0)</f>
        <v>0</v>
      </c>
      <c r="O170" s="90">
        <f>IFERROR((VLOOKUP($A170,'[35]Regulated Pivot'!$A:$M,O$9,FALSE)),0)</f>
        <v>0</v>
      </c>
      <c r="P170" s="90">
        <f>IFERROR((VLOOKUP($A170,'[35]Regulated Pivot'!$A:$N,P$9,FALSE)),0)</f>
        <v>0</v>
      </c>
      <c r="Q170" s="89">
        <f t="shared" si="55"/>
        <v>113.46000000000001</v>
      </c>
      <c r="S170" s="91">
        <f t="shared" si="42"/>
        <v>0.99999999999999989</v>
      </c>
      <c r="T170" s="91">
        <f t="shared" si="43"/>
        <v>0.99999999999999989</v>
      </c>
      <c r="U170" s="91">
        <f t="shared" si="44"/>
        <v>0.99999999999999989</v>
      </c>
      <c r="V170" s="91">
        <f t="shared" si="45"/>
        <v>0.99999999999999989</v>
      </c>
      <c r="W170" s="91">
        <f t="shared" si="46"/>
        <v>1.0328198258539851</v>
      </c>
      <c r="X170" s="91">
        <f t="shared" si="47"/>
        <v>0.99999999999999989</v>
      </c>
      <c r="Y170" s="91">
        <f t="shared" si="48"/>
        <v>0.99999999999999989</v>
      </c>
      <c r="Z170" s="91">
        <f t="shared" si="49"/>
        <v>0.56664434025452115</v>
      </c>
      <c r="AA170" s="91">
        <f t="shared" si="50"/>
        <v>0</v>
      </c>
      <c r="AB170" s="91">
        <f t="shared" si="51"/>
        <v>0</v>
      </c>
      <c r="AC170" s="91">
        <f t="shared" si="52"/>
        <v>0</v>
      </c>
      <c r="AD170" s="91">
        <f t="shared" si="53"/>
        <v>0</v>
      </c>
      <c r="AE170" s="92">
        <f t="shared" si="54"/>
        <v>0.63328868050904219</v>
      </c>
      <c r="AI170" s="244">
        <f t="shared" si="36"/>
        <v>15.01</v>
      </c>
      <c r="AJ170" s="249">
        <f t="shared" si="37"/>
        <v>114.06795713328869</v>
      </c>
      <c r="AK170" s="249">
        <f t="shared" si="38"/>
        <v>0.60795713328867862</v>
      </c>
      <c r="AL170" s="251">
        <f t="shared" si="39"/>
        <v>5.3583389149363531E-3</v>
      </c>
    </row>
    <row r="171" spans="1:38" ht="12.75">
      <c r="A171" s="88" t="s">
        <v>1073</v>
      </c>
      <c r="B171" s="88" t="s">
        <v>1074</v>
      </c>
      <c r="C171" s="63">
        <f>+VLOOKUP(A171,'[35]2020 UTC Reg svc pricing'!$O:$P,2,FALSE)</f>
        <v>16</v>
      </c>
      <c r="D171" s="63"/>
      <c r="E171" s="89">
        <f>IFERROR((VLOOKUP($A171,'[35]Regulated Pivot'!$A:$L,E$9,FALSE)),0)</f>
        <v>16</v>
      </c>
      <c r="F171" s="89">
        <f>IFERROR((VLOOKUP($A171,'[35]Regulated Pivot'!$A:$L,F$9,FALSE)),0)</f>
        <v>16</v>
      </c>
      <c r="G171" s="89">
        <f>IFERROR((VLOOKUP($A171,'[35]Regulated Pivot'!$A:$L,G$9,FALSE)),0)</f>
        <v>16</v>
      </c>
      <c r="H171" s="89">
        <f>IFERROR((VLOOKUP($A171,'[35]Regulated Pivot'!$A:$L,H$9,FALSE)),0)</f>
        <v>16</v>
      </c>
      <c r="I171" s="89">
        <f>IFERROR((VLOOKUP($A171,'[35]Regulated Pivot'!$A:$L,I$9,FALSE)),0)</f>
        <v>16</v>
      </c>
      <c r="J171" s="89">
        <f>IFERROR((VLOOKUP($A171,'[35]Regulated Pivot'!$A:$L,J$9,FALSE)),0)</f>
        <v>16</v>
      </c>
      <c r="K171" s="90">
        <f>IFERROR((VLOOKUP($A171,'[35]Regulated Pivot'!$A:$L,K$9,FALSE)),0)</f>
        <v>16</v>
      </c>
      <c r="L171" s="90">
        <f>IFERROR((VLOOKUP($A171,'[35]Regulated Pivot'!$A:$L,L$9,FALSE)),0)</f>
        <v>16</v>
      </c>
      <c r="M171" s="90">
        <f>IFERROR((VLOOKUP($A171,'[35]Regulated Pivot'!$A:$L,M$9,FALSE)),0)</f>
        <v>16</v>
      </c>
      <c r="N171" s="90">
        <f>IFERROR((VLOOKUP($A171,'[35]Regulated Pivot'!$A:$L,N$9,FALSE)),0)</f>
        <v>16</v>
      </c>
      <c r="O171" s="90">
        <f>IFERROR((VLOOKUP($A171,'[35]Regulated Pivot'!$A:$M,O$9,FALSE)),0)</f>
        <v>16</v>
      </c>
      <c r="P171" s="90">
        <f>IFERROR((VLOOKUP($A171,'[35]Regulated Pivot'!$A:$N,P$9,FALSE)),0)</f>
        <v>16</v>
      </c>
      <c r="Q171" s="89">
        <f t="shared" si="55"/>
        <v>192</v>
      </c>
      <c r="S171" s="91">
        <f t="shared" si="42"/>
        <v>1</v>
      </c>
      <c r="T171" s="91">
        <f t="shared" si="43"/>
        <v>1</v>
      </c>
      <c r="U171" s="91">
        <f t="shared" si="44"/>
        <v>1</v>
      </c>
      <c r="V171" s="91">
        <f t="shared" si="45"/>
        <v>1</v>
      </c>
      <c r="W171" s="91">
        <f t="shared" si="46"/>
        <v>1</v>
      </c>
      <c r="X171" s="91">
        <f t="shared" si="47"/>
        <v>1</v>
      </c>
      <c r="Y171" s="91">
        <f t="shared" si="48"/>
        <v>1</v>
      </c>
      <c r="Z171" s="91">
        <f t="shared" si="49"/>
        <v>1</v>
      </c>
      <c r="AA171" s="91">
        <f t="shared" si="50"/>
        <v>1</v>
      </c>
      <c r="AB171" s="91">
        <f t="shared" si="51"/>
        <v>1</v>
      </c>
      <c r="AC171" s="91">
        <f t="shared" si="52"/>
        <v>1</v>
      </c>
      <c r="AD171" s="91">
        <f t="shared" si="53"/>
        <v>1</v>
      </c>
      <c r="AE171" s="92">
        <f t="shared" si="54"/>
        <v>1</v>
      </c>
      <c r="AI171" s="244">
        <f t="shared" si="36"/>
        <v>16.09</v>
      </c>
      <c r="AJ171" s="249">
        <f t="shared" si="37"/>
        <v>193.07999999999998</v>
      </c>
      <c r="AK171" s="249">
        <f t="shared" si="38"/>
        <v>1.0799999999999841</v>
      </c>
      <c r="AL171" s="251">
        <f t="shared" si="39"/>
        <v>5.6249999999999174E-3</v>
      </c>
    </row>
    <row r="172" spans="1:38" ht="12.75">
      <c r="A172" s="88" t="s">
        <v>1075</v>
      </c>
      <c r="B172" s="88" t="s">
        <v>1076</v>
      </c>
      <c r="C172" s="63">
        <f>+VLOOKUP(A172,'[35]2020 UTC Reg svc pricing'!$O:$P,2,FALSE)</f>
        <v>12.27</v>
      </c>
      <c r="D172" s="63"/>
      <c r="E172" s="89">
        <f>IFERROR((VLOOKUP($A172,'[35]Regulated Pivot'!$A:$L,E$9,FALSE)),0)</f>
        <v>37.629999999999995</v>
      </c>
      <c r="F172" s="89">
        <f>IFERROR((VLOOKUP($A172,'[35]Regulated Pivot'!$A:$L,F$9,FALSE)),0)</f>
        <v>17.59</v>
      </c>
      <c r="G172" s="89">
        <f>IFERROR((VLOOKUP($A172,'[35]Regulated Pivot'!$A:$L,G$9,FALSE)),0)</f>
        <v>18.809999999999999</v>
      </c>
      <c r="H172" s="89">
        <f>IFERROR((VLOOKUP($A172,'[35]Regulated Pivot'!$A:$L,H$9,FALSE)),0)</f>
        <v>36.39</v>
      </c>
      <c r="I172" s="89">
        <f>IFERROR((VLOOKUP($A172,'[35]Regulated Pivot'!$A:$L,I$9,FALSE)),0)</f>
        <v>187.07999999999998</v>
      </c>
      <c r="J172" s="89">
        <f>IFERROR((VLOOKUP($A172,'[35]Regulated Pivot'!$A:$L,J$9,FALSE)),0)</f>
        <v>228.63</v>
      </c>
      <c r="K172" s="90">
        <f>IFERROR((VLOOKUP($A172,'[35]Regulated Pivot'!$A:$L,K$9,FALSE)),0)</f>
        <v>207.36</v>
      </c>
      <c r="L172" s="90">
        <f>IFERROR((VLOOKUP($A172,'[35]Regulated Pivot'!$A:$L,L$9,FALSE)),0)</f>
        <v>193.86</v>
      </c>
      <c r="M172" s="90">
        <f>IFERROR((VLOOKUP($A172,'[35]Regulated Pivot'!$A:$L,M$9,FALSE)),0)</f>
        <v>196.32</v>
      </c>
      <c r="N172" s="90">
        <f>IFERROR((VLOOKUP($A172,'[35]Regulated Pivot'!$A:$L,N$9,FALSE)),0)</f>
        <v>29.03</v>
      </c>
      <c r="O172" s="90">
        <f>IFERROR((VLOOKUP($A172,'[35]Regulated Pivot'!$A:$M,O$9,FALSE)),0)</f>
        <v>38.03</v>
      </c>
      <c r="P172" s="90">
        <f>IFERROR((VLOOKUP($A172,'[35]Regulated Pivot'!$A:$N,P$9,FALSE)),0)</f>
        <v>25.35</v>
      </c>
      <c r="Q172" s="89">
        <f t="shared" si="55"/>
        <v>1216.08</v>
      </c>
      <c r="S172" s="91">
        <f t="shared" si="42"/>
        <v>3.0668296658516705</v>
      </c>
      <c r="T172" s="91">
        <f t="shared" si="43"/>
        <v>1.4335778321108394</v>
      </c>
      <c r="U172" s="91">
        <f t="shared" si="44"/>
        <v>1.5330073349633251</v>
      </c>
      <c r="V172" s="91">
        <f t="shared" si="45"/>
        <v>2.9657701711491442</v>
      </c>
      <c r="W172" s="91">
        <f t="shared" si="46"/>
        <v>15.246943765281173</v>
      </c>
      <c r="X172" s="91">
        <f t="shared" si="47"/>
        <v>18.633251833740832</v>
      </c>
      <c r="Y172" s="91">
        <f t="shared" si="48"/>
        <v>16.899755501222497</v>
      </c>
      <c r="Z172" s="91">
        <f t="shared" si="49"/>
        <v>15.799511002444989</v>
      </c>
      <c r="AA172" s="91">
        <f t="shared" si="50"/>
        <v>16</v>
      </c>
      <c r="AB172" s="91">
        <f t="shared" si="51"/>
        <v>2.3659331703341486</v>
      </c>
      <c r="AC172" s="91">
        <f t="shared" si="52"/>
        <v>3.0994295028524861</v>
      </c>
      <c r="AD172" s="91">
        <f t="shared" si="53"/>
        <v>2.0660146699266506</v>
      </c>
      <c r="AE172" s="92">
        <f t="shared" si="54"/>
        <v>8.2591687041564796</v>
      </c>
      <c r="AI172" s="244">
        <f t="shared" si="36"/>
        <v>12.34</v>
      </c>
      <c r="AJ172" s="249">
        <f t="shared" si="37"/>
        <v>1223.0177017114916</v>
      </c>
      <c r="AK172" s="249">
        <f t="shared" si="38"/>
        <v>6.9377017114916271</v>
      </c>
      <c r="AL172" s="251">
        <f t="shared" si="39"/>
        <v>5.7049714751427763E-3</v>
      </c>
    </row>
    <row r="173" spans="1:38" ht="12.75">
      <c r="A173" s="88" t="s">
        <v>1077</v>
      </c>
      <c r="B173" s="88" t="s">
        <v>1078</v>
      </c>
      <c r="C173" s="63">
        <f>+VLOOKUP(A173,'[35]2020 UTC Reg svc pricing'!$O:$P,2,FALSE)</f>
        <v>13.87</v>
      </c>
      <c r="D173" s="63"/>
      <c r="E173" s="89">
        <f>IFERROR((VLOOKUP($A173,'[35]Regulated Pivot'!$A:$L,E$9,FALSE)),0)</f>
        <v>57.33</v>
      </c>
      <c r="F173" s="89">
        <f>IFERROR((VLOOKUP($A173,'[35]Regulated Pivot'!$A:$L,F$9,FALSE)),0)</f>
        <v>59.78</v>
      </c>
      <c r="G173" s="89">
        <f>IFERROR((VLOOKUP($A173,'[35]Regulated Pivot'!$A:$L,G$9,FALSE)),0)</f>
        <v>64.73</v>
      </c>
      <c r="H173" s="89">
        <f>IFERROR((VLOOKUP($A173,'[35]Regulated Pivot'!$A:$L,H$9,FALSE)),0)</f>
        <v>105.39</v>
      </c>
      <c r="I173" s="89">
        <f>IFERROR((VLOOKUP($A173,'[35]Regulated Pivot'!$A:$L,I$9,FALSE)),0)</f>
        <v>114.28999999999999</v>
      </c>
      <c r="J173" s="89">
        <f>IFERROR((VLOOKUP($A173,'[35]Regulated Pivot'!$A:$L,J$9,FALSE)),0)</f>
        <v>189.95000000000002</v>
      </c>
      <c r="K173" s="90">
        <f>IFERROR((VLOOKUP($A173,'[35]Regulated Pivot'!$A:$L,K$9,FALSE)),0)</f>
        <v>237.13</v>
      </c>
      <c r="L173" s="90">
        <f>IFERROR((VLOOKUP($A173,'[35]Regulated Pivot'!$A:$L,L$9,FALSE)),0)</f>
        <v>253.34</v>
      </c>
      <c r="M173" s="90">
        <f>IFERROR((VLOOKUP($A173,'[35]Regulated Pivot'!$A:$L,M$9,FALSE)),0)</f>
        <v>246.18</v>
      </c>
      <c r="N173" s="90">
        <f>IFERROR((VLOOKUP($A173,'[35]Regulated Pivot'!$A:$L,N$9,FALSE)),0)</f>
        <v>187.02</v>
      </c>
      <c r="O173" s="90">
        <f>IFERROR((VLOOKUP($A173,'[35]Regulated Pivot'!$A:$M,O$9,FALSE)),0)</f>
        <v>134.97999999999999</v>
      </c>
      <c r="P173" s="90">
        <f>IFERROR((VLOOKUP($A173,'[35]Regulated Pivot'!$A:$N,P$9,FALSE)),0)</f>
        <v>125.71000000000001</v>
      </c>
      <c r="Q173" s="89">
        <f t="shared" si="55"/>
        <v>1775.8300000000002</v>
      </c>
      <c r="S173" s="91">
        <f t="shared" si="42"/>
        <v>4.1333813987022348</v>
      </c>
      <c r="T173" s="91">
        <f t="shared" si="43"/>
        <v>4.3100216294160063</v>
      </c>
      <c r="U173" s="91">
        <f t="shared" si="44"/>
        <v>4.6669069935111755</v>
      </c>
      <c r="V173" s="91">
        <f t="shared" si="45"/>
        <v>7.5984138428262442</v>
      </c>
      <c r="W173" s="91">
        <f t="shared" si="46"/>
        <v>8.2400865176640234</v>
      </c>
      <c r="X173" s="91">
        <f t="shared" si="47"/>
        <v>13.695025234318676</v>
      </c>
      <c r="Y173" s="91">
        <f t="shared" si="48"/>
        <v>17.096611391492431</v>
      </c>
      <c r="Z173" s="91">
        <f t="shared" si="49"/>
        <v>18.26532083633742</v>
      </c>
      <c r="AA173" s="91">
        <f t="shared" si="50"/>
        <v>17.749098774333095</v>
      </c>
      <c r="AB173" s="91">
        <f t="shared" si="51"/>
        <v>13.483777937995676</v>
      </c>
      <c r="AC173" s="91">
        <f t="shared" si="52"/>
        <v>9.731795241528479</v>
      </c>
      <c r="AD173" s="91">
        <f t="shared" si="53"/>
        <v>9.0634462869502528</v>
      </c>
      <c r="AE173" s="92">
        <f t="shared" si="54"/>
        <v>10.669490507089641</v>
      </c>
      <c r="AI173" s="244">
        <f t="shared" si="36"/>
        <v>13.95</v>
      </c>
      <c r="AJ173" s="249">
        <f t="shared" si="37"/>
        <v>1786.0727108868059</v>
      </c>
      <c r="AK173" s="249">
        <f t="shared" si="38"/>
        <v>10.242710886805753</v>
      </c>
      <c r="AL173" s="251">
        <f t="shared" si="39"/>
        <v>5.7678442682045873E-3</v>
      </c>
    </row>
    <row r="174" spans="1:38" ht="12.75">
      <c r="A174" s="88" t="s">
        <v>1079</v>
      </c>
      <c r="B174" s="88" t="s">
        <v>1080</v>
      </c>
      <c r="C174" s="63">
        <f>+VLOOKUP(A174,'[35]2020 UTC Reg svc pricing'!$O:$P,2,FALSE)</f>
        <v>14.930000000000001</v>
      </c>
      <c r="D174" s="63"/>
      <c r="E174" s="89">
        <f>IFERROR((VLOOKUP($A174,'[35]Regulated Pivot'!$A:$L,E$9,FALSE)),0)</f>
        <v>535.76</v>
      </c>
      <c r="F174" s="89">
        <f>IFERROR((VLOOKUP($A174,'[35]Regulated Pivot'!$A:$L,F$9,FALSE)),0)</f>
        <v>468.65</v>
      </c>
      <c r="G174" s="89">
        <f>IFERROR((VLOOKUP($A174,'[35]Regulated Pivot'!$A:$L,G$9,FALSE)),0)</f>
        <v>667.57</v>
      </c>
      <c r="H174" s="89">
        <f>IFERROR((VLOOKUP($A174,'[35]Regulated Pivot'!$A:$L,H$9,FALSE)),0)</f>
        <v>1078.1300000000001</v>
      </c>
      <c r="I174" s="89">
        <f>IFERROR((VLOOKUP($A174,'[35]Regulated Pivot'!$A:$L,I$9,FALSE)),0)</f>
        <v>1430.55</v>
      </c>
      <c r="J174" s="89">
        <f>IFERROR((VLOOKUP($A174,'[35]Regulated Pivot'!$A:$L,J$9,FALSE)),0)</f>
        <v>1434.66</v>
      </c>
      <c r="K174" s="90">
        <f>IFERROR((VLOOKUP($A174,'[35]Regulated Pivot'!$A:$L,K$9,FALSE)),0)</f>
        <v>1081.8899999999999</v>
      </c>
      <c r="L174" s="90">
        <f>IFERROR((VLOOKUP($A174,'[35]Regulated Pivot'!$A:$L,L$9,FALSE)),0)</f>
        <v>1079.21</v>
      </c>
      <c r="M174" s="90">
        <f>IFERROR((VLOOKUP($A174,'[35]Regulated Pivot'!$A:$L,M$9,FALSE)),0)</f>
        <v>1097.2199999999998</v>
      </c>
      <c r="N174" s="90">
        <f>IFERROR((VLOOKUP($A174,'[35]Regulated Pivot'!$A:$L,N$9,FALSE)),0)</f>
        <v>1114.19</v>
      </c>
      <c r="O174" s="90">
        <f>IFERROR((VLOOKUP($A174,'[35]Regulated Pivot'!$A:$M,O$9,FALSE)),0)</f>
        <v>1001.1700000000001</v>
      </c>
      <c r="P174" s="90">
        <f>IFERROR((VLOOKUP($A174,'[35]Regulated Pivot'!$A:$N,P$9,FALSE)),0)</f>
        <v>910.62</v>
      </c>
      <c r="Q174" s="89">
        <f t="shared" si="55"/>
        <v>11899.62</v>
      </c>
      <c r="S174" s="91">
        <f t="shared" si="42"/>
        <v>35.884795713328863</v>
      </c>
      <c r="T174" s="91">
        <f t="shared" si="43"/>
        <v>31.389819156061616</v>
      </c>
      <c r="U174" s="91">
        <f t="shared" si="44"/>
        <v>44.713328868050901</v>
      </c>
      <c r="V174" s="91">
        <f t="shared" si="45"/>
        <v>72.21232417950435</v>
      </c>
      <c r="W174" s="91">
        <f t="shared" si="46"/>
        <v>95.817146684527785</v>
      </c>
      <c r="X174" s="91">
        <f t="shared" si="47"/>
        <v>96.092431346282652</v>
      </c>
      <c r="Y174" s="91">
        <f t="shared" si="48"/>
        <v>72.464166108506348</v>
      </c>
      <c r="Z174" s="91">
        <f t="shared" si="49"/>
        <v>72.284661754855989</v>
      </c>
      <c r="AA174" s="91">
        <f t="shared" si="50"/>
        <v>73.490957803081031</v>
      </c>
      <c r="AB174" s="91">
        <f t="shared" si="51"/>
        <v>74.627595445411913</v>
      </c>
      <c r="AC174" s="91">
        <f t="shared" si="52"/>
        <v>67.057602143335558</v>
      </c>
      <c r="AD174" s="91">
        <f t="shared" si="53"/>
        <v>60.992632283991959</v>
      </c>
      <c r="AE174" s="92">
        <f t="shared" si="54"/>
        <v>66.418955123911573</v>
      </c>
      <c r="AI174" s="244">
        <f t="shared" si="36"/>
        <v>15.01</v>
      </c>
      <c r="AJ174" s="249">
        <f t="shared" si="37"/>
        <v>11963.382196918952</v>
      </c>
      <c r="AK174" s="249">
        <f t="shared" si="38"/>
        <v>63.762196918951304</v>
      </c>
      <c r="AL174" s="251">
        <f t="shared" si="39"/>
        <v>5.3583389149360486E-3</v>
      </c>
    </row>
    <row r="175" spans="1:38" ht="12.75">
      <c r="A175" s="88" t="s">
        <v>1081</v>
      </c>
      <c r="B175" s="88" t="s">
        <v>1082</v>
      </c>
      <c r="C175" s="63">
        <f>+VLOOKUP(A175,'[35]2020 UTC Reg svc pricing'!$O:$P,2,FALSE)</f>
        <v>16</v>
      </c>
      <c r="D175" s="63"/>
      <c r="E175" s="89">
        <f>IFERROR((VLOOKUP($A175,'[35]Regulated Pivot'!$A:$L,E$9,FALSE)),0)</f>
        <v>0</v>
      </c>
      <c r="F175" s="89">
        <f>IFERROR((VLOOKUP($A175,'[35]Regulated Pivot'!$A:$L,F$9,FALSE)),0)</f>
        <v>0</v>
      </c>
      <c r="G175" s="89">
        <f>IFERROR((VLOOKUP($A175,'[35]Regulated Pivot'!$A:$L,G$9,FALSE)),0)</f>
        <v>0</v>
      </c>
      <c r="H175" s="89">
        <f>IFERROR((VLOOKUP($A175,'[35]Regulated Pivot'!$A:$L,H$9,FALSE)),0)</f>
        <v>0</v>
      </c>
      <c r="I175" s="89">
        <f>IFERROR((VLOOKUP($A175,'[35]Regulated Pivot'!$A:$L,I$9,FALSE)),0)</f>
        <v>0</v>
      </c>
      <c r="J175" s="89">
        <f>IFERROR((VLOOKUP($A175,'[35]Regulated Pivot'!$A:$L,J$9,FALSE)),0)</f>
        <v>0</v>
      </c>
      <c r="K175" s="90">
        <f>IFERROR((VLOOKUP($A175,'[35]Regulated Pivot'!$A:$L,K$9,FALSE)),0)</f>
        <v>0</v>
      </c>
      <c r="L175" s="90">
        <f>IFERROR((VLOOKUP($A175,'[35]Regulated Pivot'!$A:$L,L$9,FALSE)),0)</f>
        <v>0</v>
      </c>
      <c r="M175" s="90">
        <f>IFERROR((VLOOKUP($A175,'[35]Regulated Pivot'!$A:$L,M$9,FALSE)),0)</f>
        <v>0</v>
      </c>
      <c r="N175" s="90">
        <f>IFERROR((VLOOKUP($A175,'[35]Regulated Pivot'!$A:$L,N$9,FALSE)),0)</f>
        <v>0</v>
      </c>
      <c r="O175" s="90">
        <f>IFERROR((VLOOKUP($A175,'[35]Regulated Pivot'!$A:$M,O$9,FALSE)),0)</f>
        <v>0</v>
      </c>
      <c r="P175" s="90">
        <f>IFERROR((VLOOKUP($A175,'[35]Regulated Pivot'!$A:$N,P$9,FALSE)),0)</f>
        <v>0</v>
      </c>
      <c r="Q175" s="89">
        <f t="shared" si="55"/>
        <v>0</v>
      </c>
      <c r="S175" s="91">
        <f t="shared" si="42"/>
        <v>0</v>
      </c>
      <c r="T175" s="91">
        <f t="shared" si="43"/>
        <v>0</v>
      </c>
      <c r="U175" s="91">
        <f t="shared" si="44"/>
        <v>0</v>
      </c>
      <c r="V175" s="91">
        <f t="shared" si="45"/>
        <v>0</v>
      </c>
      <c r="W175" s="91">
        <f t="shared" si="46"/>
        <v>0</v>
      </c>
      <c r="X175" s="91">
        <f t="shared" si="47"/>
        <v>0</v>
      </c>
      <c r="Y175" s="91">
        <f t="shared" si="48"/>
        <v>0</v>
      </c>
      <c r="Z175" s="91">
        <f t="shared" si="49"/>
        <v>0</v>
      </c>
      <c r="AA175" s="91">
        <f t="shared" si="50"/>
        <v>0</v>
      </c>
      <c r="AB175" s="91">
        <f t="shared" si="51"/>
        <v>0</v>
      </c>
      <c r="AC175" s="91">
        <f t="shared" si="52"/>
        <v>0</v>
      </c>
      <c r="AD175" s="91">
        <f t="shared" si="53"/>
        <v>0</v>
      </c>
      <c r="AE175" s="92">
        <f t="shared" si="54"/>
        <v>0</v>
      </c>
      <c r="AI175" s="244">
        <f t="shared" si="36"/>
        <v>16.09</v>
      </c>
      <c r="AJ175" s="249">
        <f t="shared" si="37"/>
        <v>0</v>
      </c>
      <c r="AK175" s="249">
        <f t="shared" si="38"/>
        <v>0</v>
      </c>
      <c r="AL175" s="251" t="e">
        <f t="shared" si="39"/>
        <v>#DIV/0!</v>
      </c>
    </row>
    <row r="176" spans="1:38" s="62" customFormat="1" ht="12.75">
      <c r="A176" s="88" t="s">
        <v>1083</v>
      </c>
      <c r="B176" s="88" t="s">
        <v>1084</v>
      </c>
      <c r="C176" s="63">
        <f>+VLOOKUP(A176,'[35]2020 UTC Reg svc pricing'!$O:$P,2,FALSE)</f>
        <v>17.059999999999999</v>
      </c>
      <c r="D176" s="63"/>
      <c r="E176" s="89">
        <f>IFERROR((VLOOKUP($A176,'[35]Regulated Pivot'!$A:$L,E$9,FALSE)),0)</f>
        <v>0</v>
      </c>
      <c r="F176" s="89">
        <f>IFERROR((VLOOKUP($A176,'[35]Regulated Pivot'!$A:$L,F$9,FALSE)),0)</f>
        <v>0</v>
      </c>
      <c r="G176" s="89">
        <f>IFERROR((VLOOKUP($A176,'[35]Regulated Pivot'!$A:$L,G$9,FALSE)),0)</f>
        <v>0</v>
      </c>
      <c r="H176" s="89">
        <f>IFERROR((VLOOKUP($A176,'[35]Regulated Pivot'!$A:$L,H$9,FALSE)),0)</f>
        <v>0</v>
      </c>
      <c r="I176" s="89">
        <f>IFERROR((VLOOKUP($A176,'[35]Regulated Pivot'!$A:$L,I$9,FALSE)),0)</f>
        <v>0</v>
      </c>
      <c r="J176" s="89">
        <f>IFERROR((VLOOKUP($A176,'[35]Regulated Pivot'!$A:$L,J$9,FALSE)),0)</f>
        <v>0</v>
      </c>
      <c r="K176" s="90">
        <f>IFERROR((VLOOKUP($A176,'[35]Regulated Pivot'!$A:$L,K$9,FALSE)),0)</f>
        <v>0</v>
      </c>
      <c r="L176" s="90">
        <f>IFERROR((VLOOKUP($A176,'[35]Regulated Pivot'!$A:$L,L$9,FALSE)),0)</f>
        <v>0</v>
      </c>
      <c r="M176" s="90">
        <f>IFERROR((VLOOKUP($A176,'[35]Regulated Pivot'!$A:$L,M$9,FALSE)),0)</f>
        <v>0</v>
      </c>
      <c r="N176" s="90">
        <f>IFERROR((VLOOKUP($A176,'[35]Regulated Pivot'!$A:$L,N$9,FALSE)),0)</f>
        <v>0</v>
      </c>
      <c r="O176" s="90">
        <f>IFERROR((VLOOKUP($A176,'[35]Regulated Pivot'!$A:$M,O$9,FALSE)),0)</f>
        <v>0</v>
      </c>
      <c r="P176" s="90">
        <f>IFERROR((VLOOKUP($A176,'[35]Regulated Pivot'!$A:$N,P$9,FALSE)),0)</f>
        <v>0</v>
      </c>
      <c r="Q176" s="89">
        <f t="shared" si="55"/>
        <v>0</v>
      </c>
      <c r="S176" s="91">
        <f t="shared" si="42"/>
        <v>0</v>
      </c>
      <c r="T176" s="91">
        <f t="shared" si="43"/>
        <v>0</v>
      </c>
      <c r="U176" s="91">
        <f t="shared" si="44"/>
        <v>0</v>
      </c>
      <c r="V176" s="91">
        <f t="shared" si="45"/>
        <v>0</v>
      </c>
      <c r="W176" s="91">
        <f t="shared" si="46"/>
        <v>0</v>
      </c>
      <c r="X176" s="91">
        <f t="shared" si="47"/>
        <v>0</v>
      </c>
      <c r="Y176" s="91">
        <f t="shared" si="48"/>
        <v>0</v>
      </c>
      <c r="Z176" s="91">
        <f t="shared" si="49"/>
        <v>0</v>
      </c>
      <c r="AA176" s="91">
        <f t="shared" si="50"/>
        <v>0</v>
      </c>
      <c r="AB176" s="91">
        <f t="shared" si="51"/>
        <v>0</v>
      </c>
      <c r="AC176" s="91">
        <f t="shared" si="52"/>
        <v>0</v>
      </c>
      <c r="AD176" s="91">
        <f t="shared" si="53"/>
        <v>0</v>
      </c>
      <c r="AE176" s="92">
        <f t="shared" si="54"/>
        <v>0</v>
      </c>
      <c r="AI176" s="244">
        <f t="shared" si="36"/>
        <v>17.16</v>
      </c>
      <c r="AJ176" s="249">
        <f t="shared" si="37"/>
        <v>0</v>
      </c>
      <c r="AK176" s="249">
        <f t="shared" si="38"/>
        <v>0</v>
      </c>
      <c r="AL176" s="251" t="e">
        <f t="shared" si="39"/>
        <v>#DIV/0!</v>
      </c>
    </row>
    <row r="177" spans="1:38" ht="12.75">
      <c r="A177" s="88" t="s">
        <v>1085</v>
      </c>
      <c r="B177" s="88" t="s">
        <v>1086</v>
      </c>
      <c r="C177" s="63">
        <f>+VLOOKUP(A177,'[35]2020 UTC Reg svc pricing'!$O:$P,2,FALSE)</f>
        <v>19.190000000000001</v>
      </c>
      <c r="D177" s="63"/>
      <c r="E177" s="89">
        <f>IFERROR((VLOOKUP($A177,'[35]Regulated Pivot'!$A:$L,E$9,FALSE)),0)</f>
        <v>0</v>
      </c>
      <c r="F177" s="89">
        <f>IFERROR((VLOOKUP($A177,'[35]Regulated Pivot'!$A:$L,F$9,FALSE)),0)</f>
        <v>0</v>
      </c>
      <c r="G177" s="89">
        <f>IFERROR((VLOOKUP($A177,'[35]Regulated Pivot'!$A:$L,G$9,FALSE)),0)</f>
        <v>0</v>
      </c>
      <c r="H177" s="89">
        <f>IFERROR((VLOOKUP($A177,'[35]Regulated Pivot'!$A:$L,H$9,FALSE)),0)</f>
        <v>0</v>
      </c>
      <c r="I177" s="89">
        <f>IFERROR((VLOOKUP($A177,'[35]Regulated Pivot'!$A:$L,I$9,FALSE)),0)</f>
        <v>0</v>
      </c>
      <c r="J177" s="89">
        <f>IFERROR((VLOOKUP($A177,'[35]Regulated Pivot'!$A:$L,J$9,FALSE)),0)</f>
        <v>0</v>
      </c>
      <c r="K177" s="90">
        <f>IFERROR((VLOOKUP($A177,'[35]Regulated Pivot'!$A:$L,K$9,FALSE)),0)</f>
        <v>0</v>
      </c>
      <c r="L177" s="90">
        <f>IFERROR((VLOOKUP($A177,'[35]Regulated Pivot'!$A:$L,L$9,FALSE)),0)</f>
        <v>0</v>
      </c>
      <c r="M177" s="90">
        <f>IFERROR((VLOOKUP($A177,'[35]Regulated Pivot'!$A:$L,M$9,FALSE)),0)</f>
        <v>0</v>
      </c>
      <c r="N177" s="90">
        <f>IFERROR((VLOOKUP($A177,'[35]Regulated Pivot'!$A:$L,N$9,FALSE)),0)</f>
        <v>0</v>
      </c>
      <c r="O177" s="90">
        <f>IFERROR((VLOOKUP($A177,'[35]Regulated Pivot'!$A:$M,O$9,FALSE)),0)</f>
        <v>0</v>
      </c>
      <c r="P177" s="90">
        <f>IFERROR((VLOOKUP($A177,'[35]Regulated Pivot'!$A:$N,P$9,FALSE)),0)</f>
        <v>0</v>
      </c>
      <c r="Q177" s="89">
        <f t="shared" si="55"/>
        <v>0</v>
      </c>
      <c r="S177" s="91">
        <f t="shared" si="42"/>
        <v>0</v>
      </c>
      <c r="T177" s="91">
        <f t="shared" si="43"/>
        <v>0</v>
      </c>
      <c r="U177" s="91">
        <f t="shared" si="44"/>
        <v>0</v>
      </c>
      <c r="V177" s="91">
        <f t="shared" si="45"/>
        <v>0</v>
      </c>
      <c r="W177" s="91">
        <f t="shared" si="46"/>
        <v>0</v>
      </c>
      <c r="X177" s="91">
        <f t="shared" si="47"/>
        <v>0</v>
      </c>
      <c r="Y177" s="91">
        <f t="shared" si="48"/>
        <v>0</v>
      </c>
      <c r="Z177" s="91">
        <f t="shared" si="49"/>
        <v>0</v>
      </c>
      <c r="AA177" s="91">
        <f t="shared" si="50"/>
        <v>0</v>
      </c>
      <c r="AB177" s="91">
        <f t="shared" si="51"/>
        <v>0</v>
      </c>
      <c r="AC177" s="91">
        <f t="shared" si="52"/>
        <v>0</v>
      </c>
      <c r="AD177" s="91">
        <f t="shared" si="53"/>
        <v>0</v>
      </c>
      <c r="AE177" s="92">
        <f t="shared" si="54"/>
        <v>0</v>
      </c>
      <c r="AI177" s="244">
        <f t="shared" si="36"/>
        <v>19.3</v>
      </c>
      <c r="AJ177" s="249">
        <f t="shared" si="37"/>
        <v>0</v>
      </c>
      <c r="AK177" s="249">
        <f t="shared" si="38"/>
        <v>0</v>
      </c>
      <c r="AL177" s="251" t="e">
        <f t="shared" si="39"/>
        <v>#DIV/0!</v>
      </c>
    </row>
    <row r="178" spans="1:38" ht="12.75">
      <c r="A178" s="88" t="s">
        <v>1087</v>
      </c>
      <c r="B178" s="88" t="s">
        <v>1088</v>
      </c>
      <c r="C178" s="63">
        <f>+VLOOKUP(A178,'[35]2020 UTC Reg svc pricing'!$O:$P,2,FALSE)</f>
        <v>22.4</v>
      </c>
      <c r="D178" s="63"/>
      <c r="E178" s="89">
        <f>IFERROR((VLOOKUP($A178,'[35]Regulated Pivot'!$A:$L,E$9,FALSE)),0)</f>
        <v>0</v>
      </c>
      <c r="F178" s="89">
        <f>IFERROR((VLOOKUP($A178,'[35]Regulated Pivot'!$A:$L,F$9,FALSE)),0)</f>
        <v>0</v>
      </c>
      <c r="G178" s="89">
        <f>IFERROR((VLOOKUP($A178,'[35]Regulated Pivot'!$A:$L,G$9,FALSE)),0)</f>
        <v>0</v>
      </c>
      <c r="H178" s="89">
        <f>IFERROR((VLOOKUP($A178,'[35]Regulated Pivot'!$A:$L,H$9,FALSE)),0)</f>
        <v>0</v>
      </c>
      <c r="I178" s="89">
        <f>IFERROR((VLOOKUP($A178,'[35]Regulated Pivot'!$A:$L,I$9,FALSE)),0)</f>
        <v>0</v>
      </c>
      <c r="J178" s="89">
        <f>IFERROR((VLOOKUP($A178,'[35]Regulated Pivot'!$A:$L,J$9,FALSE)),0)</f>
        <v>0</v>
      </c>
      <c r="K178" s="90">
        <f>IFERROR((VLOOKUP($A178,'[35]Regulated Pivot'!$A:$L,K$9,FALSE)),0)</f>
        <v>0</v>
      </c>
      <c r="L178" s="90">
        <f>IFERROR((VLOOKUP($A178,'[35]Regulated Pivot'!$A:$L,L$9,FALSE)),0)</f>
        <v>0</v>
      </c>
      <c r="M178" s="90">
        <f>IFERROR((VLOOKUP($A178,'[35]Regulated Pivot'!$A:$L,M$9,FALSE)),0)</f>
        <v>0</v>
      </c>
      <c r="N178" s="90">
        <f>IFERROR((VLOOKUP($A178,'[35]Regulated Pivot'!$A:$L,N$9,FALSE)),0)</f>
        <v>0</v>
      </c>
      <c r="O178" s="90">
        <f>IFERROR((VLOOKUP($A178,'[35]Regulated Pivot'!$A:$M,O$9,FALSE)),0)</f>
        <v>0</v>
      </c>
      <c r="P178" s="90">
        <f>IFERROR((VLOOKUP($A178,'[35]Regulated Pivot'!$A:$N,P$9,FALSE)),0)</f>
        <v>0</v>
      </c>
      <c r="Q178" s="89">
        <f t="shared" si="55"/>
        <v>0</v>
      </c>
      <c r="S178" s="91">
        <f t="shared" si="42"/>
        <v>0</v>
      </c>
      <c r="T178" s="91">
        <f t="shared" si="43"/>
        <v>0</v>
      </c>
      <c r="U178" s="91">
        <f t="shared" si="44"/>
        <v>0</v>
      </c>
      <c r="V178" s="91">
        <f t="shared" si="45"/>
        <v>0</v>
      </c>
      <c r="W178" s="91">
        <f t="shared" si="46"/>
        <v>0</v>
      </c>
      <c r="X178" s="91">
        <f t="shared" si="47"/>
        <v>0</v>
      </c>
      <c r="Y178" s="91">
        <f t="shared" si="48"/>
        <v>0</v>
      </c>
      <c r="Z178" s="91">
        <f t="shared" si="49"/>
        <v>0</v>
      </c>
      <c r="AA178" s="91">
        <f t="shared" si="50"/>
        <v>0</v>
      </c>
      <c r="AB178" s="91">
        <f t="shared" si="51"/>
        <v>0</v>
      </c>
      <c r="AC178" s="91">
        <f t="shared" si="52"/>
        <v>0</v>
      </c>
      <c r="AD178" s="91">
        <f t="shared" si="53"/>
        <v>0</v>
      </c>
      <c r="AE178" s="92">
        <f t="shared" si="54"/>
        <v>0</v>
      </c>
      <c r="AI178" s="244">
        <f t="shared" si="36"/>
        <v>22.52</v>
      </c>
      <c r="AJ178" s="249">
        <f t="shared" si="37"/>
        <v>0</v>
      </c>
      <c r="AK178" s="249">
        <f t="shared" si="38"/>
        <v>0</v>
      </c>
      <c r="AL178" s="251" t="e">
        <f t="shared" si="39"/>
        <v>#DIV/0!</v>
      </c>
    </row>
    <row r="179" spans="1:38" ht="12.75">
      <c r="A179" s="88" t="s">
        <v>1089</v>
      </c>
      <c r="B179" s="88" t="s">
        <v>864</v>
      </c>
      <c r="C179" s="63">
        <f>+VLOOKUP(A179,'[35]2020 UTC Reg svc pricing'!$O:$P,2,FALSE)</f>
        <v>1.6299999999999997</v>
      </c>
      <c r="D179" s="63"/>
      <c r="E179" s="89">
        <f>IFERROR((VLOOKUP($A179,'[35]Regulated Pivot'!$A:$L,E$9,FALSE)),0)</f>
        <v>97.8</v>
      </c>
      <c r="F179" s="89">
        <f>IFERROR((VLOOKUP($A179,'[35]Regulated Pivot'!$A:$L,F$9,FALSE)),0)</f>
        <v>0</v>
      </c>
      <c r="G179" s="89">
        <f>IFERROR((VLOOKUP($A179,'[35]Regulated Pivot'!$A:$L,G$9,FALSE)),0)</f>
        <v>0</v>
      </c>
      <c r="H179" s="89">
        <f>IFERROR((VLOOKUP($A179,'[35]Regulated Pivot'!$A:$L,H$9,FALSE)),0)</f>
        <v>0</v>
      </c>
      <c r="I179" s="89">
        <f>IFERROR((VLOOKUP($A179,'[35]Regulated Pivot'!$A:$L,I$9,FALSE)),0)</f>
        <v>0</v>
      </c>
      <c r="J179" s="89">
        <f>IFERROR((VLOOKUP($A179,'[35]Regulated Pivot'!$A:$L,J$9,FALSE)),0)</f>
        <v>24.45</v>
      </c>
      <c r="K179" s="90">
        <f>IFERROR((VLOOKUP($A179,'[35]Regulated Pivot'!$A:$L,K$9,FALSE)),0)</f>
        <v>0</v>
      </c>
      <c r="L179" s="90">
        <f>IFERROR((VLOOKUP($A179,'[35]Regulated Pivot'!$A:$L,L$9,FALSE)),0)</f>
        <v>0</v>
      </c>
      <c r="M179" s="90">
        <f>IFERROR((VLOOKUP($A179,'[35]Regulated Pivot'!$A:$L,M$9,FALSE)),0)</f>
        <v>0</v>
      </c>
      <c r="N179" s="90">
        <f>IFERROR((VLOOKUP($A179,'[35]Regulated Pivot'!$A:$L,N$9,FALSE)),0)</f>
        <v>0</v>
      </c>
      <c r="O179" s="90">
        <f>IFERROR((VLOOKUP($A179,'[35]Regulated Pivot'!$A:$M,O$9,FALSE)),0)</f>
        <v>0</v>
      </c>
      <c r="P179" s="90">
        <f>IFERROR((VLOOKUP($A179,'[35]Regulated Pivot'!$A:$N,P$9,FALSE)),0)</f>
        <v>0</v>
      </c>
      <c r="Q179" s="89">
        <f t="shared" si="55"/>
        <v>122.25</v>
      </c>
      <c r="S179" s="91">
        <f t="shared" si="42"/>
        <v>60.000000000000007</v>
      </c>
      <c r="T179" s="91">
        <f t="shared" si="43"/>
        <v>0</v>
      </c>
      <c r="U179" s="91">
        <f t="shared" si="44"/>
        <v>0</v>
      </c>
      <c r="V179" s="91">
        <f t="shared" si="45"/>
        <v>0</v>
      </c>
      <c r="W179" s="91">
        <f t="shared" si="46"/>
        <v>0</v>
      </c>
      <c r="X179" s="91">
        <f t="shared" si="47"/>
        <v>15.000000000000002</v>
      </c>
      <c r="Y179" s="91">
        <f t="shared" si="48"/>
        <v>0</v>
      </c>
      <c r="Z179" s="91">
        <f t="shared" si="49"/>
        <v>0</v>
      </c>
      <c r="AA179" s="91">
        <f t="shared" si="50"/>
        <v>0</v>
      </c>
      <c r="AB179" s="91">
        <f t="shared" si="51"/>
        <v>0</v>
      </c>
      <c r="AC179" s="91">
        <f t="shared" si="52"/>
        <v>0</v>
      </c>
      <c r="AD179" s="91">
        <f t="shared" si="53"/>
        <v>0</v>
      </c>
      <c r="AE179" s="92">
        <f t="shared" si="54"/>
        <v>6.2500000000000009</v>
      </c>
      <c r="AI179" s="244">
        <f t="shared" si="36"/>
        <v>1.64</v>
      </c>
      <c r="AJ179" s="249">
        <f t="shared" si="37"/>
        <v>123</v>
      </c>
      <c r="AK179" s="249">
        <f t="shared" si="38"/>
        <v>0.75</v>
      </c>
      <c r="AL179" s="251">
        <f t="shared" si="39"/>
        <v>6.1349693251533744E-3</v>
      </c>
    </row>
    <row r="180" spans="1:38" ht="12.75">
      <c r="A180" s="88" t="s">
        <v>1090</v>
      </c>
      <c r="B180" s="88" t="s">
        <v>866</v>
      </c>
      <c r="C180" s="63">
        <f>+VLOOKUP(A180,'[35]2020 UTC Reg svc pricing'!$O:$P,2,FALSE)</f>
        <v>2.41</v>
      </c>
      <c r="D180" s="63"/>
      <c r="E180" s="89">
        <f>IFERROR((VLOOKUP($A180,'[35]Regulated Pivot'!$A:$L,E$9,FALSE)),0)</f>
        <v>36.15</v>
      </c>
      <c r="F180" s="89">
        <f>IFERROR((VLOOKUP($A180,'[35]Regulated Pivot'!$A:$L,F$9,FALSE)),0)</f>
        <v>0</v>
      </c>
      <c r="G180" s="89">
        <f>IFERROR((VLOOKUP($A180,'[35]Regulated Pivot'!$A:$L,G$9,FALSE)),0)</f>
        <v>0</v>
      </c>
      <c r="H180" s="89">
        <f>IFERROR((VLOOKUP($A180,'[35]Regulated Pivot'!$A:$L,H$9,FALSE)),0)</f>
        <v>0</v>
      </c>
      <c r="I180" s="89">
        <f>IFERROR((VLOOKUP($A180,'[35]Regulated Pivot'!$A:$L,I$9,FALSE)),0)</f>
        <v>108.45</v>
      </c>
      <c r="J180" s="89">
        <f>IFERROR((VLOOKUP($A180,'[35]Regulated Pivot'!$A:$L,J$9,FALSE)),0)</f>
        <v>36.15</v>
      </c>
      <c r="K180" s="90">
        <f>IFERROR((VLOOKUP($A180,'[35]Regulated Pivot'!$A:$L,K$9,FALSE)),0)</f>
        <v>0</v>
      </c>
      <c r="L180" s="90">
        <f>IFERROR((VLOOKUP($A180,'[35]Regulated Pivot'!$A:$L,L$9,FALSE)),0)</f>
        <v>0</v>
      </c>
      <c r="M180" s="90">
        <f>IFERROR((VLOOKUP($A180,'[35]Regulated Pivot'!$A:$L,M$9,FALSE)),0)</f>
        <v>0</v>
      </c>
      <c r="N180" s="90">
        <f>IFERROR((VLOOKUP($A180,'[35]Regulated Pivot'!$A:$L,N$9,FALSE)),0)</f>
        <v>0</v>
      </c>
      <c r="O180" s="90">
        <f>IFERROR((VLOOKUP($A180,'[35]Regulated Pivot'!$A:$M,O$9,FALSE)),0)</f>
        <v>0</v>
      </c>
      <c r="P180" s="90">
        <f>IFERROR((VLOOKUP($A180,'[35]Regulated Pivot'!$A:$N,P$9,FALSE)),0)</f>
        <v>108.44999999999999</v>
      </c>
      <c r="Q180" s="89">
        <f t="shared" si="55"/>
        <v>289.2</v>
      </c>
      <c r="S180" s="91">
        <f t="shared" si="42"/>
        <v>14.999999999999998</v>
      </c>
      <c r="T180" s="91">
        <f t="shared" si="43"/>
        <v>0</v>
      </c>
      <c r="U180" s="91">
        <f t="shared" si="44"/>
        <v>0</v>
      </c>
      <c r="V180" s="91">
        <f t="shared" si="45"/>
        <v>0</v>
      </c>
      <c r="W180" s="91">
        <f t="shared" si="46"/>
        <v>45</v>
      </c>
      <c r="X180" s="91">
        <f t="shared" si="47"/>
        <v>14.999999999999998</v>
      </c>
      <c r="Y180" s="91">
        <f t="shared" si="48"/>
        <v>0</v>
      </c>
      <c r="Z180" s="91">
        <f t="shared" si="49"/>
        <v>0</v>
      </c>
      <c r="AA180" s="91">
        <f t="shared" si="50"/>
        <v>0</v>
      </c>
      <c r="AB180" s="91">
        <f t="shared" si="51"/>
        <v>0</v>
      </c>
      <c r="AC180" s="91">
        <f t="shared" si="52"/>
        <v>0</v>
      </c>
      <c r="AD180" s="91">
        <f t="shared" si="53"/>
        <v>44.999999999999993</v>
      </c>
      <c r="AE180" s="92">
        <f t="shared" si="54"/>
        <v>10</v>
      </c>
      <c r="AI180" s="244">
        <f t="shared" si="36"/>
        <v>2.42</v>
      </c>
      <c r="AJ180" s="249">
        <f t="shared" si="37"/>
        <v>290.39999999999998</v>
      </c>
      <c r="AK180" s="249">
        <f t="shared" si="38"/>
        <v>1.1999999999999886</v>
      </c>
      <c r="AL180" s="251">
        <f t="shared" si="39"/>
        <v>4.1493775933609568E-3</v>
      </c>
    </row>
    <row r="181" spans="1:38" ht="12.75">
      <c r="A181" s="88" t="s">
        <v>1091</v>
      </c>
      <c r="B181" s="88" t="s">
        <v>1092</v>
      </c>
      <c r="C181" s="242">
        <v>32.020000000000003</v>
      </c>
      <c r="D181" s="63"/>
      <c r="E181" s="89">
        <f>IFERROR((VLOOKUP($A181,'[35]Regulated Pivot'!$A:$L,E$9,FALSE)),0)</f>
        <v>491.02000000000004</v>
      </c>
      <c r="F181" s="89">
        <f>IFERROR((VLOOKUP($A181,'[35]Regulated Pivot'!$A:$L,F$9,FALSE)),0)</f>
        <v>320.2</v>
      </c>
      <c r="G181" s="89">
        <f>IFERROR((VLOOKUP($A181,'[35]Regulated Pivot'!$A:$L,G$9,FALSE)),0)</f>
        <v>288.18</v>
      </c>
      <c r="H181" s="89">
        <f>IFERROR((VLOOKUP($A181,'[35]Regulated Pivot'!$A:$L,H$9,FALSE)),0)</f>
        <v>512.31999999999994</v>
      </c>
      <c r="I181" s="89">
        <f>IFERROR((VLOOKUP($A181,'[35]Regulated Pivot'!$A:$L,I$9,FALSE)),0)</f>
        <v>320.19</v>
      </c>
      <c r="J181" s="89">
        <f>IFERROR((VLOOKUP($A181,'[35]Regulated Pivot'!$A:$L,J$9,FALSE)),0)</f>
        <v>288.18</v>
      </c>
      <c r="K181" s="90">
        <f>IFERROR((VLOOKUP($A181,'[35]Regulated Pivot'!$A:$L,K$9,FALSE)),0)</f>
        <v>640.4</v>
      </c>
      <c r="L181" s="90">
        <f>IFERROR((VLOOKUP($A181,'[35]Regulated Pivot'!$A:$L,L$9,FALSE)),0)</f>
        <v>657.68</v>
      </c>
      <c r="M181" s="90">
        <f>IFERROR((VLOOKUP($A181,'[35]Regulated Pivot'!$A:$L,M$9,FALSE)),0)</f>
        <v>577.98</v>
      </c>
      <c r="N181" s="90">
        <f>IFERROR((VLOOKUP($A181,'[35]Regulated Pivot'!$A:$L,N$9,FALSE)),0)</f>
        <v>702.13000000000011</v>
      </c>
      <c r="O181" s="90">
        <f>IFERROR((VLOOKUP($A181,'[35]Regulated Pivot'!$A:$M,O$9,FALSE)),0)</f>
        <v>559.93000000000006</v>
      </c>
      <c r="P181" s="90">
        <f>IFERROR((VLOOKUP($A181,'[35]Regulated Pivot'!$A:$N,P$9,FALSE)),0)</f>
        <v>689.88000000000011</v>
      </c>
      <c r="Q181" s="89">
        <f t="shared" si="55"/>
        <v>6048.09</v>
      </c>
      <c r="S181" s="91">
        <f t="shared" si="42"/>
        <v>15.33479075577764</v>
      </c>
      <c r="T181" s="91">
        <f t="shared" si="43"/>
        <v>9.9999999999999982</v>
      </c>
      <c r="U181" s="91">
        <f t="shared" si="44"/>
        <v>9</v>
      </c>
      <c r="V181" s="91">
        <f t="shared" si="45"/>
        <v>15.999999999999996</v>
      </c>
      <c r="W181" s="91">
        <f t="shared" si="46"/>
        <v>9.999687695190504</v>
      </c>
      <c r="X181" s="91">
        <f t="shared" si="47"/>
        <v>9</v>
      </c>
      <c r="Y181" s="91">
        <f t="shared" si="48"/>
        <v>19.999999999999996</v>
      </c>
      <c r="Z181" s="91">
        <f t="shared" si="49"/>
        <v>20.539662710805743</v>
      </c>
      <c r="AA181" s="91">
        <f t="shared" si="50"/>
        <v>18.050593379138039</v>
      </c>
      <c r="AB181" s="91">
        <f t="shared" si="51"/>
        <v>21.927857589006873</v>
      </c>
      <c r="AC181" s="91">
        <f t="shared" si="52"/>
        <v>17.486883198001248</v>
      </c>
      <c r="AD181" s="91">
        <f t="shared" si="53"/>
        <v>21.545284197376642</v>
      </c>
      <c r="AE181" s="92">
        <f t="shared" si="54"/>
        <v>15.740396627108055</v>
      </c>
      <c r="AI181" s="244">
        <f t="shared" si="36"/>
        <v>32.200000000000003</v>
      </c>
      <c r="AJ181" s="249">
        <f t="shared" si="37"/>
        <v>6082.0892567145529</v>
      </c>
      <c r="AK181" s="249">
        <f t="shared" si="38"/>
        <v>33.999256714552757</v>
      </c>
      <c r="AL181" s="251">
        <f t="shared" si="39"/>
        <v>5.6214865708930847E-3</v>
      </c>
    </row>
    <row r="182" spans="1:38" ht="12.75">
      <c r="A182" s="88" t="s">
        <v>1093</v>
      </c>
      <c r="B182" s="88" t="s">
        <v>874</v>
      </c>
      <c r="C182" s="242">
        <v>10.71</v>
      </c>
      <c r="D182" s="63"/>
      <c r="E182" s="89">
        <f>IFERROR((VLOOKUP($A182,'[35]Regulated Pivot'!$A:$L,E$9,FALSE)),0)</f>
        <v>10.71</v>
      </c>
      <c r="F182" s="89">
        <f>IFERROR((VLOOKUP($A182,'[35]Regulated Pivot'!$A:$L,F$9,FALSE)),0)</f>
        <v>0</v>
      </c>
      <c r="G182" s="89">
        <f>IFERROR((VLOOKUP($A182,'[35]Regulated Pivot'!$A:$L,G$9,FALSE)),0)</f>
        <v>21.42</v>
      </c>
      <c r="H182" s="89">
        <f>IFERROR((VLOOKUP($A182,'[35]Regulated Pivot'!$A:$L,H$9,FALSE)),0)</f>
        <v>10.71</v>
      </c>
      <c r="I182" s="89">
        <f>IFERROR((VLOOKUP($A182,'[35]Regulated Pivot'!$A:$L,I$9,FALSE)),0)</f>
        <v>0</v>
      </c>
      <c r="J182" s="89">
        <f>IFERROR((VLOOKUP($A182,'[35]Regulated Pivot'!$A:$L,J$9,FALSE)),0)</f>
        <v>21.42</v>
      </c>
      <c r="K182" s="90">
        <f>IFERROR((VLOOKUP($A182,'[35]Regulated Pivot'!$A:$L,K$9,FALSE)),0)</f>
        <v>10.71</v>
      </c>
      <c r="L182" s="90">
        <f>IFERROR((VLOOKUP($A182,'[35]Regulated Pivot'!$A:$L,L$9,FALSE)),0)</f>
        <v>10.71</v>
      </c>
      <c r="M182" s="90">
        <f>IFERROR((VLOOKUP($A182,'[35]Regulated Pivot'!$A:$L,M$9,FALSE)),0)</f>
        <v>0</v>
      </c>
      <c r="N182" s="90">
        <f>IFERROR((VLOOKUP($A182,'[35]Regulated Pivot'!$A:$L,N$9,FALSE)),0)</f>
        <v>0</v>
      </c>
      <c r="O182" s="90">
        <f>IFERROR((VLOOKUP($A182,'[35]Regulated Pivot'!$A:$M,O$9,FALSE)),0)</f>
        <v>0</v>
      </c>
      <c r="P182" s="90">
        <f>IFERROR((VLOOKUP($A182,'[35]Regulated Pivot'!$A:$N,P$9,FALSE)),0)</f>
        <v>0</v>
      </c>
      <c r="Q182" s="89">
        <f t="shared" si="55"/>
        <v>85.68</v>
      </c>
      <c r="S182" s="91">
        <f t="shared" si="42"/>
        <v>1</v>
      </c>
      <c r="T182" s="91">
        <f t="shared" si="43"/>
        <v>0</v>
      </c>
      <c r="U182" s="91">
        <f t="shared" si="44"/>
        <v>2</v>
      </c>
      <c r="V182" s="91">
        <f t="shared" si="45"/>
        <v>1</v>
      </c>
      <c r="W182" s="91">
        <f t="shared" si="46"/>
        <v>0</v>
      </c>
      <c r="X182" s="91">
        <f t="shared" si="47"/>
        <v>2</v>
      </c>
      <c r="Y182" s="91">
        <f t="shared" si="48"/>
        <v>1</v>
      </c>
      <c r="Z182" s="91">
        <f t="shared" si="49"/>
        <v>1</v>
      </c>
      <c r="AA182" s="91">
        <f t="shared" si="50"/>
        <v>0</v>
      </c>
      <c r="AB182" s="91">
        <f t="shared" si="51"/>
        <v>0</v>
      </c>
      <c r="AC182" s="91">
        <f t="shared" si="52"/>
        <v>0</v>
      </c>
      <c r="AD182" s="91">
        <f t="shared" si="53"/>
        <v>0</v>
      </c>
      <c r="AE182" s="92">
        <f t="shared" si="54"/>
        <v>0.66666666666666663</v>
      </c>
      <c r="AI182" s="244">
        <f t="shared" si="36"/>
        <v>10.77</v>
      </c>
      <c r="AJ182" s="249">
        <f t="shared" si="37"/>
        <v>86.16</v>
      </c>
      <c r="AK182" s="249">
        <f t="shared" si="38"/>
        <v>0.47999999999998977</v>
      </c>
      <c r="AL182" s="251">
        <f t="shared" si="39"/>
        <v>5.6022408963584238E-3</v>
      </c>
    </row>
    <row r="183" spans="1:38" ht="12.75">
      <c r="A183" s="88" t="s">
        <v>1094</v>
      </c>
      <c r="B183" s="88" t="s">
        <v>1095</v>
      </c>
      <c r="C183" s="63">
        <f>+VLOOKUP(A183,'[35]2020 UTC Reg svc pricing'!$O:$P,2,FALSE)</f>
        <v>6.45</v>
      </c>
      <c r="D183" s="63"/>
      <c r="E183" s="89">
        <f>IFERROR((VLOOKUP($A183,'[35]Regulated Pivot'!$A:$L,E$9,FALSE)),0)</f>
        <v>4740.78</v>
      </c>
      <c r="F183" s="89">
        <f>IFERROR((VLOOKUP($A183,'[35]Regulated Pivot'!$A:$L,F$9,FALSE)),0)</f>
        <v>4804.8900000000003</v>
      </c>
      <c r="G183" s="89">
        <f>IFERROR((VLOOKUP($A183,'[35]Regulated Pivot'!$A:$L,G$9,FALSE)),0)</f>
        <v>4680.92</v>
      </c>
      <c r="H183" s="89">
        <f>IFERROR((VLOOKUP($A183,'[35]Regulated Pivot'!$A:$L,H$9,FALSE)),0)</f>
        <v>4200.2800000000007</v>
      </c>
      <c r="I183" s="89">
        <f>IFERROR((VLOOKUP($A183,'[35]Regulated Pivot'!$A:$L,I$9,FALSE)),0)</f>
        <v>4279.1699999999992</v>
      </c>
      <c r="J183" s="89">
        <f>IFERROR((VLOOKUP($A183,'[35]Regulated Pivot'!$A:$L,J$9,FALSE)),0)</f>
        <v>4485.3599999999997</v>
      </c>
      <c r="K183" s="90">
        <f>IFERROR((VLOOKUP($A183,'[35]Regulated Pivot'!$A:$L,K$9,FALSE)),0)</f>
        <v>4591.1500000000005</v>
      </c>
      <c r="L183" s="90">
        <f>IFERROR((VLOOKUP($A183,'[35]Regulated Pivot'!$A:$L,L$9,FALSE)),0)</f>
        <v>4653.2300000000005</v>
      </c>
      <c r="M183" s="90">
        <f>IFERROR((VLOOKUP($A183,'[35]Regulated Pivot'!$A:$L,M$9,FALSE)),0)</f>
        <v>4690.3900000000003</v>
      </c>
      <c r="N183" s="90">
        <f>IFERROR((VLOOKUP($A183,'[35]Regulated Pivot'!$A:$L,N$9,FALSE)),0)</f>
        <v>4680.67</v>
      </c>
      <c r="O183" s="90">
        <f>IFERROR((VLOOKUP($A183,'[35]Regulated Pivot'!$A:$M,O$9,FALSE)),0)</f>
        <v>4706.42</v>
      </c>
      <c r="P183" s="90">
        <f>IFERROR((VLOOKUP($A183,'[35]Regulated Pivot'!$A:$N,P$9,FALSE)),0)</f>
        <v>4662.93</v>
      </c>
      <c r="Q183" s="89">
        <f t="shared" si="55"/>
        <v>55176.19</v>
      </c>
      <c r="S183" s="91">
        <f t="shared" si="42"/>
        <v>735.00465116279065</v>
      </c>
      <c r="T183" s="91">
        <f t="shared" si="43"/>
        <v>744.94418604651162</v>
      </c>
      <c r="U183" s="91">
        <f t="shared" si="44"/>
        <v>725.72403100775193</v>
      </c>
      <c r="V183" s="91">
        <f t="shared" si="45"/>
        <v>651.20620155038773</v>
      </c>
      <c r="W183" s="91">
        <f t="shared" si="46"/>
        <v>663.43720930232541</v>
      </c>
      <c r="X183" s="91">
        <f t="shared" si="47"/>
        <v>695.40465116279063</v>
      </c>
      <c r="Y183" s="91">
        <f t="shared" si="48"/>
        <v>711.80620155038764</v>
      </c>
      <c r="Z183" s="91">
        <f t="shared" si="49"/>
        <v>721.43100775193807</v>
      </c>
      <c r="AA183" s="91">
        <f t="shared" si="50"/>
        <v>727.19224806201555</v>
      </c>
      <c r="AB183" s="91">
        <f t="shared" si="51"/>
        <v>725.68527131782946</v>
      </c>
      <c r="AC183" s="91">
        <f t="shared" si="52"/>
        <v>729.67751937984497</v>
      </c>
      <c r="AD183" s="91">
        <f t="shared" si="53"/>
        <v>722.9348837209302</v>
      </c>
      <c r="AE183" s="92">
        <f t="shared" si="54"/>
        <v>712.87067183462534</v>
      </c>
      <c r="AI183" s="244">
        <f t="shared" si="36"/>
        <v>6.49</v>
      </c>
      <c r="AJ183" s="249">
        <f t="shared" si="37"/>
        <v>55518.367922480626</v>
      </c>
      <c r="AK183" s="249">
        <f t="shared" si="38"/>
        <v>342.17792248062324</v>
      </c>
      <c r="AL183" s="251">
        <f t="shared" si="39"/>
        <v>6.2015503875969546E-3</v>
      </c>
    </row>
    <row r="184" spans="1:38" ht="12.75">
      <c r="A184" s="88" t="s">
        <v>1096</v>
      </c>
      <c r="B184" s="88" t="s">
        <v>1095</v>
      </c>
      <c r="C184" s="63">
        <f>+VLOOKUP(A184,'[35]2020 UTC Reg svc pricing'!$O:$P,2,FALSE)</f>
        <v>16.059999999999999</v>
      </c>
      <c r="D184" s="63"/>
      <c r="E184" s="89">
        <f>IFERROR((VLOOKUP($A184,'[35]Regulated Pivot'!$A:$L,E$9,FALSE)),0)</f>
        <v>0</v>
      </c>
      <c r="F184" s="89">
        <f>IFERROR((VLOOKUP($A184,'[35]Regulated Pivot'!$A:$L,F$9,FALSE)),0)</f>
        <v>0</v>
      </c>
      <c r="G184" s="89">
        <f>IFERROR((VLOOKUP($A184,'[35]Regulated Pivot'!$A:$L,G$9,FALSE)),0)</f>
        <v>0</v>
      </c>
      <c r="H184" s="89">
        <f>IFERROR((VLOOKUP($A184,'[35]Regulated Pivot'!$A:$L,H$9,FALSE)),0)</f>
        <v>0</v>
      </c>
      <c r="I184" s="89">
        <f>IFERROR((VLOOKUP($A184,'[35]Regulated Pivot'!$A:$L,I$9,FALSE)),0)</f>
        <v>0</v>
      </c>
      <c r="J184" s="89">
        <f>IFERROR((VLOOKUP($A184,'[35]Regulated Pivot'!$A:$L,J$9,FALSE)),0)</f>
        <v>0</v>
      </c>
      <c r="K184" s="90">
        <f>IFERROR((VLOOKUP($A184,'[35]Regulated Pivot'!$A:$L,K$9,FALSE)),0)</f>
        <v>0</v>
      </c>
      <c r="L184" s="90">
        <f>IFERROR((VLOOKUP($A184,'[35]Regulated Pivot'!$A:$L,L$9,FALSE)),0)</f>
        <v>0</v>
      </c>
      <c r="M184" s="90">
        <f>IFERROR((VLOOKUP($A184,'[35]Regulated Pivot'!$A:$L,M$9,FALSE)),0)</f>
        <v>0</v>
      </c>
      <c r="N184" s="90">
        <f>IFERROR((VLOOKUP($A184,'[35]Regulated Pivot'!$A:$L,N$9,FALSE)),0)</f>
        <v>0</v>
      </c>
      <c r="O184" s="90">
        <f>IFERROR((VLOOKUP($A184,'[35]Regulated Pivot'!$A:$M,O$9,FALSE)),0)</f>
        <v>4.82</v>
      </c>
      <c r="P184" s="90">
        <f>IFERROR((VLOOKUP($A184,'[35]Regulated Pivot'!$A:$N,P$9,FALSE)),0)</f>
        <v>0</v>
      </c>
      <c r="Q184" s="89">
        <f t="shared" si="55"/>
        <v>4.82</v>
      </c>
      <c r="S184" s="91">
        <f t="shared" si="42"/>
        <v>0</v>
      </c>
      <c r="T184" s="91">
        <f t="shared" si="43"/>
        <v>0</v>
      </c>
      <c r="U184" s="91">
        <f t="shared" si="44"/>
        <v>0</v>
      </c>
      <c r="V184" s="91">
        <f t="shared" si="45"/>
        <v>0</v>
      </c>
      <c r="W184" s="91">
        <f t="shared" si="46"/>
        <v>0</v>
      </c>
      <c r="X184" s="91">
        <f t="shared" si="47"/>
        <v>0</v>
      </c>
      <c r="Y184" s="91">
        <f t="shared" si="48"/>
        <v>0</v>
      </c>
      <c r="Z184" s="91">
        <f t="shared" si="49"/>
        <v>0</v>
      </c>
      <c r="AA184" s="91">
        <f t="shared" si="50"/>
        <v>0</v>
      </c>
      <c r="AB184" s="91">
        <f t="shared" si="51"/>
        <v>0</v>
      </c>
      <c r="AC184" s="91">
        <f t="shared" si="52"/>
        <v>0.30012453300124536</v>
      </c>
      <c r="AD184" s="91">
        <f t="shared" si="53"/>
        <v>0</v>
      </c>
      <c r="AE184" s="92">
        <f t="shared" si="54"/>
        <v>2.5010377750103781E-2</v>
      </c>
      <c r="AI184" s="244">
        <f t="shared" si="36"/>
        <v>16.149999999999999</v>
      </c>
      <c r="AJ184" s="249">
        <f t="shared" si="37"/>
        <v>4.8470112079701124</v>
      </c>
      <c r="AK184" s="249">
        <f t="shared" si="38"/>
        <v>2.7011207970112139E-2</v>
      </c>
      <c r="AL184" s="251">
        <f t="shared" si="39"/>
        <v>5.6039850560398626E-3</v>
      </c>
    </row>
    <row r="185" spans="1:38" ht="12.75">
      <c r="A185" s="88" t="s">
        <v>1097</v>
      </c>
      <c r="B185" s="88" t="s">
        <v>1098</v>
      </c>
      <c r="C185" s="63">
        <f>+VLOOKUP(A185,'[35]2020 UTC Reg svc pricing'!$O:$P,2,FALSE)</f>
        <v>3.2299999999999995</v>
      </c>
      <c r="D185" s="63"/>
      <c r="E185" s="89">
        <f>IFERROR((VLOOKUP($A185,'[35]Regulated Pivot'!$A:$L,E$9,FALSE)),0)</f>
        <v>287.47000000000003</v>
      </c>
      <c r="F185" s="89">
        <f>IFERROR((VLOOKUP($A185,'[35]Regulated Pivot'!$A:$L,F$9,FALSE)),0)</f>
        <v>281.01</v>
      </c>
      <c r="G185" s="89">
        <f>IFERROR((VLOOKUP($A185,'[35]Regulated Pivot'!$A:$L,G$9,FALSE)),0)</f>
        <v>279.38</v>
      </c>
      <c r="H185" s="89">
        <f>IFERROR((VLOOKUP($A185,'[35]Regulated Pivot'!$A:$L,H$9,FALSE)),0)</f>
        <v>263.24</v>
      </c>
      <c r="I185" s="89">
        <f>IFERROR((VLOOKUP($A185,'[35]Regulated Pivot'!$A:$L,I$9,FALSE)),0)</f>
        <v>264.85000000000002</v>
      </c>
      <c r="J185" s="89">
        <f>IFERROR((VLOOKUP($A185,'[35]Regulated Pivot'!$A:$L,J$9,FALSE)),0)</f>
        <v>266.45999999999998</v>
      </c>
      <c r="K185" s="90">
        <f>IFERROR((VLOOKUP($A185,'[35]Regulated Pivot'!$A:$L,K$9,FALSE)),0)</f>
        <v>269.7</v>
      </c>
      <c r="L185" s="90">
        <f>IFERROR((VLOOKUP($A185,'[35]Regulated Pivot'!$A:$L,L$9,FALSE)),0)</f>
        <v>263.24</v>
      </c>
      <c r="M185" s="90">
        <f>IFERROR((VLOOKUP($A185,'[35]Regulated Pivot'!$A:$L,M$9,FALSE)),0)</f>
        <v>274.55</v>
      </c>
      <c r="N185" s="90">
        <f>IFERROR((VLOOKUP($A185,'[35]Regulated Pivot'!$A:$L,N$9,FALSE)),0)</f>
        <v>282.62</v>
      </c>
      <c r="O185" s="90">
        <f>IFERROR((VLOOKUP($A185,'[35]Regulated Pivot'!$A:$M,O$9,FALSE)),0)</f>
        <v>284.24</v>
      </c>
      <c r="P185" s="90">
        <f>IFERROR((VLOOKUP($A185,'[35]Regulated Pivot'!$A:$N,P$9,FALSE)),0)</f>
        <v>292.30999999999995</v>
      </c>
      <c r="Q185" s="89">
        <f t="shared" si="55"/>
        <v>3309.07</v>
      </c>
      <c r="S185" s="91">
        <f t="shared" si="42"/>
        <v>89.000000000000014</v>
      </c>
      <c r="T185" s="91">
        <f t="shared" si="43"/>
        <v>87.000000000000014</v>
      </c>
      <c r="U185" s="91">
        <f t="shared" si="44"/>
        <v>86.495356037151709</v>
      </c>
      <c r="V185" s="91">
        <f t="shared" si="45"/>
        <v>81.498452012383922</v>
      </c>
      <c r="W185" s="91">
        <f t="shared" si="46"/>
        <v>81.996904024767815</v>
      </c>
      <c r="X185" s="91">
        <f t="shared" si="47"/>
        <v>82.495356037151709</v>
      </c>
      <c r="Y185" s="91">
        <f t="shared" si="48"/>
        <v>83.498452012383908</v>
      </c>
      <c r="Z185" s="91">
        <f t="shared" si="49"/>
        <v>81.498452012383922</v>
      </c>
      <c r="AA185" s="91">
        <f t="shared" si="50"/>
        <v>85.000000000000014</v>
      </c>
      <c r="AB185" s="91">
        <f t="shared" si="51"/>
        <v>87.498452012383922</v>
      </c>
      <c r="AC185" s="91">
        <f t="shared" si="52"/>
        <v>88.000000000000014</v>
      </c>
      <c r="AD185" s="91">
        <f t="shared" si="53"/>
        <v>90.498452012383893</v>
      </c>
      <c r="AE185" s="92">
        <f t="shared" si="54"/>
        <v>85.373323013415913</v>
      </c>
      <c r="AI185" s="244">
        <f t="shared" si="36"/>
        <v>3.25</v>
      </c>
      <c r="AJ185" s="249">
        <f t="shared" si="37"/>
        <v>3329.5595975232209</v>
      </c>
      <c r="AK185" s="249">
        <f t="shared" si="38"/>
        <v>20.489597523220709</v>
      </c>
      <c r="AL185" s="251">
        <f t="shared" si="39"/>
        <v>6.1919504643965549E-3</v>
      </c>
    </row>
    <row r="186" spans="1:38" ht="12.75">
      <c r="A186" s="88" t="s">
        <v>1099</v>
      </c>
      <c r="B186" s="88" t="s">
        <v>1100</v>
      </c>
      <c r="C186" s="242">
        <v>5.2</v>
      </c>
      <c r="D186" s="63"/>
      <c r="E186" s="89">
        <f>IFERROR((VLOOKUP($A186,'[35]Regulated Pivot'!$A:$L,E$9,FALSE)),0)</f>
        <v>0</v>
      </c>
      <c r="F186" s="89">
        <f>IFERROR((VLOOKUP($A186,'[35]Regulated Pivot'!$A:$L,F$9,FALSE)),0)</f>
        <v>0</v>
      </c>
      <c r="G186" s="89">
        <f>IFERROR((VLOOKUP($A186,'[35]Regulated Pivot'!$A:$L,G$9,FALSE)),0)</f>
        <v>0</v>
      </c>
      <c r="H186" s="89">
        <f>IFERROR((VLOOKUP($A186,'[35]Regulated Pivot'!$A:$L,H$9,FALSE)),0)</f>
        <v>0</v>
      </c>
      <c r="I186" s="89">
        <f>IFERROR((VLOOKUP($A186,'[35]Regulated Pivot'!$A:$L,I$9,FALSE)),0)</f>
        <v>0</v>
      </c>
      <c r="J186" s="89">
        <f>IFERROR((VLOOKUP($A186,'[35]Regulated Pivot'!$A:$L,J$9,FALSE)),0)</f>
        <v>0</v>
      </c>
      <c r="K186" s="90">
        <f>IFERROR((VLOOKUP($A186,'[35]Regulated Pivot'!$A:$L,K$9,FALSE)),0)</f>
        <v>62.61</v>
      </c>
      <c r="L186" s="90">
        <f>IFERROR((VLOOKUP($A186,'[35]Regulated Pivot'!$A:$L,L$9,FALSE)),0)</f>
        <v>62.78</v>
      </c>
      <c r="M186" s="90">
        <f>IFERROR((VLOOKUP($A186,'[35]Regulated Pivot'!$A:$L,M$9,FALSE)),0)</f>
        <v>46.64</v>
      </c>
      <c r="N186" s="90">
        <f>IFERROR((VLOOKUP($A186,'[35]Regulated Pivot'!$A:$L,N$9,FALSE)),0)</f>
        <v>0</v>
      </c>
      <c r="O186" s="90">
        <f>IFERROR((VLOOKUP($A186,'[35]Regulated Pivot'!$A:$M,O$9,FALSE)),0)</f>
        <v>0</v>
      </c>
      <c r="P186" s="90">
        <f>IFERROR((VLOOKUP($A186,'[35]Regulated Pivot'!$A:$N,P$9,FALSE)),0)</f>
        <v>0</v>
      </c>
      <c r="Q186" s="89">
        <f t="shared" si="55"/>
        <v>172.03</v>
      </c>
      <c r="S186" s="91">
        <f t="shared" si="42"/>
        <v>0</v>
      </c>
      <c r="T186" s="91">
        <f t="shared" si="43"/>
        <v>0</v>
      </c>
      <c r="U186" s="91">
        <f t="shared" si="44"/>
        <v>0</v>
      </c>
      <c r="V186" s="91">
        <f t="shared" si="45"/>
        <v>0</v>
      </c>
      <c r="W186" s="91">
        <f t="shared" si="46"/>
        <v>0</v>
      </c>
      <c r="X186" s="91">
        <f t="shared" si="47"/>
        <v>0</v>
      </c>
      <c r="Y186" s="91">
        <f t="shared" si="48"/>
        <v>12.040384615384616</v>
      </c>
      <c r="Z186" s="91">
        <f t="shared" si="49"/>
        <v>12.073076923076924</v>
      </c>
      <c r="AA186" s="91">
        <f t="shared" si="50"/>
        <v>8.9692307692307693</v>
      </c>
      <c r="AB186" s="91">
        <f t="shared" si="51"/>
        <v>0</v>
      </c>
      <c r="AC186" s="91">
        <f t="shared" si="52"/>
        <v>0</v>
      </c>
      <c r="AD186" s="91">
        <f t="shared" si="53"/>
        <v>0</v>
      </c>
      <c r="AE186" s="92">
        <f t="shared" si="54"/>
        <v>2.7568910256410262</v>
      </c>
      <c r="AI186" s="244">
        <f t="shared" si="36"/>
        <v>5.23</v>
      </c>
      <c r="AJ186" s="249">
        <f t="shared" si="37"/>
        <v>173.02248076923081</v>
      </c>
      <c r="AK186" s="249">
        <f t="shared" si="38"/>
        <v>0.9924807692308093</v>
      </c>
      <c r="AL186" s="251">
        <f t="shared" si="39"/>
        <v>5.769230769231002E-3</v>
      </c>
    </row>
    <row r="187" spans="1:38" ht="12.75">
      <c r="A187" s="88" t="s">
        <v>1101</v>
      </c>
      <c r="B187" s="88" t="s">
        <v>1102</v>
      </c>
      <c r="C187" s="63">
        <f>+VLOOKUP(A187,'[35]2020 UTC Reg svc pricing'!$O:$P,2,FALSE)</f>
        <v>7.62</v>
      </c>
      <c r="D187" s="63"/>
      <c r="E187" s="89">
        <f>IFERROR((VLOOKUP($A187,'[35]Regulated Pivot'!$A:$L,E$9,FALSE)),0)</f>
        <v>177.02</v>
      </c>
      <c r="F187" s="89">
        <f>IFERROR((VLOOKUP($A187,'[35]Regulated Pivot'!$A:$L,F$9,FALSE)),0)</f>
        <v>177.02</v>
      </c>
      <c r="G187" s="89">
        <f>IFERROR((VLOOKUP($A187,'[35]Regulated Pivot'!$A:$L,G$9,FALSE)),0)</f>
        <v>178.78</v>
      </c>
      <c r="H187" s="89">
        <f>IFERROR((VLOOKUP($A187,'[35]Regulated Pivot'!$A:$L,H$9,FALSE)),0)</f>
        <v>175.26</v>
      </c>
      <c r="I187" s="89">
        <f>IFERROR((VLOOKUP($A187,'[35]Regulated Pivot'!$A:$L,I$9,FALSE)),0)</f>
        <v>177.01999999999998</v>
      </c>
      <c r="J187" s="89">
        <f>IFERROR((VLOOKUP($A187,'[35]Regulated Pivot'!$A:$L,J$9,FALSE)),0)</f>
        <v>177.01999999999998</v>
      </c>
      <c r="K187" s="90">
        <f>IFERROR((VLOOKUP($A187,'[35]Regulated Pivot'!$A:$L,K$9,FALSE)),0)</f>
        <v>163.68</v>
      </c>
      <c r="L187" s="90">
        <f>IFERROR((VLOOKUP($A187,'[35]Regulated Pivot'!$A:$L,L$9,FALSE)),0)</f>
        <v>195.78</v>
      </c>
      <c r="M187" s="90">
        <f>IFERROR((VLOOKUP($A187,'[35]Regulated Pivot'!$A:$L,M$9,FALSE)),0)</f>
        <v>186.4</v>
      </c>
      <c r="N187" s="90">
        <f>IFERROR((VLOOKUP($A187,'[35]Regulated Pivot'!$A:$L,N$9,FALSE)),0)</f>
        <v>194.02</v>
      </c>
      <c r="O187" s="90">
        <f>IFERROR((VLOOKUP($A187,'[35]Regulated Pivot'!$A:$M,O$9,FALSE)),0)</f>
        <v>188.16</v>
      </c>
      <c r="P187" s="90">
        <f>IFERROR((VLOOKUP($A187,'[35]Regulated Pivot'!$A:$N,P$9,FALSE)),0)</f>
        <v>188.16</v>
      </c>
      <c r="Q187" s="89">
        <f t="shared" si="55"/>
        <v>2178.3200000000002</v>
      </c>
      <c r="S187" s="91">
        <f t="shared" si="42"/>
        <v>23.230971128608925</v>
      </c>
      <c r="T187" s="91">
        <f t="shared" si="43"/>
        <v>23.230971128608925</v>
      </c>
      <c r="U187" s="91">
        <f t="shared" si="44"/>
        <v>23.461942257217849</v>
      </c>
      <c r="V187" s="91">
        <f t="shared" si="45"/>
        <v>23</v>
      </c>
      <c r="W187" s="91">
        <f t="shared" si="46"/>
        <v>23.230971128608921</v>
      </c>
      <c r="X187" s="91">
        <f t="shared" si="47"/>
        <v>23.230971128608921</v>
      </c>
      <c r="Y187" s="91">
        <f t="shared" si="48"/>
        <v>21.480314960629922</v>
      </c>
      <c r="Z187" s="91">
        <f t="shared" si="49"/>
        <v>25.69291338582677</v>
      </c>
      <c r="AA187" s="91">
        <f t="shared" si="50"/>
        <v>24.461942257217849</v>
      </c>
      <c r="AB187" s="91">
        <f t="shared" si="51"/>
        <v>25.461942257217849</v>
      </c>
      <c r="AC187" s="91">
        <f t="shared" si="52"/>
        <v>24.69291338582677</v>
      </c>
      <c r="AD187" s="91">
        <f t="shared" si="53"/>
        <v>24.69291338582677</v>
      </c>
      <c r="AE187" s="92">
        <f t="shared" si="54"/>
        <v>23.822397200349958</v>
      </c>
      <c r="AI187" s="244">
        <f t="shared" si="36"/>
        <v>7.66</v>
      </c>
      <c r="AJ187" s="249">
        <f t="shared" si="37"/>
        <v>2189.7547506561682</v>
      </c>
      <c r="AK187" s="249">
        <f t="shared" si="38"/>
        <v>11.434750656168035</v>
      </c>
      <c r="AL187" s="251">
        <f t="shared" si="39"/>
        <v>5.2493438320210225E-3</v>
      </c>
    </row>
    <row r="188" spans="1:38" ht="12.75">
      <c r="A188" s="88" t="s">
        <v>1103</v>
      </c>
      <c r="B188" s="88" t="s">
        <v>1104</v>
      </c>
      <c r="C188" s="63">
        <v>1.48</v>
      </c>
      <c r="D188" s="63"/>
      <c r="E188" s="89">
        <f>IFERROR((VLOOKUP($A188,'[35]Regulated Pivot'!$A:$L,E$9,FALSE)),0)</f>
        <v>34.380000000000003</v>
      </c>
      <c r="F188" s="89">
        <f>IFERROR((VLOOKUP($A188,'[35]Regulated Pivot'!$A:$L,F$9,FALSE)),0)</f>
        <v>15.280000000000001</v>
      </c>
      <c r="G188" s="89">
        <f>IFERROR((VLOOKUP($A188,'[35]Regulated Pivot'!$A:$L,G$9,FALSE)),0)</f>
        <v>11.459999999999999</v>
      </c>
      <c r="H188" s="89">
        <f>IFERROR((VLOOKUP($A188,'[35]Regulated Pivot'!$A:$L,H$9,FALSE)),0)</f>
        <v>11.459999999999999</v>
      </c>
      <c r="I188" s="89">
        <f>IFERROR((VLOOKUP($A188,'[35]Regulated Pivot'!$A:$L,I$9,FALSE)),0)</f>
        <v>11.459999999999999</v>
      </c>
      <c r="J188" s="89">
        <f>IFERROR((VLOOKUP($A188,'[35]Regulated Pivot'!$A:$L,J$9,FALSE)),0)</f>
        <v>11.459999999999999</v>
      </c>
      <c r="K188" s="90">
        <f>IFERROR((VLOOKUP($A188,'[35]Regulated Pivot'!$A:$L,K$9,FALSE)),0)</f>
        <v>11.459999999999999</v>
      </c>
      <c r="L188" s="90">
        <f>IFERROR((VLOOKUP($A188,'[35]Regulated Pivot'!$A:$L,L$9,FALSE)),0)</f>
        <v>11.459999999999999</v>
      </c>
      <c r="M188" s="90">
        <f>IFERROR((VLOOKUP($A188,'[35]Regulated Pivot'!$A:$L,M$9,FALSE)),0)</f>
        <v>11.459999999999999</v>
      </c>
      <c r="N188" s="90">
        <f>IFERROR((VLOOKUP($A188,'[35]Regulated Pivot'!$A:$L,N$9,FALSE)),0)</f>
        <v>39.11</v>
      </c>
      <c r="O188" s="90">
        <f>IFERROR((VLOOKUP($A188,'[35]Regulated Pivot'!$A:$M,O$9,FALSE)),0)</f>
        <v>19.099999999999998</v>
      </c>
      <c r="P188" s="90">
        <f>IFERROR((VLOOKUP($A188,'[35]Regulated Pivot'!$A:$N,P$9,FALSE)),0)</f>
        <v>19.099999999999998</v>
      </c>
      <c r="Q188" s="89">
        <f t="shared" si="55"/>
        <v>207.18999999999994</v>
      </c>
      <c r="S188" s="91">
        <f t="shared" si="42"/>
        <v>23.229729729729733</v>
      </c>
      <c r="T188" s="91">
        <f t="shared" si="43"/>
        <v>10.324324324324325</v>
      </c>
      <c r="U188" s="91">
        <f t="shared" si="44"/>
        <v>7.743243243243243</v>
      </c>
      <c r="V188" s="91">
        <f t="shared" si="45"/>
        <v>7.743243243243243</v>
      </c>
      <c r="W188" s="91">
        <f t="shared" si="46"/>
        <v>7.743243243243243</v>
      </c>
      <c r="X188" s="91">
        <f t="shared" si="47"/>
        <v>7.743243243243243</v>
      </c>
      <c r="Y188" s="91">
        <f t="shared" si="48"/>
        <v>7.743243243243243</v>
      </c>
      <c r="Z188" s="91">
        <f t="shared" si="49"/>
        <v>7.743243243243243</v>
      </c>
      <c r="AA188" s="91">
        <f t="shared" si="50"/>
        <v>7.743243243243243</v>
      </c>
      <c r="AB188" s="91">
        <f t="shared" si="51"/>
        <v>26.425675675675677</v>
      </c>
      <c r="AC188" s="91">
        <f t="shared" si="52"/>
        <v>12.905405405405403</v>
      </c>
      <c r="AD188" s="91">
        <f t="shared" si="53"/>
        <v>12.905405405405403</v>
      </c>
      <c r="AE188" s="92">
        <f t="shared" si="54"/>
        <v>11.666103603603602</v>
      </c>
      <c r="AI188" s="244">
        <f t="shared" si="36"/>
        <v>1.49</v>
      </c>
      <c r="AJ188" s="249">
        <f t="shared" si="37"/>
        <v>208.58993243243242</v>
      </c>
      <c r="AK188" s="249">
        <f t="shared" si="38"/>
        <v>1.3999324324324789</v>
      </c>
      <c r="AL188" s="251">
        <f t="shared" si="39"/>
        <v>6.7567567567569826E-3</v>
      </c>
    </row>
    <row r="189" spans="1:38" ht="12.75">
      <c r="A189" s="88" t="s">
        <v>1105</v>
      </c>
      <c r="B189" s="88" t="s">
        <v>1106</v>
      </c>
      <c r="C189" s="63">
        <f>+VLOOKUP(A189,'[35]2020 UTC Reg svc pricing'!$O:$P,2,FALSE)</f>
        <v>4.62</v>
      </c>
      <c r="D189" s="63"/>
      <c r="E189" s="89">
        <f>IFERROR((VLOOKUP($A189,'[35]Regulated Pivot'!$A:$L,E$9,FALSE)),0)</f>
        <v>180.18</v>
      </c>
      <c r="F189" s="89">
        <f>IFERROR((VLOOKUP($A189,'[35]Regulated Pivot'!$A:$L,F$9,FALSE)),0)</f>
        <v>180.18</v>
      </c>
      <c r="G189" s="89">
        <f>IFERROR((VLOOKUP($A189,'[35]Regulated Pivot'!$A:$L,G$9,FALSE)),0)</f>
        <v>180.18</v>
      </c>
      <c r="H189" s="89">
        <f>IFERROR((VLOOKUP($A189,'[35]Regulated Pivot'!$A:$L,H$9,FALSE)),0)</f>
        <v>173.25</v>
      </c>
      <c r="I189" s="89">
        <f>IFERROR((VLOOKUP($A189,'[35]Regulated Pivot'!$A:$L,I$9,FALSE)),0)</f>
        <v>173.25</v>
      </c>
      <c r="J189" s="89">
        <f>IFERROR((VLOOKUP($A189,'[35]Regulated Pivot'!$A:$L,J$9,FALSE)),0)</f>
        <v>180.18</v>
      </c>
      <c r="K189" s="90">
        <f>IFERROR((VLOOKUP($A189,'[35]Regulated Pivot'!$A:$L,K$9,FALSE)),0)</f>
        <v>180.18</v>
      </c>
      <c r="L189" s="90">
        <f>IFERROR((VLOOKUP($A189,'[35]Regulated Pivot'!$A:$L,L$9,FALSE)),0)</f>
        <v>178.64</v>
      </c>
      <c r="M189" s="90">
        <f>IFERROR((VLOOKUP($A189,'[35]Regulated Pivot'!$A:$L,M$9,FALSE)),0)</f>
        <v>176.32</v>
      </c>
      <c r="N189" s="90">
        <f>IFERROR((VLOOKUP($A189,'[35]Regulated Pivot'!$A:$L,N$9,FALSE)),0)</f>
        <v>162.4</v>
      </c>
      <c r="O189" s="90">
        <f>IFERROR((VLOOKUP($A189,'[35]Regulated Pivot'!$A:$M,O$9,FALSE)),0)</f>
        <v>164.72</v>
      </c>
      <c r="P189" s="90">
        <f>IFERROR((VLOOKUP($A189,'[35]Regulated Pivot'!$A:$N,P$9,FALSE)),0)</f>
        <v>167.04</v>
      </c>
      <c r="Q189" s="89">
        <f t="shared" si="55"/>
        <v>2096.52</v>
      </c>
      <c r="S189" s="91">
        <f t="shared" si="42"/>
        <v>39</v>
      </c>
      <c r="T189" s="91">
        <f t="shared" si="43"/>
        <v>39</v>
      </c>
      <c r="U189" s="91">
        <f t="shared" si="44"/>
        <v>39</v>
      </c>
      <c r="V189" s="91">
        <f t="shared" si="45"/>
        <v>37.5</v>
      </c>
      <c r="W189" s="91">
        <f t="shared" si="46"/>
        <v>37.5</v>
      </c>
      <c r="X189" s="91">
        <f t="shared" si="47"/>
        <v>39</v>
      </c>
      <c r="Y189" s="91">
        <f t="shared" si="48"/>
        <v>39</v>
      </c>
      <c r="Z189" s="91">
        <f t="shared" si="49"/>
        <v>38.666666666666664</v>
      </c>
      <c r="AA189" s="91">
        <f t="shared" si="50"/>
        <v>38.16450216450216</v>
      </c>
      <c r="AB189" s="91">
        <f t="shared" si="51"/>
        <v>35.151515151515149</v>
      </c>
      <c r="AC189" s="91">
        <f t="shared" si="52"/>
        <v>35.653679653679653</v>
      </c>
      <c r="AD189" s="91">
        <f t="shared" si="53"/>
        <v>36.15584415584415</v>
      </c>
      <c r="AE189" s="92">
        <f t="shared" si="54"/>
        <v>37.816017316017316</v>
      </c>
      <c r="AI189" s="244">
        <f t="shared" si="36"/>
        <v>4.6500000000000004</v>
      </c>
      <c r="AJ189" s="249">
        <f t="shared" si="37"/>
        <v>2110.1337662337664</v>
      </c>
      <c r="AK189" s="249">
        <f t="shared" si="38"/>
        <v>13.613766233766455</v>
      </c>
      <c r="AL189" s="251">
        <f t="shared" si="39"/>
        <v>6.4935064935065989E-3</v>
      </c>
    </row>
    <row r="190" spans="1:38" ht="12.75">
      <c r="A190" s="88" t="s">
        <v>1107</v>
      </c>
      <c r="B190" s="88" t="s">
        <v>1108</v>
      </c>
      <c r="C190" s="63">
        <f>+VLOOKUP(A190,'[35]2020 UTC Reg svc pricing'!$O:$P,2,FALSE)</f>
        <v>9.2200000000000006</v>
      </c>
      <c r="D190" s="63"/>
      <c r="E190" s="89">
        <f>IFERROR((VLOOKUP($A190,'[35]Regulated Pivot'!$A:$L,E$9,FALSE)),0)</f>
        <v>5800.3</v>
      </c>
      <c r="F190" s="89">
        <f>IFERROR((VLOOKUP($A190,'[35]Regulated Pivot'!$A:$L,F$9,FALSE)),0)</f>
        <v>5783.98</v>
      </c>
      <c r="G190" s="89">
        <f>IFERROR((VLOOKUP($A190,'[35]Regulated Pivot'!$A:$L,G$9,FALSE)),0)</f>
        <v>5681.53</v>
      </c>
      <c r="H190" s="89">
        <f>IFERROR((VLOOKUP($A190,'[35]Regulated Pivot'!$A:$L,H$9,FALSE)),0)</f>
        <v>5147.29</v>
      </c>
      <c r="I190" s="89">
        <f>IFERROR((VLOOKUP($A190,'[35]Regulated Pivot'!$A:$L,I$9,FALSE)),0)</f>
        <v>5255</v>
      </c>
      <c r="J190" s="89">
        <f>IFERROR((VLOOKUP($A190,'[35]Regulated Pivot'!$A:$L,J$9,FALSE)),0)</f>
        <v>5535.84</v>
      </c>
      <c r="K190" s="90">
        <f>IFERROR((VLOOKUP($A190,'[35]Regulated Pivot'!$A:$L,K$9,FALSE)),0)</f>
        <v>5665.59</v>
      </c>
      <c r="L190" s="90">
        <f>IFERROR((VLOOKUP($A190,'[35]Regulated Pivot'!$A:$L,L$9,FALSE)),0)</f>
        <v>5789.7</v>
      </c>
      <c r="M190" s="90">
        <f>IFERROR((VLOOKUP($A190,'[35]Regulated Pivot'!$A:$L,M$9,FALSE)),0)</f>
        <v>5797.8300000000008</v>
      </c>
      <c r="N190" s="90">
        <f>IFERROR((VLOOKUP($A190,'[35]Regulated Pivot'!$A:$L,N$9,FALSE)),0)</f>
        <v>5773.6</v>
      </c>
      <c r="O190" s="90">
        <f>IFERROR((VLOOKUP($A190,'[35]Regulated Pivot'!$A:$M,O$9,FALSE)),0)</f>
        <v>5828.4500000000007</v>
      </c>
      <c r="P190" s="90">
        <f>IFERROR((VLOOKUP($A190,'[35]Regulated Pivot'!$A:$N,P$9,FALSE)),0)</f>
        <v>5755.6</v>
      </c>
      <c r="Q190" s="89">
        <f t="shared" si="55"/>
        <v>67814.710000000006</v>
      </c>
      <c r="S190" s="91">
        <f t="shared" si="42"/>
        <v>629.09978308026029</v>
      </c>
      <c r="T190" s="91">
        <f t="shared" si="43"/>
        <v>627.32971800433836</v>
      </c>
      <c r="U190" s="91">
        <f t="shared" si="44"/>
        <v>616.21800433839473</v>
      </c>
      <c r="V190" s="91">
        <f t="shared" si="45"/>
        <v>558.27440347071581</v>
      </c>
      <c r="W190" s="91">
        <f t="shared" si="46"/>
        <v>569.95661605206067</v>
      </c>
      <c r="X190" s="91">
        <f t="shared" si="47"/>
        <v>600.41648590021691</v>
      </c>
      <c r="Y190" s="91">
        <f t="shared" si="48"/>
        <v>614.4891540130152</v>
      </c>
      <c r="Z190" s="91">
        <f t="shared" si="49"/>
        <v>627.95010845986974</v>
      </c>
      <c r="AA190" s="91">
        <f t="shared" si="50"/>
        <v>628.83188720173541</v>
      </c>
      <c r="AB190" s="91">
        <f t="shared" si="51"/>
        <v>626.20390455531458</v>
      </c>
      <c r="AC190" s="91">
        <f t="shared" si="52"/>
        <v>632.15292841648591</v>
      </c>
      <c r="AD190" s="91">
        <f t="shared" si="53"/>
        <v>624.25162689804768</v>
      </c>
      <c r="AE190" s="92">
        <f t="shared" si="54"/>
        <v>612.93121836587136</v>
      </c>
      <c r="AI190" s="244">
        <f t="shared" si="36"/>
        <v>9.27</v>
      </c>
      <c r="AJ190" s="249">
        <f t="shared" si="37"/>
        <v>68182.46873101953</v>
      </c>
      <c r="AK190" s="249">
        <f t="shared" si="38"/>
        <v>367.75873101952311</v>
      </c>
      <c r="AL190" s="251">
        <f t="shared" si="39"/>
        <v>5.4229934924078134E-3</v>
      </c>
    </row>
    <row r="191" spans="1:38" ht="12.75">
      <c r="A191" s="88" t="s">
        <v>1109</v>
      </c>
      <c r="B191" s="88" t="s">
        <v>1108</v>
      </c>
      <c r="C191" s="242">
        <f>+C190</f>
        <v>9.2200000000000006</v>
      </c>
      <c r="D191" s="63"/>
      <c r="E191" s="89">
        <f>IFERROR((VLOOKUP($A191,'[35]Regulated Pivot'!$A:$L,E$9,FALSE)),0)</f>
        <v>0</v>
      </c>
      <c r="F191" s="89">
        <f>IFERROR((VLOOKUP($A191,'[35]Regulated Pivot'!$A:$L,F$9,FALSE)),0)</f>
        <v>0</v>
      </c>
      <c r="G191" s="89">
        <f>IFERROR((VLOOKUP($A191,'[35]Regulated Pivot'!$A:$L,G$9,FALSE)),0)</f>
        <v>0</v>
      </c>
      <c r="H191" s="89">
        <f>IFERROR((VLOOKUP($A191,'[35]Regulated Pivot'!$A:$L,H$9,FALSE)),0)</f>
        <v>3.71</v>
      </c>
      <c r="I191" s="89">
        <f>IFERROR((VLOOKUP($A191,'[35]Regulated Pivot'!$A:$L,I$9,FALSE)),0)</f>
        <v>0</v>
      </c>
      <c r="J191" s="89">
        <f>IFERROR((VLOOKUP($A191,'[35]Regulated Pivot'!$A:$L,J$9,FALSE)),0)</f>
        <v>0</v>
      </c>
      <c r="K191" s="90">
        <f>IFERROR((VLOOKUP($A191,'[35]Regulated Pivot'!$A:$L,K$9,FALSE)),0)</f>
        <v>0</v>
      </c>
      <c r="L191" s="90">
        <f>IFERROR((VLOOKUP($A191,'[35]Regulated Pivot'!$A:$L,L$9,FALSE)),0)</f>
        <v>0</v>
      </c>
      <c r="M191" s="90">
        <f>IFERROR((VLOOKUP($A191,'[35]Regulated Pivot'!$A:$L,M$9,FALSE)),0)</f>
        <v>0</v>
      </c>
      <c r="N191" s="90">
        <f>IFERROR((VLOOKUP($A191,'[35]Regulated Pivot'!$A:$L,N$9,FALSE)),0)</f>
        <v>0</v>
      </c>
      <c r="O191" s="90">
        <f>IFERROR((VLOOKUP($A191,'[35]Regulated Pivot'!$A:$M,O$9,FALSE)),0)</f>
        <v>0</v>
      </c>
      <c r="P191" s="90">
        <f>IFERROR((VLOOKUP($A191,'[35]Regulated Pivot'!$A:$N,P$9,FALSE)),0)</f>
        <v>0</v>
      </c>
      <c r="Q191" s="89">
        <f t="shared" si="55"/>
        <v>3.71</v>
      </c>
      <c r="S191" s="91">
        <f t="shared" si="42"/>
        <v>0</v>
      </c>
      <c r="T191" s="91">
        <f t="shared" si="43"/>
        <v>0</v>
      </c>
      <c r="U191" s="91">
        <f t="shared" si="44"/>
        <v>0</v>
      </c>
      <c r="V191" s="91">
        <f t="shared" si="45"/>
        <v>0.40238611713665939</v>
      </c>
      <c r="W191" s="91">
        <f t="shared" si="46"/>
        <v>0</v>
      </c>
      <c r="X191" s="91">
        <f t="shared" si="47"/>
        <v>0</v>
      </c>
      <c r="Y191" s="91">
        <f t="shared" si="48"/>
        <v>0</v>
      </c>
      <c r="Z191" s="91">
        <f t="shared" si="49"/>
        <v>0</v>
      </c>
      <c r="AA191" s="91">
        <f t="shared" si="50"/>
        <v>0</v>
      </c>
      <c r="AB191" s="91">
        <f t="shared" si="51"/>
        <v>0</v>
      </c>
      <c r="AC191" s="91">
        <f t="shared" si="52"/>
        <v>0</v>
      </c>
      <c r="AD191" s="91">
        <f t="shared" si="53"/>
        <v>0</v>
      </c>
      <c r="AE191" s="92">
        <f t="shared" si="54"/>
        <v>3.3532176428054949E-2</v>
      </c>
      <c r="AI191" s="244">
        <f t="shared" si="36"/>
        <v>9.27</v>
      </c>
      <c r="AJ191" s="249">
        <f t="shared" si="37"/>
        <v>3.7301193058568325</v>
      </c>
      <c r="AK191" s="249">
        <f t="shared" si="38"/>
        <v>2.0119305856832526E-2</v>
      </c>
      <c r="AL191" s="251">
        <f t="shared" si="39"/>
        <v>5.4229934924076885E-3</v>
      </c>
    </row>
    <row r="192" spans="1:38" ht="14.25" customHeight="1">
      <c r="A192" s="88" t="s">
        <v>1110</v>
      </c>
      <c r="B192" s="88" t="s">
        <v>1111</v>
      </c>
      <c r="C192" s="63">
        <f>+VLOOKUP(A192,'[35]2020 UTC Reg svc pricing'!$O:$P,2,FALSE)</f>
        <v>95.77</v>
      </c>
      <c r="D192" s="63"/>
      <c r="E192" s="89">
        <f>IFERROR((VLOOKUP($A192,'[35]Regulated Pivot'!$A:$L,E$9,FALSE)),0)</f>
        <v>0</v>
      </c>
      <c r="F192" s="89">
        <f>IFERROR((VLOOKUP($A192,'[35]Regulated Pivot'!$A:$L,F$9,FALSE)),0)</f>
        <v>0</v>
      </c>
      <c r="G192" s="89">
        <f>IFERROR((VLOOKUP($A192,'[35]Regulated Pivot'!$A:$L,G$9,FALSE)),0)</f>
        <v>7.5</v>
      </c>
      <c r="H192" s="89">
        <f>IFERROR((VLOOKUP($A192,'[35]Regulated Pivot'!$A:$L,H$9,FALSE)),0)</f>
        <v>0</v>
      </c>
      <c r="I192" s="89">
        <f>IFERROR((VLOOKUP($A192,'[35]Regulated Pivot'!$A:$L,I$9,FALSE)),0)</f>
        <v>0</v>
      </c>
      <c r="J192" s="89">
        <f>IFERROR((VLOOKUP($A192,'[35]Regulated Pivot'!$A:$L,J$9,FALSE)),0)</f>
        <v>0</v>
      </c>
      <c r="K192" s="90">
        <f>IFERROR((VLOOKUP($A192,'[35]Regulated Pivot'!$A:$L,K$9,FALSE)),0)</f>
        <v>0</v>
      </c>
      <c r="L192" s="90">
        <f>IFERROR((VLOOKUP($A192,'[35]Regulated Pivot'!$A:$L,L$9,FALSE)),0)</f>
        <v>0</v>
      </c>
      <c r="M192" s="90">
        <f>IFERROR((VLOOKUP($A192,'[35]Regulated Pivot'!$A:$L,M$9,FALSE)),0)</f>
        <v>0</v>
      </c>
      <c r="N192" s="90">
        <f>IFERROR((VLOOKUP($A192,'[35]Regulated Pivot'!$A:$L,N$9,FALSE)),0)</f>
        <v>0</v>
      </c>
      <c r="O192" s="90">
        <f>IFERROR((VLOOKUP($A192,'[35]Regulated Pivot'!$A:$M,O$9,FALSE)),0)</f>
        <v>0</v>
      </c>
      <c r="P192" s="90">
        <f>IFERROR((VLOOKUP($A192,'[35]Regulated Pivot'!$A:$N,P$9,FALSE)),0)</f>
        <v>0</v>
      </c>
      <c r="Q192" s="89">
        <f t="shared" si="55"/>
        <v>7.5</v>
      </c>
      <c r="S192" s="91">
        <f t="shared" si="42"/>
        <v>0</v>
      </c>
      <c r="T192" s="91">
        <f t="shared" si="43"/>
        <v>0</v>
      </c>
      <c r="U192" s="91">
        <f t="shared" si="44"/>
        <v>7.8312623994987993E-2</v>
      </c>
      <c r="V192" s="91">
        <f t="shared" si="45"/>
        <v>0</v>
      </c>
      <c r="W192" s="91">
        <f t="shared" si="46"/>
        <v>0</v>
      </c>
      <c r="X192" s="91">
        <f t="shared" si="47"/>
        <v>0</v>
      </c>
      <c r="Y192" s="91">
        <f t="shared" si="48"/>
        <v>0</v>
      </c>
      <c r="Z192" s="91">
        <f t="shared" si="49"/>
        <v>0</v>
      </c>
      <c r="AA192" s="91">
        <f t="shared" si="50"/>
        <v>0</v>
      </c>
      <c r="AB192" s="91">
        <f t="shared" si="51"/>
        <v>0</v>
      </c>
      <c r="AC192" s="91">
        <f t="shared" si="52"/>
        <v>0</v>
      </c>
      <c r="AD192" s="91">
        <f t="shared" si="53"/>
        <v>0</v>
      </c>
      <c r="AE192" s="92">
        <f t="shared" si="54"/>
        <v>6.5260519995823324E-3</v>
      </c>
      <c r="AI192" s="244">
        <f t="shared" si="36"/>
        <v>96.3</v>
      </c>
      <c r="AJ192" s="249">
        <f t="shared" si="37"/>
        <v>7.5415056907173428</v>
      </c>
      <c r="AK192" s="249">
        <f t="shared" si="38"/>
        <v>4.150569071734278E-2</v>
      </c>
      <c r="AL192" s="251">
        <f t="shared" si="39"/>
        <v>5.534092095645704E-3</v>
      </c>
    </row>
    <row r="193" spans="1:38" s="62" customFormat="1" ht="12.75">
      <c r="A193" s="309" t="s">
        <v>1112</v>
      </c>
      <c r="B193" s="309" t="s">
        <v>1113</v>
      </c>
      <c r="C193" s="63">
        <v>0</v>
      </c>
      <c r="D193" s="63"/>
      <c r="E193" s="89">
        <f>IFERROR((VLOOKUP($A193,'[35]Regulated Pivot'!$A:$L,E$9,FALSE)),0)</f>
        <v>0</v>
      </c>
      <c r="F193" s="89">
        <f>IFERROR((VLOOKUP($A193,'[35]Regulated Pivot'!$A:$L,F$9,FALSE)),0)</f>
        <v>-40.81</v>
      </c>
      <c r="G193" s="89">
        <f>IFERROR((VLOOKUP($A193,'[35]Regulated Pivot'!$A:$L,G$9,FALSE)),0)</f>
        <v>-1.02</v>
      </c>
      <c r="H193" s="89">
        <f>IFERROR((VLOOKUP($A193,'[35]Regulated Pivot'!$A:$L,H$9,FALSE)),0)</f>
        <v>0.01</v>
      </c>
      <c r="I193" s="89">
        <f>IFERROR((VLOOKUP($A193,'[35]Regulated Pivot'!$A:$L,I$9,FALSE)),0)</f>
        <v>0</v>
      </c>
      <c r="J193" s="89">
        <f>IFERROR((VLOOKUP($A193,'[35]Regulated Pivot'!$A:$L,J$9,FALSE)),0)</f>
        <v>-0.19</v>
      </c>
      <c r="K193" s="90">
        <f>IFERROR((VLOOKUP($A193,'[35]Regulated Pivot'!$A:$L,K$9,FALSE)),0)</f>
        <v>2.1999999999999993</v>
      </c>
      <c r="L193" s="90">
        <f>IFERROR((VLOOKUP($A193,'[35]Regulated Pivot'!$A:$L,L$9,FALSE)),0)</f>
        <v>-1.24</v>
      </c>
      <c r="M193" s="90">
        <f>IFERROR((VLOOKUP($A193,'[35]Regulated Pivot'!$A:$L,M$9,FALSE)),0)</f>
        <v>0.06</v>
      </c>
      <c r="N193" s="90">
        <f>IFERROR((VLOOKUP($A193,'[35]Regulated Pivot'!$A:$L,N$9,FALSE)),0)</f>
        <v>0.02</v>
      </c>
      <c r="O193" s="90">
        <f>IFERROR((VLOOKUP($A193,'[35]Regulated Pivot'!$A:$M,O$9,FALSE)),0)</f>
        <v>0</v>
      </c>
      <c r="P193" s="90">
        <f>IFERROR((VLOOKUP($A193,'[35]Regulated Pivot'!$A:$N,P$9,FALSE)),0)</f>
        <v>-5.49</v>
      </c>
      <c r="Q193" s="89">
        <f t="shared" si="55"/>
        <v>-46.46</v>
      </c>
      <c r="S193" s="90">
        <f t="shared" si="42"/>
        <v>0</v>
      </c>
      <c r="T193" s="90">
        <f t="shared" si="43"/>
        <v>0</v>
      </c>
      <c r="U193" s="90">
        <f t="shared" si="44"/>
        <v>0</v>
      </c>
      <c r="V193" s="90">
        <f t="shared" si="45"/>
        <v>0</v>
      </c>
      <c r="W193" s="90">
        <f t="shared" si="46"/>
        <v>0</v>
      </c>
      <c r="X193" s="90">
        <f t="shared" si="47"/>
        <v>0</v>
      </c>
      <c r="Y193" s="90">
        <f t="shared" si="48"/>
        <v>0</v>
      </c>
      <c r="Z193" s="90">
        <f t="shared" si="49"/>
        <v>0</v>
      </c>
      <c r="AA193" s="90">
        <f t="shared" si="50"/>
        <v>0</v>
      </c>
      <c r="AB193" s="90">
        <f t="shared" si="51"/>
        <v>0</v>
      </c>
      <c r="AC193" s="90">
        <f t="shared" si="52"/>
        <v>0</v>
      </c>
      <c r="AD193" s="90">
        <f t="shared" si="53"/>
        <v>0</v>
      </c>
      <c r="AE193" s="110">
        <f t="shared" si="54"/>
        <v>0</v>
      </c>
      <c r="AI193" s="244">
        <f t="shared" si="36"/>
        <v>0</v>
      </c>
      <c r="AJ193" s="244">
        <f>+Q193</f>
        <v>-46.46</v>
      </c>
      <c r="AK193" s="244">
        <f t="shared" si="38"/>
        <v>0</v>
      </c>
      <c r="AL193" s="310">
        <f t="shared" si="39"/>
        <v>0</v>
      </c>
    </row>
    <row r="194" spans="1:38" s="62" customFormat="1" ht="12.75">
      <c r="A194" s="309" t="s">
        <v>1114</v>
      </c>
      <c r="B194" s="309" t="s">
        <v>1115</v>
      </c>
      <c r="C194" s="63">
        <v>0</v>
      </c>
      <c r="D194" s="63"/>
      <c r="E194" s="89">
        <f>IFERROR((VLOOKUP($A194,'[35]Regulated Pivot'!$A:$L,E$9,FALSE)),0)</f>
        <v>-590</v>
      </c>
      <c r="F194" s="89">
        <f>IFERROR((VLOOKUP($A194,'[35]Regulated Pivot'!$A:$L,F$9,FALSE)),0)</f>
        <v>-270</v>
      </c>
      <c r="G194" s="89">
        <f>IFERROR((VLOOKUP($A194,'[35]Regulated Pivot'!$A:$L,G$9,FALSE)),0)</f>
        <v>-352.85</v>
      </c>
      <c r="H194" s="89">
        <f>IFERROR((VLOOKUP($A194,'[35]Regulated Pivot'!$A:$L,H$9,FALSE)),0)</f>
        <v>-875</v>
      </c>
      <c r="I194" s="89">
        <f>IFERROR((VLOOKUP($A194,'[35]Regulated Pivot'!$A:$L,I$9,FALSE)),0)</f>
        <v>-826.21</v>
      </c>
      <c r="J194" s="89">
        <f>IFERROR((VLOOKUP($A194,'[35]Regulated Pivot'!$A:$L,J$9,FALSE)),0)</f>
        <v>-321.5</v>
      </c>
      <c r="K194" s="90">
        <f>IFERROR((VLOOKUP($A194,'[35]Regulated Pivot'!$A:$L,K$9,FALSE)),0)</f>
        <v>-378</v>
      </c>
      <c r="L194" s="90">
        <f>IFERROR((VLOOKUP($A194,'[35]Regulated Pivot'!$A:$L,L$9,FALSE)),0)</f>
        <v>-776.05</v>
      </c>
      <c r="M194" s="90">
        <f>IFERROR((VLOOKUP($A194,'[35]Regulated Pivot'!$A:$L,M$9,FALSE)),0)</f>
        <v>-287.53999999999996</v>
      </c>
      <c r="N194" s="90">
        <f>IFERROR((VLOOKUP($A194,'[35]Regulated Pivot'!$A:$L,N$9,FALSE)),0)</f>
        <v>-1112.28</v>
      </c>
      <c r="O194" s="90">
        <f>IFERROR((VLOOKUP($A194,'[35]Regulated Pivot'!$A:$M,O$9,FALSE)),0)</f>
        <v>-310.09000000000003</v>
      </c>
      <c r="P194" s="90">
        <f>IFERROR((VLOOKUP($A194,'[35]Regulated Pivot'!$A:$N,P$9,FALSE)),0)</f>
        <v>-465.1</v>
      </c>
      <c r="Q194" s="89">
        <f t="shared" si="55"/>
        <v>-6564.62</v>
      </c>
      <c r="S194" s="90">
        <f t="shared" si="42"/>
        <v>0</v>
      </c>
      <c r="T194" s="90">
        <f t="shared" si="43"/>
        <v>0</v>
      </c>
      <c r="U194" s="90">
        <f t="shared" si="44"/>
        <v>0</v>
      </c>
      <c r="V194" s="90">
        <f t="shared" si="45"/>
        <v>0</v>
      </c>
      <c r="W194" s="90">
        <f t="shared" si="46"/>
        <v>0</v>
      </c>
      <c r="X194" s="90">
        <f t="shared" si="47"/>
        <v>0</v>
      </c>
      <c r="Y194" s="90">
        <f t="shared" si="48"/>
        <v>0</v>
      </c>
      <c r="Z194" s="90">
        <f t="shared" si="49"/>
        <v>0</v>
      </c>
      <c r="AA194" s="90">
        <f t="shared" si="50"/>
        <v>0</v>
      </c>
      <c r="AB194" s="90">
        <f t="shared" si="51"/>
        <v>0</v>
      </c>
      <c r="AC194" s="90">
        <f t="shared" si="52"/>
        <v>0</v>
      </c>
      <c r="AD194" s="90">
        <f t="shared" si="53"/>
        <v>0</v>
      </c>
      <c r="AE194" s="110">
        <f t="shared" si="54"/>
        <v>0</v>
      </c>
      <c r="AI194" s="244">
        <f t="shared" ref="AI194:AI195" si="56">+ROUND($C194*(1+$AK$4),2)</f>
        <v>0</v>
      </c>
      <c r="AJ194" s="244">
        <f t="shared" ref="AJ194:AJ195" si="57">+Q194</f>
        <v>-6564.62</v>
      </c>
      <c r="AK194" s="244">
        <f t="shared" si="38"/>
        <v>0</v>
      </c>
      <c r="AL194" s="310">
        <f t="shared" si="39"/>
        <v>0</v>
      </c>
    </row>
    <row r="195" spans="1:38" s="62" customFormat="1" ht="12.75">
      <c r="A195" s="309" t="s">
        <v>1116</v>
      </c>
      <c r="B195" s="309" t="s">
        <v>1117</v>
      </c>
      <c r="C195" s="63">
        <v>0</v>
      </c>
      <c r="D195" s="63"/>
      <c r="E195" s="89">
        <f>IFERROR((VLOOKUP($A195,'[35]Regulated Pivot'!$A:$L,E$9,FALSE)),0)</f>
        <v>0</v>
      </c>
      <c r="F195" s="89">
        <f>IFERROR((VLOOKUP($A195,'[35]Regulated Pivot'!$A:$L,F$9,FALSE)),0)</f>
        <v>0</v>
      </c>
      <c r="G195" s="89">
        <f>IFERROR((VLOOKUP($A195,'[35]Regulated Pivot'!$A:$L,G$9,FALSE)),0)</f>
        <v>-172.99</v>
      </c>
      <c r="H195" s="89">
        <f>IFERROR((VLOOKUP($A195,'[35]Regulated Pivot'!$A:$L,H$9,FALSE)),0)</f>
        <v>0</v>
      </c>
      <c r="I195" s="89">
        <f>IFERROR((VLOOKUP($A195,'[35]Regulated Pivot'!$A:$L,I$9,FALSE)),0)</f>
        <v>0</v>
      </c>
      <c r="J195" s="89">
        <f>IFERROR((VLOOKUP($A195,'[35]Regulated Pivot'!$A:$L,J$9,FALSE)),0)</f>
        <v>0</v>
      </c>
      <c r="K195" s="90">
        <f>IFERROR((VLOOKUP($A195,'[35]Regulated Pivot'!$A:$L,K$9,FALSE)),0)</f>
        <v>0</v>
      </c>
      <c r="L195" s="90">
        <f>IFERROR((VLOOKUP($A195,'[35]Regulated Pivot'!$A:$L,L$9,FALSE)),0)</f>
        <v>0</v>
      </c>
      <c r="M195" s="90">
        <f>IFERROR((VLOOKUP($A195,'[35]Regulated Pivot'!$A:$L,M$9,FALSE)),0)</f>
        <v>0</v>
      </c>
      <c r="N195" s="90">
        <f>IFERROR((VLOOKUP($A195,'[35]Regulated Pivot'!$A:$L,N$9,FALSE)),0)</f>
        <v>0</v>
      </c>
      <c r="O195" s="90">
        <f>IFERROR((VLOOKUP($A195,'[35]Regulated Pivot'!$A:$M,O$9,FALSE)),0)</f>
        <v>0</v>
      </c>
      <c r="P195" s="90">
        <f>IFERROR((VLOOKUP($A195,'[35]Regulated Pivot'!$A:$N,P$9,FALSE)),0)</f>
        <v>0</v>
      </c>
      <c r="Q195" s="89">
        <f t="shared" si="55"/>
        <v>-172.99</v>
      </c>
      <c r="S195" s="90">
        <f t="shared" si="42"/>
        <v>0</v>
      </c>
      <c r="T195" s="90">
        <f t="shared" si="43"/>
        <v>0</v>
      </c>
      <c r="U195" s="90">
        <f t="shared" si="44"/>
        <v>0</v>
      </c>
      <c r="V195" s="90">
        <f t="shared" si="45"/>
        <v>0</v>
      </c>
      <c r="W195" s="90">
        <f t="shared" si="46"/>
        <v>0</v>
      </c>
      <c r="X195" s="90">
        <f t="shared" si="47"/>
        <v>0</v>
      </c>
      <c r="Y195" s="90">
        <f t="shared" si="48"/>
        <v>0</v>
      </c>
      <c r="Z195" s="90">
        <f t="shared" si="49"/>
        <v>0</v>
      </c>
      <c r="AA195" s="90">
        <f t="shared" si="50"/>
        <v>0</v>
      </c>
      <c r="AB195" s="90">
        <f t="shared" si="51"/>
        <v>0</v>
      </c>
      <c r="AC195" s="90">
        <f t="shared" si="52"/>
        <v>0</v>
      </c>
      <c r="AD195" s="90">
        <f t="shared" si="53"/>
        <v>0</v>
      </c>
      <c r="AE195" s="110">
        <f t="shared" si="54"/>
        <v>0</v>
      </c>
      <c r="AI195" s="244">
        <f t="shared" si="56"/>
        <v>0</v>
      </c>
      <c r="AJ195" s="244">
        <f t="shared" si="57"/>
        <v>-172.99</v>
      </c>
      <c r="AK195" s="244">
        <f t="shared" si="38"/>
        <v>0</v>
      </c>
      <c r="AL195" s="310">
        <f t="shared" si="39"/>
        <v>0</v>
      </c>
    </row>
    <row r="196" spans="1:38" s="116" customFormat="1" ht="12.75">
      <c r="A196" s="111" t="s">
        <v>1118</v>
      </c>
      <c r="B196" s="111" t="s">
        <v>1119</v>
      </c>
      <c r="C196" s="112"/>
      <c r="D196" s="112"/>
      <c r="E196" s="113">
        <v>0</v>
      </c>
      <c r="F196" s="113">
        <v>0</v>
      </c>
      <c r="G196" s="113">
        <v>0</v>
      </c>
      <c r="H196" s="113">
        <v>0</v>
      </c>
      <c r="I196" s="113">
        <v>0</v>
      </c>
      <c r="J196" s="113">
        <v>0</v>
      </c>
      <c r="K196" s="113">
        <v>0</v>
      </c>
      <c r="L196" s="113">
        <v>0</v>
      </c>
      <c r="M196" s="114">
        <v>0</v>
      </c>
      <c r="N196" s="114">
        <v>0</v>
      </c>
      <c r="O196" s="114">
        <v>0</v>
      </c>
      <c r="P196" s="114">
        <v>0</v>
      </c>
      <c r="Q196" s="115">
        <f>SUM(E196:P196)</f>
        <v>0</v>
      </c>
      <c r="AI196" s="247"/>
    </row>
    <row r="197" spans="1:38">
      <c r="A197" s="97"/>
      <c r="B197" s="97"/>
      <c r="D197" s="63"/>
      <c r="E197" s="89"/>
      <c r="F197" s="90" t="str">
        <f>IF(D197="","",(#REF!/D197)+(#REF!/C197))</f>
        <v/>
      </c>
      <c r="G197" s="90" t="str">
        <f t="shared" ref="G197" si="58">IF(D197="","",F197/12)</f>
        <v/>
      </c>
      <c r="AI197" s="244"/>
    </row>
    <row r="198" spans="1:38">
      <c r="A198" s="99"/>
      <c r="B198" s="100" t="s">
        <v>1120</v>
      </c>
      <c r="D198" s="63"/>
      <c r="E198" s="101">
        <f t="shared" ref="E198:Q198" si="59">SUM(E73:E197)</f>
        <v>533861.59000000043</v>
      </c>
      <c r="F198" s="101">
        <f t="shared" si="59"/>
        <v>533304.34000000008</v>
      </c>
      <c r="G198" s="101">
        <f t="shared" si="59"/>
        <v>528203.48999999987</v>
      </c>
      <c r="H198" s="101">
        <f t="shared" si="59"/>
        <v>495973.87000000011</v>
      </c>
      <c r="I198" s="101">
        <f t="shared" si="59"/>
        <v>504995.17999999993</v>
      </c>
      <c r="J198" s="101">
        <f t="shared" si="59"/>
        <v>527997.15000000037</v>
      </c>
      <c r="K198" s="101">
        <f t="shared" si="59"/>
        <v>541459.70000000007</v>
      </c>
      <c r="L198" s="101">
        <f t="shared" si="59"/>
        <v>549580.13999999978</v>
      </c>
      <c r="M198" s="101">
        <f t="shared" si="59"/>
        <v>547201.61999999965</v>
      </c>
      <c r="N198" s="101">
        <f t="shared" si="59"/>
        <v>545475.8949999999</v>
      </c>
      <c r="O198" s="101">
        <f t="shared" si="59"/>
        <v>547178.125</v>
      </c>
      <c r="P198" s="101">
        <f t="shared" si="59"/>
        <v>545762.80999999971</v>
      </c>
      <c r="Q198" s="102">
        <f t="shared" si="59"/>
        <v>6400993.910000002</v>
      </c>
      <c r="S198" s="103">
        <f t="shared" ref="S198:AD198" si="60">+SUM(S73:S140)</f>
        <v>4143.9821051303979</v>
      </c>
      <c r="T198" s="103">
        <f t="shared" si="60"/>
        <v>4149.1527641065168</v>
      </c>
      <c r="U198" s="103">
        <f t="shared" si="60"/>
        <v>4164.0484804090784</v>
      </c>
      <c r="V198" s="103">
        <f t="shared" si="60"/>
        <v>4116.6198000615068</v>
      </c>
      <c r="W198" s="103">
        <f t="shared" si="60"/>
        <v>4192.2521822911822</v>
      </c>
      <c r="X198" s="103">
        <f t="shared" si="60"/>
        <v>4365.4773135517098</v>
      </c>
      <c r="Y198" s="103">
        <f t="shared" si="60"/>
        <v>4296.3354916208182</v>
      </c>
      <c r="Z198" s="103">
        <f t="shared" si="60"/>
        <v>4339.8770665833645</v>
      </c>
      <c r="AA198" s="103">
        <f t="shared" si="60"/>
        <v>4332.6728746583167</v>
      </c>
      <c r="AB198" s="103">
        <f t="shared" si="60"/>
        <v>4321.7413560390487</v>
      </c>
      <c r="AC198" s="103">
        <f t="shared" si="60"/>
        <v>4296.3381089921641</v>
      </c>
      <c r="AD198" s="103">
        <f t="shared" si="60"/>
        <v>4252.4211036219631</v>
      </c>
      <c r="AE198" s="104">
        <f>+SUM(AE73:AE140)</f>
        <v>4247.5765539221711</v>
      </c>
      <c r="AI198" s="245">
        <f>+SUM(AI73:AI197)</f>
        <v>32634.399999999991</v>
      </c>
      <c r="AJ198" s="245">
        <f>+SUM(AJ73:AJ197)</f>
        <v>6436684.4339334201</v>
      </c>
      <c r="AK198" s="245">
        <f>+SUM(AK73:AK197)</f>
        <v>35690.523933421544</v>
      </c>
    </row>
    <row r="199" spans="1:38">
      <c r="A199" s="99"/>
      <c r="B199" s="99"/>
      <c r="D199" s="63"/>
      <c r="E199" s="105"/>
      <c r="F199" s="90"/>
      <c r="G199" s="90"/>
      <c r="AI199" s="244"/>
    </row>
    <row r="200" spans="1:38">
      <c r="A200" s="87" t="s">
        <v>1121</v>
      </c>
      <c r="B200" s="85" t="s">
        <v>1121</v>
      </c>
      <c r="D200" s="107"/>
      <c r="E200" s="86"/>
      <c r="AI200" s="244"/>
    </row>
    <row r="201" spans="1:38">
      <c r="A201" s="87"/>
      <c r="B201" s="87"/>
      <c r="D201" s="107"/>
      <c r="E201" s="86"/>
      <c r="AI201" s="244"/>
    </row>
    <row r="202" spans="1:38" ht="12.75">
      <c r="A202" s="88" t="s">
        <v>1122</v>
      </c>
      <c r="B202" s="88" t="s">
        <v>1123</v>
      </c>
      <c r="C202" s="63">
        <f>+VLOOKUP(A202,'[35]2020 UTC Reg svc pricing'!$O:$P,2,FALSE)</f>
        <v>110.22</v>
      </c>
      <c r="D202" s="89"/>
      <c r="E202" s="89">
        <f>IFERROR((VLOOKUP($A202,'[35]Regulated Pivot'!$A:$L,E$9,FALSE)),0)</f>
        <v>220.44</v>
      </c>
      <c r="F202" s="89">
        <f>IFERROR((VLOOKUP($A202,'[35]Regulated Pivot'!$A:$L,F$9,FALSE)),0)</f>
        <v>220.44</v>
      </c>
      <c r="G202" s="89">
        <f>IFERROR((VLOOKUP($A202,'[35]Regulated Pivot'!$A:$L,G$9,FALSE)),0)</f>
        <v>220.44</v>
      </c>
      <c r="H202" s="89">
        <f>IFERROR((VLOOKUP($A202,'[35]Regulated Pivot'!$A:$L,H$9,FALSE)),0)</f>
        <v>110.22</v>
      </c>
      <c r="I202" s="89">
        <f>IFERROR((VLOOKUP($A202,'[35]Regulated Pivot'!$A:$L,I$9,FALSE)),0)</f>
        <v>110.22</v>
      </c>
      <c r="J202" s="89">
        <f>IFERROR((VLOOKUP($A202,'[35]Regulated Pivot'!$A:$L,J$9,FALSE)),0)</f>
        <v>110.22</v>
      </c>
      <c r="K202" s="90">
        <f>IFERROR((VLOOKUP($A202,'[35]Regulated Pivot'!$A:$L,K$9,FALSE)),0)</f>
        <v>110.22</v>
      </c>
      <c r="L202" s="90">
        <f>IFERROR((VLOOKUP($A202,'[35]Regulated Pivot'!$A:$L,L$9,FALSE)),0)</f>
        <v>331.56</v>
      </c>
      <c r="M202" s="90">
        <f>IFERROR((VLOOKUP($A202,'[35]Regulated Pivot'!$A:$L,M$9,FALSE)),0)</f>
        <v>221.04</v>
      </c>
      <c r="N202" s="90">
        <f>IFERROR((VLOOKUP($A202,'[35]Regulated Pivot'!$A:$L,N$9,FALSE)),0)</f>
        <v>221.04</v>
      </c>
      <c r="O202" s="90">
        <f>IFERROR((VLOOKUP($A202,'[35]Regulated Pivot'!$A:$M,O$9,FALSE)),0)</f>
        <v>442.08</v>
      </c>
      <c r="P202" s="90">
        <f>IFERROR((VLOOKUP($A202,'[35]Regulated Pivot'!$A:$N,P$9,FALSE)),0)</f>
        <v>331.56</v>
      </c>
      <c r="Q202" s="89">
        <f t="shared" ref="Q202:Q278" si="61">SUM(E202:P202)</f>
        <v>2649.48</v>
      </c>
      <c r="S202" s="91">
        <f t="shared" ref="S202:AD216" si="62">IFERROR(E202/$C202,0)</f>
        <v>2</v>
      </c>
      <c r="T202" s="91">
        <f t="shared" si="62"/>
        <v>2</v>
      </c>
      <c r="U202" s="91">
        <f t="shared" si="62"/>
        <v>2</v>
      </c>
      <c r="V202" s="91">
        <f t="shared" si="62"/>
        <v>1</v>
      </c>
      <c r="W202" s="91">
        <f t="shared" si="62"/>
        <v>1</v>
      </c>
      <c r="X202" s="91">
        <f t="shared" si="62"/>
        <v>1</v>
      </c>
      <c r="Y202" s="91">
        <f t="shared" si="62"/>
        <v>1</v>
      </c>
      <c r="Z202" s="91">
        <f t="shared" si="62"/>
        <v>3.0081654872074033</v>
      </c>
      <c r="AA202" s="91">
        <f t="shared" si="62"/>
        <v>2.0054436581382689</v>
      </c>
      <c r="AB202" s="91">
        <f t="shared" si="62"/>
        <v>2.0054436581382689</v>
      </c>
      <c r="AC202" s="91">
        <f t="shared" si="62"/>
        <v>4.0108873162765377</v>
      </c>
      <c r="AD202" s="91">
        <f t="shared" si="62"/>
        <v>3.0081654872074033</v>
      </c>
      <c r="AE202" s="92">
        <f>IFERROR(AVERAGE(S202:AD202),0)</f>
        <v>2.0031754672473236</v>
      </c>
      <c r="AI202" s="244">
        <f t="shared" ref="AI202:AI264" si="63">+ROUND($C202*(1+$AK$4),2)</f>
        <v>110.83</v>
      </c>
      <c r="AJ202" s="249">
        <f t="shared" ref="AJ202:AJ265" si="64">+AE202*AI202*12</f>
        <v>2664.1432444202505</v>
      </c>
      <c r="AK202" s="249">
        <f t="shared" ref="AK202:AK265" si="65">+AJ202-Q202</f>
        <v>14.663244420250521</v>
      </c>
      <c r="AL202" s="251">
        <f t="shared" ref="AL202:AL265" si="66">+AK202/Q202</f>
        <v>5.5343857739067748E-3</v>
      </c>
    </row>
    <row r="203" spans="1:38" ht="12.75">
      <c r="A203" s="88" t="s">
        <v>1124</v>
      </c>
      <c r="B203" s="88" t="s">
        <v>1125</v>
      </c>
      <c r="C203" s="63">
        <f>+VLOOKUP(A203,'[35]2020 UTC Reg svc pricing'!$O:$P,2,FALSE)</f>
        <v>110.22</v>
      </c>
      <c r="D203" s="63"/>
      <c r="E203" s="89">
        <f>IFERROR((VLOOKUP($A203,'[35]Regulated Pivot'!$A:$L,E$9,FALSE)),0)</f>
        <v>5180.34</v>
      </c>
      <c r="F203" s="89">
        <f>IFERROR((VLOOKUP($A203,'[35]Regulated Pivot'!$A:$L,F$9,FALSE)),0)</f>
        <v>4959.8999999999996</v>
      </c>
      <c r="G203" s="89">
        <f>IFERROR((VLOOKUP($A203,'[35]Regulated Pivot'!$A:$L,G$9,FALSE)),0)</f>
        <v>4849.68</v>
      </c>
      <c r="H203" s="89">
        <f>IFERROR((VLOOKUP($A203,'[35]Regulated Pivot'!$A:$L,H$9,FALSE)),0)</f>
        <v>4519.0200000000004</v>
      </c>
      <c r="I203" s="89">
        <f>IFERROR((VLOOKUP($A203,'[35]Regulated Pivot'!$A:$L,I$9,FALSE)),0)</f>
        <v>3747.4799999999996</v>
      </c>
      <c r="J203" s="89">
        <f>IFERROR((VLOOKUP($A203,'[35]Regulated Pivot'!$A:$L,J$9,FALSE)),0)</f>
        <v>9919.7999999999993</v>
      </c>
      <c r="K203" s="90">
        <f>IFERROR((VLOOKUP($A203,'[35]Regulated Pivot'!$A:$L,K$9,FALSE)),0)</f>
        <v>6062.1</v>
      </c>
      <c r="L203" s="90">
        <f>IFERROR((VLOOKUP($A203,'[35]Regulated Pivot'!$A:$L,L$9,FALSE)),0)</f>
        <v>5415.18</v>
      </c>
      <c r="M203" s="90">
        <f>IFERROR((VLOOKUP($A203,'[35]Regulated Pivot'!$A:$L,M$9,FALSE)),0)</f>
        <v>4752.3599999999997</v>
      </c>
      <c r="N203" s="90">
        <f>IFERROR((VLOOKUP($A203,'[35]Regulated Pivot'!$A:$L,N$9,FALSE)),0)</f>
        <v>7846.92</v>
      </c>
      <c r="O203" s="90">
        <f>IFERROR((VLOOKUP($A203,'[35]Regulated Pivot'!$A:$M,O$9,FALSE)),0)</f>
        <v>7846.920000000001</v>
      </c>
      <c r="P203" s="90">
        <f>IFERROR((VLOOKUP($A203,'[35]Regulated Pivot'!$A:$N,P$9,FALSE)),0)</f>
        <v>4752.3600000000006</v>
      </c>
      <c r="Q203" s="89">
        <f t="shared" si="61"/>
        <v>69852.06</v>
      </c>
      <c r="S203" s="91">
        <f t="shared" si="62"/>
        <v>47</v>
      </c>
      <c r="T203" s="91">
        <f t="shared" si="62"/>
        <v>45</v>
      </c>
      <c r="U203" s="91">
        <f t="shared" si="62"/>
        <v>44</v>
      </c>
      <c r="V203" s="91">
        <f t="shared" si="62"/>
        <v>41.000000000000007</v>
      </c>
      <c r="W203" s="91">
        <f t="shared" si="62"/>
        <v>33.999999999999993</v>
      </c>
      <c r="X203" s="91">
        <f t="shared" si="62"/>
        <v>90</v>
      </c>
      <c r="Y203" s="91">
        <f t="shared" si="62"/>
        <v>55.000000000000007</v>
      </c>
      <c r="Z203" s="91">
        <f t="shared" si="62"/>
        <v>49.13064779531846</v>
      </c>
      <c r="AA203" s="91">
        <f t="shared" si="62"/>
        <v>43.117038649972777</v>
      </c>
      <c r="AB203" s="91">
        <f t="shared" si="62"/>
        <v>71.193249863908548</v>
      </c>
      <c r="AC203" s="91">
        <f t="shared" si="62"/>
        <v>71.193249863908562</v>
      </c>
      <c r="AD203" s="91">
        <f t="shared" si="62"/>
        <v>43.117038649972784</v>
      </c>
      <c r="AE203" s="92">
        <f t="shared" ref="AE203:AE260" si="67">IFERROR(AVERAGE(S203:AD203),0)</f>
        <v>52.812602068590088</v>
      </c>
      <c r="AI203" s="244">
        <f t="shared" si="63"/>
        <v>110.83</v>
      </c>
      <c r="AJ203" s="249">
        <f t="shared" si="64"/>
        <v>70238.64824714206</v>
      </c>
      <c r="AK203" s="249">
        <f t="shared" si="65"/>
        <v>386.58824714206276</v>
      </c>
      <c r="AL203" s="251">
        <f t="shared" si="66"/>
        <v>5.5343857739064929E-3</v>
      </c>
    </row>
    <row r="204" spans="1:38" ht="12.75">
      <c r="A204" s="88" t="s">
        <v>1126</v>
      </c>
      <c r="B204" s="88" t="s">
        <v>1127</v>
      </c>
      <c r="C204" s="63">
        <f>+VLOOKUP(A204,'[35]2020 UTC Reg svc pricing'!$O:$P,2,FALSE)</f>
        <v>114.8</v>
      </c>
      <c r="D204" s="63"/>
      <c r="E204" s="89">
        <f>IFERROR((VLOOKUP($A204,'[35]Regulated Pivot'!$A:$L,E$9,FALSE)),0)</f>
        <v>6581.1299999999992</v>
      </c>
      <c r="F204" s="89">
        <f>IFERROR((VLOOKUP($A204,'[35]Regulated Pivot'!$A:$L,F$9,FALSE)),0)</f>
        <v>6658.4</v>
      </c>
      <c r="G204" s="89">
        <f>IFERROR((VLOOKUP($A204,'[35]Regulated Pivot'!$A:$L,G$9,FALSE)),0)</f>
        <v>7232.4</v>
      </c>
      <c r="H204" s="89">
        <f>IFERROR((VLOOKUP($A204,'[35]Regulated Pivot'!$A:$L,H$9,FALSE)),0)</f>
        <v>4936.3999999999996</v>
      </c>
      <c r="I204" s="89">
        <f>IFERROR((VLOOKUP($A204,'[35]Regulated Pivot'!$A:$L,I$9,FALSE)),0)</f>
        <v>4821.5999999999995</v>
      </c>
      <c r="J204" s="89">
        <f>IFERROR((VLOOKUP($A204,'[35]Regulated Pivot'!$A:$L,J$9,FALSE)),0)</f>
        <v>7347.2</v>
      </c>
      <c r="K204" s="90">
        <f>IFERROR((VLOOKUP($A204,'[35]Regulated Pivot'!$A:$L,K$9,FALSE)),0)</f>
        <v>8150.8</v>
      </c>
      <c r="L204" s="90">
        <f>IFERROR((VLOOKUP($A204,'[35]Regulated Pivot'!$A:$L,L$9,FALSE)),0)</f>
        <v>8515.9699999999993</v>
      </c>
      <c r="M204" s="90">
        <f>IFERROR((VLOOKUP($A204,'[35]Regulated Pivot'!$A:$L,M$9,FALSE)),0)</f>
        <v>6331.0499999999993</v>
      </c>
      <c r="N204" s="90">
        <f>IFERROR((VLOOKUP($A204,'[35]Regulated Pivot'!$A:$L,N$9,FALSE)),0)</f>
        <v>7367.0399999999991</v>
      </c>
      <c r="O204" s="90">
        <f>IFERROR((VLOOKUP($A204,'[35]Regulated Pivot'!$A:$M,O$9,FALSE)),0)</f>
        <v>7021.71</v>
      </c>
      <c r="P204" s="90">
        <f>IFERROR((VLOOKUP($A204,'[35]Regulated Pivot'!$A:$N,P$9,FALSE)),0)</f>
        <v>7021.71</v>
      </c>
      <c r="Q204" s="89">
        <f t="shared" si="61"/>
        <v>81985.41</v>
      </c>
      <c r="S204" s="91">
        <f t="shared" si="62"/>
        <v>57.326916376306613</v>
      </c>
      <c r="T204" s="91">
        <f t="shared" si="62"/>
        <v>58</v>
      </c>
      <c r="U204" s="91">
        <f t="shared" si="62"/>
        <v>63</v>
      </c>
      <c r="V204" s="91">
        <f t="shared" si="62"/>
        <v>43</v>
      </c>
      <c r="W204" s="91">
        <f t="shared" si="62"/>
        <v>41.999999999999993</v>
      </c>
      <c r="X204" s="91">
        <f t="shared" si="62"/>
        <v>64</v>
      </c>
      <c r="Y204" s="91">
        <f t="shared" si="62"/>
        <v>71</v>
      </c>
      <c r="Z204" s="91">
        <f t="shared" si="62"/>
        <v>74.180923344947729</v>
      </c>
      <c r="AA204" s="91">
        <f t="shared" si="62"/>
        <v>55.148519163763062</v>
      </c>
      <c r="AB204" s="91">
        <f t="shared" si="62"/>
        <v>64.172822299651557</v>
      </c>
      <c r="AC204" s="91">
        <f t="shared" si="62"/>
        <v>61.164721254355399</v>
      </c>
      <c r="AD204" s="91">
        <f t="shared" si="62"/>
        <v>61.164721254355399</v>
      </c>
      <c r="AE204" s="92">
        <f t="shared" si="67"/>
        <v>59.513218641114975</v>
      </c>
      <c r="AI204" s="244">
        <f t="shared" si="63"/>
        <v>115.44</v>
      </c>
      <c r="AJ204" s="249">
        <f t="shared" si="64"/>
        <v>82442.471519163752</v>
      </c>
      <c r="AK204" s="249">
        <f t="shared" si="65"/>
        <v>457.06151916374802</v>
      </c>
      <c r="AL204" s="251">
        <f t="shared" si="66"/>
        <v>5.5749128919858788E-3</v>
      </c>
    </row>
    <row r="205" spans="1:38" ht="12.75">
      <c r="A205" s="88" t="s">
        <v>1128</v>
      </c>
      <c r="B205" s="88" t="s">
        <v>1129</v>
      </c>
      <c r="C205" s="63">
        <f>+VLOOKUP(A205,'[35]2020 UTC Reg svc pricing'!$O:$P,2,FALSE)</f>
        <v>114.8</v>
      </c>
      <c r="D205" s="63"/>
      <c r="E205" s="89">
        <f>IFERROR((VLOOKUP($A205,'[35]Regulated Pivot'!$A:$L,E$9,FALSE)),0)</f>
        <v>4592</v>
      </c>
      <c r="F205" s="89">
        <f>IFERROR((VLOOKUP($A205,'[35]Regulated Pivot'!$A:$L,F$9,FALSE)),0)</f>
        <v>4477.2</v>
      </c>
      <c r="G205" s="89">
        <f>IFERROR((VLOOKUP($A205,'[35]Regulated Pivot'!$A:$L,G$9,FALSE)),0)</f>
        <v>5280.8</v>
      </c>
      <c r="H205" s="89">
        <f>IFERROR((VLOOKUP($A205,'[35]Regulated Pivot'!$A:$L,H$9,FALSE)),0)</f>
        <v>4018</v>
      </c>
      <c r="I205" s="89">
        <f>IFERROR((VLOOKUP($A205,'[35]Regulated Pivot'!$A:$L,I$9,FALSE)),0)</f>
        <v>4018</v>
      </c>
      <c r="J205" s="89">
        <f>IFERROR((VLOOKUP($A205,'[35]Regulated Pivot'!$A:$L,J$9,FALSE)),0)</f>
        <v>5166</v>
      </c>
      <c r="K205" s="90">
        <f>IFERROR((VLOOKUP($A205,'[35]Regulated Pivot'!$A:$L,K$9,FALSE)),0)</f>
        <v>5051.2000000000007</v>
      </c>
      <c r="L205" s="90">
        <f>IFERROR((VLOOKUP($A205,'[35]Regulated Pivot'!$A:$L,L$9,FALSE)),0)</f>
        <v>4718.2700000000004</v>
      </c>
      <c r="M205" s="90">
        <f>IFERROR((VLOOKUP($A205,'[35]Regulated Pivot'!$A:$L,M$9,FALSE)),0)</f>
        <v>5410.17</v>
      </c>
      <c r="N205" s="90">
        <f>IFERROR((VLOOKUP($A205,'[35]Regulated Pivot'!$A:$L,N$9,FALSE)),0)</f>
        <v>6100.83</v>
      </c>
      <c r="O205" s="90">
        <f>IFERROR((VLOOKUP($A205,'[35]Regulated Pivot'!$A:$M,O$9,FALSE)),0)</f>
        <v>4259.07</v>
      </c>
      <c r="P205" s="90">
        <f>IFERROR((VLOOKUP($A205,'[35]Regulated Pivot'!$A:$N,P$9,FALSE)),0)</f>
        <v>5640.39</v>
      </c>
      <c r="Q205" s="89">
        <f t="shared" si="61"/>
        <v>58731.93</v>
      </c>
      <c r="S205" s="91">
        <f t="shared" si="62"/>
        <v>40</v>
      </c>
      <c r="T205" s="91">
        <f t="shared" si="62"/>
        <v>39</v>
      </c>
      <c r="U205" s="91">
        <f t="shared" si="62"/>
        <v>46</v>
      </c>
      <c r="V205" s="91">
        <f t="shared" si="62"/>
        <v>35</v>
      </c>
      <c r="W205" s="91">
        <f t="shared" si="62"/>
        <v>35</v>
      </c>
      <c r="X205" s="91">
        <f t="shared" si="62"/>
        <v>45</v>
      </c>
      <c r="Y205" s="91">
        <f t="shared" si="62"/>
        <v>44.000000000000007</v>
      </c>
      <c r="Z205" s="91">
        <f t="shared" si="62"/>
        <v>41.099912891986065</v>
      </c>
      <c r="AA205" s="91">
        <f t="shared" si="62"/>
        <v>47.126916376306625</v>
      </c>
      <c r="AB205" s="91">
        <f t="shared" si="62"/>
        <v>53.143118466898954</v>
      </c>
      <c r="AC205" s="91">
        <f t="shared" si="62"/>
        <v>37.099912891986058</v>
      </c>
      <c r="AD205" s="91">
        <f t="shared" si="62"/>
        <v>49.132317073170739</v>
      </c>
      <c r="AE205" s="92">
        <f t="shared" si="67"/>
        <v>42.633514808362364</v>
      </c>
      <c r="AI205" s="244">
        <f t="shared" si="63"/>
        <v>115.44</v>
      </c>
      <c r="AJ205" s="249">
        <f t="shared" si="64"/>
        <v>59059.355393728212</v>
      </c>
      <c r="AK205" s="249">
        <f t="shared" si="65"/>
        <v>327.42539372821193</v>
      </c>
      <c r="AL205" s="251">
        <f t="shared" si="66"/>
        <v>5.5749128919858745E-3</v>
      </c>
    </row>
    <row r="206" spans="1:38" ht="12.75">
      <c r="A206" s="88" t="s">
        <v>1130</v>
      </c>
      <c r="B206" s="88" t="s">
        <v>1125</v>
      </c>
      <c r="C206" s="63">
        <f>+VLOOKUP(A206,'[35]2020 UTC Reg svc pricing'!$O:$P,2,FALSE)</f>
        <v>126.93000000000002</v>
      </c>
      <c r="D206" s="63"/>
      <c r="E206" s="89">
        <f>IFERROR((VLOOKUP($A206,'[35]Regulated Pivot'!$A:$L,E$9,FALSE)),0)</f>
        <v>0</v>
      </c>
      <c r="F206" s="89">
        <f>IFERROR((VLOOKUP($A206,'[35]Regulated Pivot'!$A:$L,F$9,FALSE)),0)</f>
        <v>0</v>
      </c>
      <c r="G206" s="89">
        <f>IFERROR((VLOOKUP($A206,'[35]Regulated Pivot'!$A:$L,G$9,FALSE)),0)</f>
        <v>0</v>
      </c>
      <c r="H206" s="89">
        <f>IFERROR((VLOOKUP($A206,'[35]Regulated Pivot'!$A:$L,H$9,FALSE)),0)</f>
        <v>220.44</v>
      </c>
      <c r="I206" s="89">
        <f>IFERROR((VLOOKUP($A206,'[35]Regulated Pivot'!$A:$L,I$9,FALSE)),0)</f>
        <v>0</v>
      </c>
      <c r="J206" s="89">
        <f>IFERROR((VLOOKUP($A206,'[35]Regulated Pivot'!$A:$L,J$9,FALSE)),0)</f>
        <v>0</v>
      </c>
      <c r="K206" s="90">
        <f>IFERROR((VLOOKUP($A206,'[35]Regulated Pivot'!$A:$L,K$9,FALSE)),0)</f>
        <v>0</v>
      </c>
      <c r="L206" s="90">
        <f>IFERROR((VLOOKUP($A206,'[35]Regulated Pivot'!$A:$L,L$9,FALSE)),0)</f>
        <v>0</v>
      </c>
      <c r="M206" s="90">
        <f>IFERROR((VLOOKUP($A206,'[35]Regulated Pivot'!$A:$L,M$9,FALSE)),0)</f>
        <v>0</v>
      </c>
      <c r="N206" s="90">
        <f>IFERROR((VLOOKUP($A206,'[35]Regulated Pivot'!$A:$L,N$9,FALSE)),0)</f>
        <v>0</v>
      </c>
      <c r="O206" s="90">
        <f>IFERROR((VLOOKUP($A206,'[35]Regulated Pivot'!$A:$M,O$9,FALSE)),0)</f>
        <v>0</v>
      </c>
      <c r="P206" s="90">
        <f>IFERROR((VLOOKUP($A206,'[35]Regulated Pivot'!$A:$N,P$9,FALSE)),0)</f>
        <v>0</v>
      </c>
      <c r="Q206" s="89">
        <f t="shared" si="61"/>
        <v>220.44</v>
      </c>
      <c r="S206" s="91">
        <f t="shared" si="62"/>
        <v>0</v>
      </c>
      <c r="T206" s="91">
        <f t="shared" si="62"/>
        <v>0</v>
      </c>
      <c r="U206" s="91">
        <f t="shared" si="62"/>
        <v>0</v>
      </c>
      <c r="V206" s="91">
        <f t="shared" si="62"/>
        <v>1.7367052706216022</v>
      </c>
      <c r="W206" s="91">
        <f t="shared" si="62"/>
        <v>0</v>
      </c>
      <c r="X206" s="91">
        <f t="shared" si="62"/>
        <v>0</v>
      </c>
      <c r="Y206" s="91">
        <f t="shared" si="62"/>
        <v>0</v>
      </c>
      <c r="Z206" s="91">
        <f t="shared" si="62"/>
        <v>0</v>
      </c>
      <c r="AA206" s="91">
        <f t="shared" si="62"/>
        <v>0</v>
      </c>
      <c r="AB206" s="91">
        <f t="shared" si="62"/>
        <v>0</v>
      </c>
      <c r="AC206" s="91">
        <f t="shared" si="62"/>
        <v>0</v>
      </c>
      <c r="AD206" s="91">
        <f t="shared" si="62"/>
        <v>0</v>
      </c>
      <c r="AE206" s="92">
        <f t="shared" si="67"/>
        <v>0.14472543921846684</v>
      </c>
      <c r="AI206" s="244">
        <f t="shared" si="63"/>
        <v>127.64</v>
      </c>
      <c r="AJ206" s="249">
        <f t="shared" si="64"/>
        <v>221.67306074214127</v>
      </c>
      <c r="AK206" s="249">
        <f t="shared" si="65"/>
        <v>1.2330607421412765</v>
      </c>
      <c r="AL206" s="251">
        <f t="shared" si="66"/>
        <v>5.593634286614392E-3</v>
      </c>
    </row>
    <row r="207" spans="1:38" ht="12.75">
      <c r="A207" s="88" t="s">
        <v>1131</v>
      </c>
      <c r="B207" s="88" t="s">
        <v>1132</v>
      </c>
      <c r="C207" s="117">
        <v>120.09</v>
      </c>
      <c r="D207" s="63"/>
      <c r="E207" s="89">
        <f>IFERROR((VLOOKUP($A207,'[35]Regulated Pivot'!$A:$L,E$9,FALSE)),0)</f>
        <v>0</v>
      </c>
      <c r="F207" s="89">
        <f>IFERROR((VLOOKUP($A207,'[35]Regulated Pivot'!$A:$L,F$9,FALSE)),0)</f>
        <v>0</v>
      </c>
      <c r="G207" s="89">
        <f>IFERROR((VLOOKUP($A207,'[35]Regulated Pivot'!$A:$L,G$9,FALSE)),0)</f>
        <v>0</v>
      </c>
      <c r="H207" s="89">
        <f>IFERROR((VLOOKUP($A207,'[35]Regulated Pivot'!$A:$L,H$9,FALSE)),0)</f>
        <v>0</v>
      </c>
      <c r="I207" s="89">
        <f>IFERROR((VLOOKUP($A207,'[35]Regulated Pivot'!$A:$L,I$9,FALSE)),0)</f>
        <v>0</v>
      </c>
      <c r="J207" s="89">
        <f>IFERROR((VLOOKUP($A207,'[35]Regulated Pivot'!$A:$L,J$9,FALSE)),0)</f>
        <v>0</v>
      </c>
      <c r="K207" s="90">
        <f>IFERROR((VLOOKUP($A207,'[35]Regulated Pivot'!$A:$L,K$9,FALSE)),0)</f>
        <v>0</v>
      </c>
      <c r="L207" s="90">
        <f>IFERROR((VLOOKUP($A207,'[35]Regulated Pivot'!$A:$L,L$9,FALSE)),0)</f>
        <v>0</v>
      </c>
      <c r="M207" s="90">
        <f>IFERROR((VLOOKUP($A207,'[35]Regulated Pivot'!$A:$L,M$9,FALSE)),0)</f>
        <v>0</v>
      </c>
      <c r="N207" s="90">
        <f>IFERROR((VLOOKUP($A207,'[35]Regulated Pivot'!$A:$L,N$9,FALSE)),0)</f>
        <v>0</v>
      </c>
      <c r="O207" s="90">
        <f>IFERROR((VLOOKUP($A207,'[35]Regulated Pivot'!$A:$M,O$9,FALSE)),0)</f>
        <v>120.09</v>
      </c>
      <c r="P207" s="90">
        <f>IFERROR((VLOOKUP($A207,'[35]Regulated Pivot'!$A:$N,P$9,FALSE)),0)</f>
        <v>0</v>
      </c>
      <c r="Q207" s="89">
        <f t="shared" si="61"/>
        <v>120.09</v>
      </c>
      <c r="S207" s="91">
        <f t="shared" si="62"/>
        <v>0</v>
      </c>
      <c r="T207" s="91">
        <f t="shared" si="62"/>
        <v>0</v>
      </c>
      <c r="U207" s="91">
        <f t="shared" si="62"/>
        <v>0</v>
      </c>
      <c r="V207" s="91">
        <f t="shared" si="62"/>
        <v>0</v>
      </c>
      <c r="W207" s="91">
        <f t="shared" si="62"/>
        <v>0</v>
      </c>
      <c r="X207" s="91">
        <f t="shared" si="62"/>
        <v>0</v>
      </c>
      <c r="Y207" s="91">
        <f t="shared" si="62"/>
        <v>0</v>
      </c>
      <c r="Z207" s="91">
        <f t="shared" si="62"/>
        <v>0</v>
      </c>
      <c r="AA207" s="91">
        <f t="shared" si="62"/>
        <v>0</v>
      </c>
      <c r="AB207" s="91">
        <f t="shared" si="62"/>
        <v>0</v>
      </c>
      <c r="AC207" s="91">
        <f t="shared" si="62"/>
        <v>1</v>
      </c>
      <c r="AD207" s="91">
        <f t="shared" si="62"/>
        <v>0</v>
      </c>
      <c r="AE207" s="92">
        <f t="shared" si="67"/>
        <v>8.3333333333333329E-2</v>
      </c>
      <c r="AI207" s="244">
        <f t="shared" si="63"/>
        <v>120.76</v>
      </c>
      <c r="AJ207" s="249">
        <f t="shared" si="64"/>
        <v>120.75999999999999</v>
      </c>
      <c r="AK207" s="249">
        <f t="shared" si="65"/>
        <v>0.66999999999998749</v>
      </c>
      <c r="AL207" s="251">
        <f t="shared" si="66"/>
        <v>5.5791489716045259E-3</v>
      </c>
    </row>
    <row r="208" spans="1:38" ht="12.75">
      <c r="A208" s="88" t="s">
        <v>763</v>
      </c>
      <c r="B208" s="88" t="s">
        <v>764</v>
      </c>
      <c r="C208" s="117">
        <v>70.22</v>
      </c>
      <c r="D208" s="63"/>
      <c r="E208" s="89">
        <f>IFERROR((VLOOKUP($A208,'[35]Regulated Pivot'!$A:$L,E$9,FALSE)),0)</f>
        <v>0</v>
      </c>
      <c r="F208" s="89">
        <f>IFERROR((VLOOKUP($A208,'[35]Regulated Pivot'!$A:$L,F$9,FALSE)),0)</f>
        <v>0</v>
      </c>
      <c r="G208" s="89">
        <f>IFERROR((VLOOKUP($A208,'[35]Regulated Pivot'!$A:$L,G$9,FALSE)),0)</f>
        <v>0</v>
      </c>
      <c r="H208" s="89">
        <f>IFERROR((VLOOKUP($A208,'[35]Regulated Pivot'!$A:$L,H$9,FALSE)),0)</f>
        <v>0</v>
      </c>
      <c r="I208" s="89">
        <f>IFERROR((VLOOKUP($A208,'[35]Regulated Pivot'!$A:$L,I$9,FALSE)),0)</f>
        <v>0</v>
      </c>
      <c r="J208" s="89">
        <f>IFERROR((VLOOKUP($A208,'[35]Regulated Pivot'!$A:$L,J$9,FALSE)),0)</f>
        <v>0</v>
      </c>
      <c r="K208" s="90">
        <f>IFERROR((VLOOKUP($A208,'[35]Regulated Pivot'!$A:$L,K$9,FALSE)),0)</f>
        <v>0</v>
      </c>
      <c r="L208" s="90">
        <f>IFERROR((VLOOKUP($A208,'[35]Regulated Pivot'!$A:$L,L$9,FALSE)),0)</f>
        <v>0</v>
      </c>
      <c r="M208" s="90">
        <f>IFERROR((VLOOKUP($A208,'[35]Regulated Pivot'!$A:$L,M$9,FALSE)),0)</f>
        <v>0</v>
      </c>
      <c r="N208" s="90">
        <f>IFERROR((VLOOKUP($A208,'[35]Regulated Pivot'!$A:$L,N$9,FALSE)),0)</f>
        <v>0</v>
      </c>
      <c r="O208" s="90">
        <f>IFERROR((VLOOKUP($A208,'[35]Regulated Pivot'!$A:$M,O$9,FALSE)),0)</f>
        <v>0</v>
      </c>
      <c r="P208" s="90">
        <f>IFERROR((VLOOKUP($A208,'[35]Regulated Pivot'!$A:$N,P$9,FALSE)),0)</f>
        <v>140.44</v>
      </c>
      <c r="Q208" s="89">
        <f t="shared" si="61"/>
        <v>140.44</v>
      </c>
      <c r="S208" s="91">
        <f t="shared" si="62"/>
        <v>0</v>
      </c>
      <c r="T208" s="91">
        <f t="shared" si="62"/>
        <v>0</v>
      </c>
      <c r="U208" s="91">
        <f t="shared" si="62"/>
        <v>0</v>
      </c>
      <c r="V208" s="91">
        <f t="shared" si="62"/>
        <v>0</v>
      </c>
      <c r="W208" s="91">
        <f t="shared" si="62"/>
        <v>0</v>
      </c>
      <c r="X208" s="91">
        <f t="shared" si="62"/>
        <v>0</v>
      </c>
      <c r="Y208" s="91">
        <f t="shared" si="62"/>
        <v>0</v>
      </c>
      <c r="Z208" s="91">
        <f t="shared" si="62"/>
        <v>0</v>
      </c>
      <c r="AA208" s="91">
        <f t="shared" si="62"/>
        <v>0</v>
      </c>
      <c r="AB208" s="91">
        <f t="shared" si="62"/>
        <v>0</v>
      </c>
      <c r="AC208" s="91">
        <f t="shared" si="62"/>
        <v>0</v>
      </c>
      <c r="AD208" s="91">
        <f t="shared" si="62"/>
        <v>2</v>
      </c>
      <c r="AE208" s="92">
        <f t="shared" si="67"/>
        <v>0.16666666666666666</v>
      </c>
      <c r="AI208" s="244">
        <f t="shared" si="63"/>
        <v>70.61</v>
      </c>
      <c r="AJ208" s="249">
        <f t="shared" si="64"/>
        <v>141.22</v>
      </c>
      <c r="AK208" s="249">
        <f t="shared" si="65"/>
        <v>0.78000000000000114</v>
      </c>
      <c r="AL208" s="251">
        <f t="shared" si="66"/>
        <v>5.5539732270008628E-3</v>
      </c>
    </row>
    <row r="209" spans="1:38" ht="12.75">
      <c r="A209" s="88" t="s">
        <v>767</v>
      </c>
      <c r="B209" s="88" t="s">
        <v>768</v>
      </c>
      <c r="C209" s="117">
        <v>126.28</v>
      </c>
      <c r="D209" s="63"/>
      <c r="E209" s="89">
        <f>IFERROR((VLOOKUP($A209,'[35]Regulated Pivot'!$A:$L,E$9,FALSE)),0)</f>
        <v>0</v>
      </c>
      <c r="F209" s="89">
        <f>IFERROR((VLOOKUP($A209,'[35]Regulated Pivot'!$A:$L,F$9,FALSE)),0)</f>
        <v>0</v>
      </c>
      <c r="G209" s="89">
        <f>IFERROR((VLOOKUP($A209,'[35]Regulated Pivot'!$A:$L,G$9,FALSE)),0)</f>
        <v>0</v>
      </c>
      <c r="H209" s="89">
        <f>IFERROR((VLOOKUP($A209,'[35]Regulated Pivot'!$A:$L,H$9,FALSE)),0)</f>
        <v>0</v>
      </c>
      <c r="I209" s="89">
        <f>IFERROR((VLOOKUP($A209,'[35]Regulated Pivot'!$A:$L,I$9,FALSE)),0)</f>
        <v>0</v>
      </c>
      <c r="J209" s="89">
        <f>IFERROR((VLOOKUP($A209,'[35]Regulated Pivot'!$A:$L,J$9,FALSE)),0)</f>
        <v>0</v>
      </c>
      <c r="K209" s="90">
        <f>IFERROR((VLOOKUP($A209,'[35]Regulated Pivot'!$A:$L,K$9,FALSE)),0)</f>
        <v>0</v>
      </c>
      <c r="L209" s="90">
        <f>IFERROR((VLOOKUP($A209,'[35]Regulated Pivot'!$A:$L,L$9,FALSE)),0)</f>
        <v>0</v>
      </c>
      <c r="M209" s="90">
        <f>IFERROR((VLOOKUP($A209,'[35]Regulated Pivot'!$A:$L,M$9,FALSE)),0)</f>
        <v>0</v>
      </c>
      <c r="N209" s="90">
        <f>IFERROR((VLOOKUP($A209,'[35]Regulated Pivot'!$A:$L,N$9,FALSE)),0)</f>
        <v>0</v>
      </c>
      <c r="O209" s="90">
        <f>IFERROR((VLOOKUP($A209,'[35]Regulated Pivot'!$A:$M,O$9,FALSE)),0)</f>
        <v>0</v>
      </c>
      <c r="P209" s="90">
        <f>IFERROR((VLOOKUP($A209,'[35]Regulated Pivot'!$A:$N,P$9,FALSE)),0)</f>
        <v>126.28</v>
      </c>
      <c r="Q209" s="89">
        <f t="shared" si="61"/>
        <v>126.28</v>
      </c>
      <c r="S209" s="91">
        <f t="shared" si="62"/>
        <v>0</v>
      </c>
      <c r="T209" s="91">
        <f t="shared" si="62"/>
        <v>0</v>
      </c>
      <c r="U209" s="91">
        <f t="shared" si="62"/>
        <v>0</v>
      </c>
      <c r="V209" s="91">
        <f t="shared" si="62"/>
        <v>0</v>
      </c>
      <c r="W209" s="91">
        <f t="shared" si="62"/>
        <v>0</v>
      </c>
      <c r="X209" s="91">
        <f t="shared" si="62"/>
        <v>0</v>
      </c>
      <c r="Y209" s="91">
        <f t="shared" si="62"/>
        <v>0</v>
      </c>
      <c r="Z209" s="91">
        <f t="shared" si="62"/>
        <v>0</v>
      </c>
      <c r="AA209" s="91">
        <f t="shared" si="62"/>
        <v>0</v>
      </c>
      <c r="AB209" s="91">
        <f t="shared" si="62"/>
        <v>0</v>
      </c>
      <c r="AC209" s="91">
        <f t="shared" si="62"/>
        <v>0</v>
      </c>
      <c r="AD209" s="91">
        <f t="shared" si="62"/>
        <v>1</v>
      </c>
      <c r="AE209" s="92">
        <f t="shared" si="67"/>
        <v>8.3333333333333329E-2</v>
      </c>
      <c r="AI209" s="244">
        <f t="shared" si="63"/>
        <v>126.98</v>
      </c>
      <c r="AJ209" s="249">
        <f t="shared" si="64"/>
        <v>126.98</v>
      </c>
      <c r="AK209" s="249">
        <f t="shared" si="65"/>
        <v>0.70000000000000284</v>
      </c>
      <c r="AL209" s="251">
        <f t="shared" si="66"/>
        <v>5.5432372505543458E-3</v>
      </c>
    </row>
    <row r="210" spans="1:38" ht="12.75">
      <c r="A210" s="88" t="s">
        <v>1133</v>
      </c>
      <c r="B210" s="88" t="s">
        <v>1134</v>
      </c>
      <c r="C210" s="63">
        <f>+VLOOKUP(A210,'[35]2020 UTC Reg svc pricing'!$O:$P,2,FALSE)</f>
        <v>240.11000000000004</v>
      </c>
      <c r="D210" s="63"/>
      <c r="E210" s="89">
        <f>IFERROR((VLOOKUP($A210,'[35]Regulated Pivot'!$A:$L,E$9,FALSE)),0)</f>
        <v>0</v>
      </c>
      <c r="F210" s="89">
        <f>IFERROR((VLOOKUP($A210,'[35]Regulated Pivot'!$A:$L,F$9,FALSE)),0)</f>
        <v>0</v>
      </c>
      <c r="G210" s="89">
        <f>IFERROR((VLOOKUP($A210,'[35]Regulated Pivot'!$A:$L,G$9,FALSE)),0)</f>
        <v>110.22</v>
      </c>
      <c r="H210" s="89">
        <f>IFERROR((VLOOKUP($A210,'[35]Regulated Pivot'!$A:$L,H$9,FALSE)),0)</f>
        <v>0</v>
      </c>
      <c r="I210" s="89">
        <f>IFERROR((VLOOKUP($A210,'[35]Regulated Pivot'!$A:$L,I$9,FALSE)),0)</f>
        <v>0</v>
      </c>
      <c r="J210" s="89">
        <f>IFERROR((VLOOKUP($A210,'[35]Regulated Pivot'!$A:$L,J$9,FALSE)),0)</f>
        <v>0</v>
      </c>
      <c r="K210" s="90">
        <f>IFERROR((VLOOKUP($A210,'[35]Regulated Pivot'!$A:$L,K$9,FALSE)),0)</f>
        <v>0</v>
      </c>
      <c r="L210" s="90">
        <f>IFERROR((VLOOKUP($A210,'[35]Regulated Pivot'!$A:$L,L$9,FALSE)),0)</f>
        <v>0</v>
      </c>
      <c r="M210" s="90">
        <f>IFERROR((VLOOKUP($A210,'[35]Regulated Pivot'!$A:$L,M$9,FALSE)),0)</f>
        <v>0</v>
      </c>
      <c r="N210" s="90">
        <f>IFERROR((VLOOKUP($A210,'[35]Regulated Pivot'!$A:$L,N$9,FALSE)),0)</f>
        <v>0</v>
      </c>
      <c r="O210" s="90">
        <f>IFERROR((VLOOKUP($A210,'[35]Regulated Pivot'!$A:$M,O$9,FALSE)),0)</f>
        <v>0</v>
      </c>
      <c r="P210" s="90">
        <f>IFERROR((VLOOKUP($A210,'[35]Regulated Pivot'!$A:$N,P$9,FALSE)),0)</f>
        <v>0</v>
      </c>
      <c r="Q210" s="89">
        <f t="shared" si="61"/>
        <v>110.22</v>
      </c>
      <c r="S210" s="91">
        <f t="shared" si="62"/>
        <v>0</v>
      </c>
      <c r="T210" s="91">
        <f t="shared" si="62"/>
        <v>0</v>
      </c>
      <c r="U210" s="91">
        <f t="shared" si="62"/>
        <v>0.45903960684686179</v>
      </c>
      <c r="V210" s="91">
        <f t="shared" si="62"/>
        <v>0</v>
      </c>
      <c r="W210" s="91">
        <f t="shared" si="62"/>
        <v>0</v>
      </c>
      <c r="X210" s="91">
        <f t="shared" si="62"/>
        <v>0</v>
      </c>
      <c r="Y210" s="91">
        <f t="shared" si="62"/>
        <v>0</v>
      </c>
      <c r="Z210" s="91">
        <f t="shared" si="62"/>
        <v>0</v>
      </c>
      <c r="AA210" s="91">
        <f t="shared" si="62"/>
        <v>0</v>
      </c>
      <c r="AB210" s="91">
        <f t="shared" si="62"/>
        <v>0</v>
      </c>
      <c r="AC210" s="91">
        <f t="shared" si="62"/>
        <v>0</v>
      </c>
      <c r="AD210" s="91">
        <f t="shared" si="62"/>
        <v>0</v>
      </c>
      <c r="AE210" s="92">
        <f t="shared" si="67"/>
        <v>3.8253300570571816E-2</v>
      </c>
      <c r="AI210" s="244">
        <f t="shared" si="63"/>
        <v>241.45</v>
      </c>
      <c r="AJ210" s="249">
        <f t="shared" si="64"/>
        <v>110.83511307317478</v>
      </c>
      <c r="AK210" s="249">
        <f t="shared" si="65"/>
        <v>0.6151130731747827</v>
      </c>
      <c r="AL210" s="251">
        <f t="shared" si="66"/>
        <v>5.5807754779058491E-3</v>
      </c>
    </row>
    <row r="211" spans="1:38" ht="12.75">
      <c r="A211" s="88" t="s">
        <v>1135</v>
      </c>
      <c r="B211" s="88" t="s">
        <v>1136</v>
      </c>
      <c r="C211" s="63">
        <f>+VLOOKUP(A211,'[35]2020 UTC Reg svc pricing'!$O:$P,2,FALSE)</f>
        <v>287.43</v>
      </c>
      <c r="D211" s="63"/>
      <c r="E211" s="89">
        <f>IFERROR((VLOOKUP($A211,'[35]Regulated Pivot'!$A:$L,E$9,FALSE)),0)</f>
        <v>0</v>
      </c>
      <c r="F211" s="89">
        <f>IFERROR((VLOOKUP($A211,'[35]Regulated Pivot'!$A:$L,F$9,FALSE)),0)</f>
        <v>0</v>
      </c>
      <c r="G211" s="89">
        <f>IFERROR((VLOOKUP($A211,'[35]Regulated Pivot'!$A:$L,G$9,FALSE)),0)</f>
        <v>0</v>
      </c>
      <c r="H211" s="89">
        <f>IFERROR((VLOOKUP($A211,'[35]Regulated Pivot'!$A:$L,H$9,FALSE)),0)</f>
        <v>0</v>
      </c>
      <c r="I211" s="89">
        <f>IFERROR((VLOOKUP($A211,'[35]Regulated Pivot'!$A:$L,I$9,FALSE)),0)</f>
        <v>0</v>
      </c>
      <c r="J211" s="89">
        <f>IFERROR((VLOOKUP($A211,'[35]Regulated Pivot'!$A:$L,J$9,FALSE)),0)</f>
        <v>0</v>
      </c>
      <c r="K211" s="90">
        <f>IFERROR((VLOOKUP($A211,'[35]Regulated Pivot'!$A:$L,K$9,FALSE)),0)</f>
        <v>0</v>
      </c>
      <c r="L211" s="90">
        <f>IFERROR((VLOOKUP($A211,'[35]Regulated Pivot'!$A:$L,L$9,FALSE)),0)</f>
        <v>115.11</v>
      </c>
      <c r="M211" s="90">
        <f>IFERROR((VLOOKUP($A211,'[35]Regulated Pivot'!$A:$L,M$9,FALSE)),0)</f>
        <v>0</v>
      </c>
      <c r="N211" s="90">
        <f>IFERROR((VLOOKUP($A211,'[35]Regulated Pivot'!$A:$L,N$9,FALSE)),0)</f>
        <v>0</v>
      </c>
      <c r="O211" s="90">
        <f>IFERROR((VLOOKUP($A211,'[35]Regulated Pivot'!$A:$M,O$9,FALSE)),0)</f>
        <v>0</v>
      </c>
      <c r="P211" s="90">
        <f>IFERROR((VLOOKUP($A211,'[35]Regulated Pivot'!$A:$N,P$9,FALSE)),0)</f>
        <v>0</v>
      </c>
      <c r="Q211" s="89">
        <f t="shared" si="61"/>
        <v>115.11</v>
      </c>
      <c r="S211" s="91">
        <f t="shared" si="62"/>
        <v>0</v>
      </c>
      <c r="T211" s="91">
        <f t="shared" si="62"/>
        <v>0</v>
      </c>
      <c r="U211" s="91">
        <f t="shared" si="62"/>
        <v>0</v>
      </c>
      <c r="V211" s="91">
        <f t="shared" si="62"/>
        <v>0</v>
      </c>
      <c r="W211" s="91">
        <f t="shared" si="62"/>
        <v>0</v>
      </c>
      <c r="X211" s="91">
        <f t="shared" si="62"/>
        <v>0</v>
      </c>
      <c r="Y211" s="91">
        <f t="shared" si="62"/>
        <v>0</v>
      </c>
      <c r="Z211" s="91">
        <f t="shared" si="62"/>
        <v>0.40048011689802732</v>
      </c>
      <c r="AA211" s="91">
        <f t="shared" si="62"/>
        <v>0</v>
      </c>
      <c r="AB211" s="91">
        <f t="shared" si="62"/>
        <v>0</v>
      </c>
      <c r="AC211" s="91">
        <f t="shared" si="62"/>
        <v>0</v>
      </c>
      <c r="AD211" s="91">
        <f t="shared" si="62"/>
        <v>0</v>
      </c>
      <c r="AE211" s="92">
        <f t="shared" si="67"/>
        <v>3.337334307483561E-2</v>
      </c>
      <c r="AI211" s="244">
        <f t="shared" si="63"/>
        <v>289.02999999999997</v>
      </c>
      <c r="AJ211" s="249">
        <f t="shared" si="64"/>
        <v>115.75076818703683</v>
      </c>
      <c r="AK211" s="249">
        <f t="shared" si="65"/>
        <v>0.64076818703682648</v>
      </c>
      <c r="AL211" s="251">
        <f t="shared" si="66"/>
        <v>5.5665727307516854E-3</v>
      </c>
    </row>
    <row r="212" spans="1:38" ht="12.75">
      <c r="A212" s="88" t="s">
        <v>1137</v>
      </c>
      <c r="B212" s="88" t="s">
        <v>1138</v>
      </c>
      <c r="C212" s="63">
        <f>+VLOOKUP(A212,'[35]2020 UTC Reg svc pricing'!$O:$P,2,FALSE)</f>
        <v>145.61000000000001</v>
      </c>
      <c r="D212" s="63"/>
      <c r="E212" s="89">
        <f>IFERROR((VLOOKUP($A212,'[35]Regulated Pivot'!$A:$L,E$9,FALSE)),0)</f>
        <v>0</v>
      </c>
      <c r="F212" s="89">
        <f>IFERROR((VLOOKUP($A212,'[35]Regulated Pivot'!$A:$L,F$9,FALSE)),0)</f>
        <v>0</v>
      </c>
      <c r="G212" s="89">
        <f>IFERROR((VLOOKUP($A212,'[35]Regulated Pivot'!$A:$L,G$9,FALSE)),0)</f>
        <v>110.22</v>
      </c>
      <c r="H212" s="89">
        <f>IFERROR((VLOOKUP($A212,'[35]Regulated Pivot'!$A:$L,H$9,FALSE)),0)</f>
        <v>0</v>
      </c>
      <c r="I212" s="89">
        <f>IFERROR((VLOOKUP($A212,'[35]Regulated Pivot'!$A:$L,I$9,FALSE)),0)</f>
        <v>0</v>
      </c>
      <c r="J212" s="89">
        <f>IFERROR((VLOOKUP($A212,'[35]Regulated Pivot'!$A:$L,J$9,FALSE)),0)</f>
        <v>110.22</v>
      </c>
      <c r="K212" s="90">
        <f>IFERROR((VLOOKUP($A212,'[35]Regulated Pivot'!$A:$L,K$9,FALSE)),0)</f>
        <v>220.44</v>
      </c>
      <c r="L212" s="90">
        <f>IFERROR((VLOOKUP($A212,'[35]Regulated Pivot'!$A:$L,L$9,FALSE)),0)</f>
        <v>0.29999999999999716</v>
      </c>
      <c r="M212" s="90">
        <f>IFERROR((VLOOKUP($A212,'[35]Regulated Pivot'!$A:$L,M$9,FALSE)),0)</f>
        <v>0</v>
      </c>
      <c r="N212" s="90">
        <f>IFERROR((VLOOKUP($A212,'[35]Regulated Pivot'!$A:$L,N$9,FALSE)),0)</f>
        <v>0</v>
      </c>
      <c r="O212" s="90">
        <f>IFERROR((VLOOKUP($A212,'[35]Regulated Pivot'!$A:$M,O$9,FALSE)),0)</f>
        <v>0</v>
      </c>
      <c r="P212" s="90">
        <f>IFERROR((VLOOKUP($A212,'[35]Regulated Pivot'!$A:$N,P$9,FALSE)),0)</f>
        <v>0</v>
      </c>
      <c r="Q212" s="89">
        <f t="shared" si="61"/>
        <v>441.18</v>
      </c>
      <c r="S212" s="91">
        <f t="shared" si="62"/>
        <v>0</v>
      </c>
      <c r="T212" s="91">
        <f t="shared" si="62"/>
        <v>0</v>
      </c>
      <c r="U212" s="91">
        <f t="shared" si="62"/>
        <v>0.75695350594052602</v>
      </c>
      <c r="V212" s="91">
        <f t="shared" si="62"/>
        <v>0</v>
      </c>
      <c r="W212" s="91">
        <f t="shared" si="62"/>
        <v>0</v>
      </c>
      <c r="X212" s="91">
        <f t="shared" si="62"/>
        <v>0.75695350594052602</v>
      </c>
      <c r="Y212" s="91">
        <f t="shared" si="62"/>
        <v>1.513907011881052</v>
      </c>
      <c r="Z212" s="91">
        <f t="shared" si="62"/>
        <v>2.0602980564521471E-3</v>
      </c>
      <c r="AA212" s="91">
        <f t="shared" si="62"/>
        <v>0</v>
      </c>
      <c r="AB212" s="91">
        <f t="shared" si="62"/>
        <v>0</v>
      </c>
      <c r="AC212" s="91">
        <f t="shared" si="62"/>
        <v>0</v>
      </c>
      <c r="AD212" s="91">
        <f t="shared" si="62"/>
        <v>0</v>
      </c>
      <c r="AE212" s="92">
        <f t="shared" si="67"/>
        <v>0.25248952681821302</v>
      </c>
      <c r="AI212" s="244">
        <f t="shared" si="63"/>
        <v>146.41999999999999</v>
      </c>
      <c r="AJ212" s="249">
        <f t="shared" si="64"/>
        <v>443.63419820067298</v>
      </c>
      <c r="AK212" s="249">
        <f t="shared" si="65"/>
        <v>2.4541982006729768</v>
      </c>
      <c r="AL212" s="251">
        <f t="shared" si="66"/>
        <v>5.5628047524207283E-3</v>
      </c>
    </row>
    <row r="213" spans="1:38" ht="12.75">
      <c r="A213" s="88" t="s">
        <v>1139</v>
      </c>
      <c r="B213" s="88" t="s">
        <v>1140</v>
      </c>
      <c r="C213" s="63">
        <f>+VLOOKUP(A213,'[35]2020 UTC Reg svc pricing'!$O:$P,2,FALSE)</f>
        <v>145.61000000000001</v>
      </c>
      <c r="D213" s="63"/>
      <c r="E213" s="89">
        <f>IFERROR((VLOOKUP($A213,'[35]Regulated Pivot'!$A:$L,E$9,FALSE)),0)</f>
        <v>0</v>
      </c>
      <c r="F213" s="89">
        <f>IFERROR((VLOOKUP($A213,'[35]Regulated Pivot'!$A:$L,F$9,FALSE)),0)</f>
        <v>0</v>
      </c>
      <c r="G213" s="89">
        <f>IFERROR((VLOOKUP($A213,'[35]Regulated Pivot'!$A:$L,G$9,FALSE)),0)</f>
        <v>0</v>
      </c>
      <c r="H213" s="89">
        <f>IFERROR((VLOOKUP($A213,'[35]Regulated Pivot'!$A:$L,H$9,FALSE)),0)</f>
        <v>0</v>
      </c>
      <c r="I213" s="89">
        <f>IFERROR((VLOOKUP($A213,'[35]Regulated Pivot'!$A:$L,I$9,FALSE)),0)</f>
        <v>0</v>
      </c>
      <c r="J213" s="89">
        <f>IFERROR((VLOOKUP($A213,'[35]Regulated Pivot'!$A:$L,J$9,FALSE)),0)</f>
        <v>0</v>
      </c>
      <c r="K213" s="90">
        <f>IFERROR((VLOOKUP($A213,'[35]Regulated Pivot'!$A:$L,K$9,FALSE)),0)</f>
        <v>0</v>
      </c>
      <c r="L213" s="90">
        <f>IFERROR((VLOOKUP($A213,'[35]Regulated Pivot'!$A:$L,L$9,FALSE)),0)</f>
        <v>0</v>
      </c>
      <c r="M213" s="90">
        <f>IFERROR((VLOOKUP($A213,'[35]Regulated Pivot'!$A:$L,M$9,FALSE)),0)</f>
        <v>0</v>
      </c>
      <c r="N213" s="90">
        <f>IFERROR((VLOOKUP($A213,'[35]Regulated Pivot'!$A:$L,N$9,FALSE)),0)</f>
        <v>0</v>
      </c>
      <c r="O213" s="90">
        <f>IFERROR((VLOOKUP($A213,'[35]Regulated Pivot'!$A:$M,O$9,FALSE)),0)</f>
        <v>0</v>
      </c>
      <c r="P213" s="90">
        <f>IFERROR((VLOOKUP($A213,'[35]Regulated Pivot'!$A:$N,P$9,FALSE)),0)</f>
        <v>0</v>
      </c>
      <c r="Q213" s="89">
        <f t="shared" si="61"/>
        <v>0</v>
      </c>
      <c r="S213" s="91">
        <f t="shared" si="62"/>
        <v>0</v>
      </c>
      <c r="T213" s="91">
        <f t="shared" si="62"/>
        <v>0</v>
      </c>
      <c r="U213" s="91">
        <f t="shared" si="62"/>
        <v>0</v>
      </c>
      <c r="V213" s="91">
        <f t="shared" si="62"/>
        <v>0</v>
      </c>
      <c r="W213" s="91">
        <f t="shared" si="62"/>
        <v>0</v>
      </c>
      <c r="X213" s="91">
        <f t="shared" si="62"/>
        <v>0</v>
      </c>
      <c r="Y213" s="91">
        <f t="shared" si="62"/>
        <v>0</v>
      </c>
      <c r="Z213" s="91">
        <f t="shared" si="62"/>
        <v>0</v>
      </c>
      <c r="AA213" s="91">
        <f t="shared" si="62"/>
        <v>0</v>
      </c>
      <c r="AB213" s="91">
        <f t="shared" si="62"/>
        <v>0</v>
      </c>
      <c r="AC213" s="91">
        <f t="shared" si="62"/>
        <v>0</v>
      </c>
      <c r="AD213" s="91">
        <f t="shared" si="62"/>
        <v>0</v>
      </c>
      <c r="AE213" s="92">
        <f t="shared" si="67"/>
        <v>0</v>
      </c>
      <c r="AI213" s="244">
        <f t="shared" si="63"/>
        <v>146.41999999999999</v>
      </c>
      <c r="AJ213" s="249">
        <f t="shared" si="64"/>
        <v>0</v>
      </c>
      <c r="AK213" s="249">
        <f t="shared" si="65"/>
        <v>0</v>
      </c>
      <c r="AL213" s="251" t="e">
        <f t="shared" si="66"/>
        <v>#DIV/0!</v>
      </c>
    </row>
    <row r="214" spans="1:38" ht="12.75">
      <c r="A214" s="88" t="s">
        <v>1141</v>
      </c>
      <c r="B214" s="88" t="s">
        <v>1142</v>
      </c>
      <c r="C214" s="63">
        <f>+VLOOKUP(A214,'[35]2020 UTC Reg svc pricing'!$O:$P,2,FALSE)</f>
        <v>145.61000000000001</v>
      </c>
      <c r="D214" s="63"/>
      <c r="E214" s="89">
        <f>IFERROR((VLOOKUP($A214,'[35]Regulated Pivot'!$A:$L,E$9,FALSE)),0)</f>
        <v>0</v>
      </c>
      <c r="F214" s="89">
        <f>IFERROR((VLOOKUP($A214,'[35]Regulated Pivot'!$A:$L,F$9,FALSE)),0)</f>
        <v>0</v>
      </c>
      <c r="G214" s="89">
        <f>IFERROR((VLOOKUP($A214,'[35]Regulated Pivot'!$A:$L,G$9,FALSE)),0)</f>
        <v>229.6</v>
      </c>
      <c r="H214" s="89">
        <f>IFERROR((VLOOKUP($A214,'[35]Regulated Pivot'!$A:$L,H$9,FALSE)),0)</f>
        <v>229.6</v>
      </c>
      <c r="I214" s="89">
        <f>IFERROR((VLOOKUP($A214,'[35]Regulated Pivot'!$A:$L,I$9,FALSE)),0)</f>
        <v>114.8</v>
      </c>
      <c r="J214" s="89">
        <f>IFERROR((VLOOKUP($A214,'[35]Regulated Pivot'!$A:$L,J$9,FALSE)),0)</f>
        <v>0</v>
      </c>
      <c r="K214" s="90">
        <f>IFERROR((VLOOKUP($A214,'[35]Regulated Pivot'!$A:$L,K$9,FALSE)),0)</f>
        <v>0</v>
      </c>
      <c r="L214" s="90">
        <f>IFERROR((VLOOKUP($A214,'[35]Regulated Pivot'!$A:$L,L$9,FALSE)),0)</f>
        <v>0</v>
      </c>
      <c r="M214" s="90">
        <f>IFERROR((VLOOKUP($A214,'[35]Regulated Pivot'!$A:$L,M$9,FALSE)),0)</f>
        <v>0</v>
      </c>
      <c r="N214" s="90">
        <f>IFERROR((VLOOKUP($A214,'[35]Regulated Pivot'!$A:$L,N$9,FALSE)),0)</f>
        <v>0</v>
      </c>
      <c r="O214" s="90">
        <f>IFERROR((VLOOKUP($A214,'[35]Regulated Pivot'!$A:$M,O$9,FALSE)),0)</f>
        <v>0</v>
      </c>
      <c r="P214" s="90">
        <f>IFERROR((VLOOKUP($A214,'[35]Regulated Pivot'!$A:$N,P$9,FALSE)),0)</f>
        <v>230.22</v>
      </c>
      <c r="Q214" s="89">
        <f t="shared" si="61"/>
        <v>804.22</v>
      </c>
      <c r="S214" s="91">
        <f t="shared" si="62"/>
        <v>0</v>
      </c>
      <c r="T214" s="91">
        <f t="shared" si="62"/>
        <v>0</v>
      </c>
      <c r="U214" s="91">
        <f t="shared" si="62"/>
        <v>1.5768147792047247</v>
      </c>
      <c r="V214" s="91">
        <f t="shared" si="62"/>
        <v>1.5768147792047247</v>
      </c>
      <c r="W214" s="91">
        <f t="shared" si="62"/>
        <v>0.78840738960236234</v>
      </c>
      <c r="X214" s="91">
        <f t="shared" si="62"/>
        <v>0</v>
      </c>
      <c r="Y214" s="91">
        <f t="shared" si="62"/>
        <v>0</v>
      </c>
      <c r="Z214" s="91">
        <f t="shared" si="62"/>
        <v>0</v>
      </c>
      <c r="AA214" s="91">
        <f t="shared" si="62"/>
        <v>0</v>
      </c>
      <c r="AB214" s="91">
        <f t="shared" si="62"/>
        <v>0</v>
      </c>
      <c r="AC214" s="91">
        <f t="shared" si="62"/>
        <v>0</v>
      </c>
      <c r="AD214" s="91">
        <f t="shared" si="62"/>
        <v>1.5810727285213926</v>
      </c>
      <c r="AE214" s="92">
        <f t="shared" si="67"/>
        <v>0.46025913971110038</v>
      </c>
      <c r="AI214" s="244">
        <f t="shared" si="63"/>
        <v>146.41999999999999</v>
      </c>
      <c r="AJ214" s="249">
        <f t="shared" si="64"/>
        <v>808.69371883799181</v>
      </c>
      <c r="AK214" s="249">
        <f t="shared" si="65"/>
        <v>4.4737188379917825</v>
      </c>
      <c r="AL214" s="251">
        <f t="shared" si="66"/>
        <v>5.5628047524207084E-3</v>
      </c>
    </row>
    <row r="215" spans="1:38" ht="12.75">
      <c r="A215" s="88" t="s">
        <v>1143</v>
      </c>
      <c r="B215" s="88" t="s">
        <v>1144</v>
      </c>
      <c r="C215" s="63">
        <f>+VLOOKUP(A215,'[35]2020 UTC Reg svc pricing'!$O:$P,2,FALSE)</f>
        <v>110.22</v>
      </c>
      <c r="D215" s="63"/>
      <c r="E215" s="89">
        <f>IFERROR((VLOOKUP($A215,'[35]Regulated Pivot'!$A:$L,E$9,FALSE)),0)</f>
        <v>0</v>
      </c>
      <c r="F215" s="89">
        <f>IFERROR((VLOOKUP($A215,'[35]Regulated Pivot'!$A:$L,F$9,FALSE)),0)</f>
        <v>0</v>
      </c>
      <c r="G215" s="89">
        <f>IFERROR((VLOOKUP($A215,'[35]Regulated Pivot'!$A:$L,G$9,FALSE)),0)</f>
        <v>0</v>
      </c>
      <c r="H215" s="89">
        <f>IFERROR((VLOOKUP($A215,'[35]Regulated Pivot'!$A:$L,H$9,FALSE)),0)</f>
        <v>0</v>
      </c>
      <c r="I215" s="89">
        <f>IFERROR((VLOOKUP($A215,'[35]Regulated Pivot'!$A:$L,I$9,FALSE)),0)</f>
        <v>110.22</v>
      </c>
      <c r="J215" s="89">
        <f>IFERROR((VLOOKUP($A215,'[35]Regulated Pivot'!$A:$L,J$9,FALSE)),0)</f>
        <v>0</v>
      </c>
      <c r="K215" s="90">
        <f>IFERROR((VLOOKUP($A215,'[35]Regulated Pivot'!$A:$L,K$9,FALSE)),0)</f>
        <v>0</v>
      </c>
      <c r="L215" s="90">
        <f>IFERROR((VLOOKUP($A215,'[35]Regulated Pivot'!$A:$L,L$9,FALSE)),0)</f>
        <v>0</v>
      </c>
      <c r="M215" s="90">
        <f>IFERROR((VLOOKUP($A215,'[35]Regulated Pivot'!$A:$L,M$9,FALSE)),0)</f>
        <v>0</v>
      </c>
      <c r="N215" s="90">
        <f>IFERROR((VLOOKUP($A215,'[35]Regulated Pivot'!$A:$L,N$9,FALSE)),0)</f>
        <v>0</v>
      </c>
      <c r="O215" s="90">
        <f>IFERROR((VLOOKUP($A215,'[35]Regulated Pivot'!$A:$M,O$9,FALSE)),0)</f>
        <v>115.11</v>
      </c>
      <c r="P215" s="90">
        <f>IFERROR((VLOOKUP($A215,'[35]Regulated Pivot'!$A:$N,P$9,FALSE)),0)</f>
        <v>-4.59</v>
      </c>
      <c r="Q215" s="89">
        <f t="shared" si="61"/>
        <v>220.73999999999998</v>
      </c>
      <c r="S215" s="91">
        <f t="shared" si="62"/>
        <v>0</v>
      </c>
      <c r="T215" s="91">
        <f t="shared" si="62"/>
        <v>0</v>
      </c>
      <c r="U215" s="91">
        <f t="shared" si="62"/>
        <v>0</v>
      </c>
      <c r="V215" s="91">
        <f t="shared" si="62"/>
        <v>0</v>
      </c>
      <c r="W215" s="91">
        <f t="shared" si="62"/>
        <v>1</v>
      </c>
      <c r="X215" s="91">
        <f t="shared" si="62"/>
        <v>0</v>
      </c>
      <c r="Y215" s="91">
        <f t="shared" si="62"/>
        <v>0</v>
      </c>
      <c r="Z215" s="91">
        <f t="shared" si="62"/>
        <v>0</v>
      </c>
      <c r="AA215" s="91">
        <f t="shared" si="62"/>
        <v>0</v>
      </c>
      <c r="AB215" s="91">
        <f t="shared" si="62"/>
        <v>0</v>
      </c>
      <c r="AC215" s="91">
        <f t="shared" si="62"/>
        <v>1.0443658138268916</v>
      </c>
      <c r="AD215" s="91">
        <f t="shared" si="62"/>
        <v>-4.1643984757757213E-2</v>
      </c>
      <c r="AE215" s="92">
        <f t="shared" si="67"/>
        <v>0.16689348575576121</v>
      </c>
      <c r="AI215" s="244">
        <f t="shared" si="63"/>
        <v>110.83</v>
      </c>
      <c r="AJ215" s="249">
        <f t="shared" si="64"/>
        <v>221.96166031573219</v>
      </c>
      <c r="AK215" s="249">
        <f t="shared" si="65"/>
        <v>1.2216603157322083</v>
      </c>
      <c r="AL215" s="251">
        <f t="shared" si="66"/>
        <v>5.5343857739068971E-3</v>
      </c>
    </row>
    <row r="216" spans="1:38" ht="12.75">
      <c r="A216" s="88" t="s">
        <v>1145</v>
      </c>
      <c r="B216" s="88" t="s">
        <v>1146</v>
      </c>
      <c r="C216" s="63">
        <f>+VLOOKUP(A216,'[35]2020 UTC Reg svc pricing'!$O:$P,2,FALSE)</f>
        <v>110.22</v>
      </c>
      <c r="D216" s="63"/>
      <c r="E216" s="89">
        <f>IFERROR((VLOOKUP($A216,'[35]Regulated Pivot'!$A:$L,E$9,FALSE)),0)</f>
        <v>110.22</v>
      </c>
      <c r="F216" s="89">
        <f>IFERROR((VLOOKUP($A216,'[35]Regulated Pivot'!$A:$L,F$9,FALSE)),0)</f>
        <v>110.22</v>
      </c>
      <c r="G216" s="89">
        <f>IFERROR((VLOOKUP($A216,'[35]Regulated Pivot'!$A:$L,G$9,FALSE)),0)</f>
        <v>0</v>
      </c>
      <c r="H216" s="89">
        <f>IFERROR((VLOOKUP($A216,'[35]Regulated Pivot'!$A:$L,H$9,FALSE)),0)</f>
        <v>0</v>
      </c>
      <c r="I216" s="89">
        <f>IFERROR((VLOOKUP($A216,'[35]Regulated Pivot'!$A:$L,I$9,FALSE)),0)</f>
        <v>0</v>
      </c>
      <c r="J216" s="89">
        <f>IFERROR((VLOOKUP($A216,'[35]Regulated Pivot'!$A:$L,J$9,FALSE)),0)</f>
        <v>110.22</v>
      </c>
      <c r="K216" s="90">
        <f>IFERROR((VLOOKUP($A216,'[35]Regulated Pivot'!$A:$L,K$9,FALSE)),0)</f>
        <v>0</v>
      </c>
      <c r="L216" s="90">
        <f>IFERROR((VLOOKUP($A216,'[35]Regulated Pivot'!$A:$L,L$9,FALSE)),0)</f>
        <v>0</v>
      </c>
      <c r="M216" s="90">
        <f>IFERROR((VLOOKUP($A216,'[35]Regulated Pivot'!$A:$L,M$9,FALSE)),0)</f>
        <v>0</v>
      </c>
      <c r="N216" s="90">
        <f>IFERROR((VLOOKUP($A216,'[35]Regulated Pivot'!$A:$L,N$9,FALSE)),0)</f>
        <v>221.04</v>
      </c>
      <c r="O216" s="90">
        <f>IFERROR((VLOOKUP($A216,'[35]Regulated Pivot'!$A:$M,O$9,FALSE)),0)</f>
        <v>0</v>
      </c>
      <c r="P216" s="90">
        <f>IFERROR((VLOOKUP($A216,'[35]Regulated Pivot'!$A:$N,P$9,FALSE)),0)</f>
        <v>0</v>
      </c>
      <c r="Q216" s="89">
        <f t="shared" si="61"/>
        <v>551.69999999999993</v>
      </c>
      <c r="S216" s="91">
        <f t="shared" si="62"/>
        <v>1</v>
      </c>
      <c r="T216" s="91">
        <f t="shared" si="62"/>
        <v>1</v>
      </c>
      <c r="U216" s="91">
        <f t="shared" si="62"/>
        <v>0</v>
      </c>
      <c r="V216" s="91">
        <f t="shared" si="62"/>
        <v>0</v>
      </c>
      <c r="W216" s="91">
        <f t="shared" si="62"/>
        <v>0</v>
      </c>
      <c r="X216" s="91">
        <f t="shared" si="62"/>
        <v>1</v>
      </c>
      <c r="Y216" s="91">
        <f t="shared" si="62"/>
        <v>0</v>
      </c>
      <c r="Z216" s="91">
        <f t="shared" si="62"/>
        <v>0</v>
      </c>
      <c r="AA216" s="91">
        <f t="shared" si="62"/>
        <v>0</v>
      </c>
      <c r="AB216" s="91">
        <f t="shared" si="62"/>
        <v>2.0054436581382689</v>
      </c>
      <c r="AC216" s="91">
        <f t="shared" si="62"/>
        <v>0</v>
      </c>
      <c r="AD216" s="91">
        <f t="shared" si="62"/>
        <v>0</v>
      </c>
      <c r="AE216" s="92">
        <f t="shared" si="67"/>
        <v>0.41712030484485574</v>
      </c>
      <c r="AI216" s="244">
        <f t="shared" si="63"/>
        <v>110.83</v>
      </c>
      <c r="AJ216" s="249">
        <f t="shared" si="64"/>
        <v>554.75332063146436</v>
      </c>
      <c r="AK216" s="249">
        <f t="shared" si="65"/>
        <v>3.0533206314644303</v>
      </c>
      <c r="AL216" s="251">
        <f t="shared" si="66"/>
        <v>5.5343857739068893E-3</v>
      </c>
    </row>
    <row r="217" spans="1:38" ht="12.75">
      <c r="A217" s="88" t="s">
        <v>1147</v>
      </c>
      <c r="B217" s="88" t="s">
        <v>1148</v>
      </c>
      <c r="C217" s="63">
        <f>+VLOOKUP(A217,'[35]2020 UTC Reg svc pricing'!$O:$P,2,FALSE)</f>
        <v>114.8</v>
      </c>
      <c r="D217" s="63"/>
      <c r="E217" s="89">
        <f>IFERROR((VLOOKUP($A217,'[35]Regulated Pivot'!$A:$L,E$9,FALSE)),0)</f>
        <v>0</v>
      </c>
      <c r="F217" s="89">
        <f>IFERROR((VLOOKUP($A217,'[35]Regulated Pivot'!$A:$L,F$9,FALSE)),0)</f>
        <v>0</v>
      </c>
      <c r="G217" s="89">
        <f>IFERROR((VLOOKUP($A217,'[35]Regulated Pivot'!$A:$L,G$9,FALSE)),0)</f>
        <v>229.6</v>
      </c>
      <c r="H217" s="89">
        <f>IFERROR((VLOOKUP($A217,'[35]Regulated Pivot'!$A:$L,H$9,FALSE)),0)</f>
        <v>0</v>
      </c>
      <c r="I217" s="89">
        <f>IFERROR((VLOOKUP($A217,'[35]Regulated Pivot'!$A:$L,I$9,FALSE)),0)</f>
        <v>0</v>
      </c>
      <c r="J217" s="89">
        <f>IFERROR((VLOOKUP($A217,'[35]Regulated Pivot'!$A:$L,J$9,FALSE)),0)</f>
        <v>344.4</v>
      </c>
      <c r="K217" s="90">
        <f>IFERROR((VLOOKUP($A217,'[35]Regulated Pivot'!$A:$L,K$9,FALSE)),0)</f>
        <v>0</v>
      </c>
      <c r="L217" s="90">
        <f>IFERROR((VLOOKUP($A217,'[35]Regulated Pivot'!$A:$L,L$9,FALSE)),0)</f>
        <v>0</v>
      </c>
      <c r="M217" s="90">
        <f>IFERROR((VLOOKUP($A217,'[35]Regulated Pivot'!$A:$L,M$9,FALSE)),0)</f>
        <v>115.11</v>
      </c>
      <c r="N217" s="90">
        <f>IFERROR((VLOOKUP($A217,'[35]Regulated Pivot'!$A:$L,N$9,FALSE)),0)</f>
        <v>-115.11</v>
      </c>
      <c r="O217" s="90">
        <f>IFERROR((VLOOKUP($A217,'[35]Regulated Pivot'!$A:$M,O$9,FALSE)),0)</f>
        <v>0</v>
      </c>
      <c r="P217" s="90">
        <f>IFERROR((VLOOKUP($A217,'[35]Regulated Pivot'!$A:$N,P$9,FALSE)),0)</f>
        <v>115.11</v>
      </c>
      <c r="Q217" s="89">
        <f t="shared" si="61"/>
        <v>689.11</v>
      </c>
      <c r="S217" s="91">
        <f t="shared" ref="S217:AD238" si="68">IFERROR(E217/$C217,0)</f>
        <v>0</v>
      </c>
      <c r="T217" s="91">
        <f t="shared" si="68"/>
        <v>0</v>
      </c>
      <c r="U217" s="91">
        <f t="shared" si="68"/>
        <v>2</v>
      </c>
      <c r="V217" s="91">
        <f t="shared" si="68"/>
        <v>0</v>
      </c>
      <c r="W217" s="91">
        <f t="shared" si="68"/>
        <v>0</v>
      </c>
      <c r="X217" s="91">
        <f t="shared" si="68"/>
        <v>3</v>
      </c>
      <c r="Y217" s="91">
        <f t="shared" si="68"/>
        <v>0</v>
      </c>
      <c r="Z217" s="91">
        <f t="shared" si="68"/>
        <v>0</v>
      </c>
      <c r="AA217" s="91">
        <f t="shared" si="68"/>
        <v>1.0027003484320558</v>
      </c>
      <c r="AB217" s="91">
        <f t="shared" si="68"/>
        <v>-1.0027003484320558</v>
      </c>
      <c r="AC217" s="91">
        <f t="shared" si="68"/>
        <v>0</v>
      </c>
      <c r="AD217" s="91">
        <f t="shared" si="68"/>
        <v>1.0027003484320558</v>
      </c>
      <c r="AE217" s="92">
        <f t="shared" si="67"/>
        <v>0.50022502903600463</v>
      </c>
      <c r="AI217" s="244">
        <f t="shared" si="63"/>
        <v>115.44</v>
      </c>
      <c r="AJ217" s="249">
        <f t="shared" si="64"/>
        <v>692.95172822299651</v>
      </c>
      <c r="AK217" s="249">
        <f t="shared" si="65"/>
        <v>3.841728222996494</v>
      </c>
      <c r="AL217" s="251">
        <f t="shared" si="66"/>
        <v>5.5749128919860315E-3</v>
      </c>
    </row>
    <row r="218" spans="1:38" ht="12.75">
      <c r="A218" s="88" t="s">
        <v>1149</v>
      </c>
      <c r="B218" s="88" t="s">
        <v>1150</v>
      </c>
      <c r="C218" s="63">
        <f>+VLOOKUP(A218,'[35]2020 UTC Reg svc pricing'!$O:$P,2,FALSE)</f>
        <v>114.8</v>
      </c>
      <c r="D218" s="63"/>
      <c r="E218" s="89">
        <f>IFERROR((VLOOKUP($A218,'[35]Regulated Pivot'!$A:$L,E$9,FALSE)),0)</f>
        <v>0</v>
      </c>
      <c r="F218" s="89">
        <f>IFERROR((VLOOKUP($A218,'[35]Regulated Pivot'!$A:$L,F$9,FALSE)),0)</f>
        <v>0</v>
      </c>
      <c r="G218" s="89">
        <f>IFERROR((VLOOKUP($A218,'[35]Regulated Pivot'!$A:$L,G$9,FALSE)),0)</f>
        <v>0</v>
      </c>
      <c r="H218" s="89">
        <f>IFERROR((VLOOKUP($A218,'[35]Regulated Pivot'!$A:$L,H$9,FALSE)),0)</f>
        <v>114.8</v>
      </c>
      <c r="I218" s="89">
        <f>IFERROR((VLOOKUP($A218,'[35]Regulated Pivot'!$A:$L,I$9,FALSE)),0)</f>
        <v>0</v>
      </c>
      <c r="J218" s="89">
        <f>IFERROR((VLOOKUP($A218,'[35]Regulated Pivot'!$A:$L,J$9,FALSE)),0)</f>
        <v>114.8</v>
      </c>
      <c r="K218" s="90">
        <f>IFERROR((VLOOKUP($A218,'[35]Regulated Pivot'!$A:$L,K$9,FALSE)),0)</f>
        <v>0</v>
      </c>
      <c r="L218" s="90">
        <f>IFERROR((VLOOKUP($A218,'[35]Regulated Pivot'!$A:$L,L$9,FALSE)),0)</f>
        <v>0</v>
      </c>
      <c r="M218" s="90">
        <f>IFERROR((VLOOKUP($A218,'[35]Regulated Pivot'!$A:$L,M$9,FALSE)),0)</f>
        <v>0</v>
      </c>
      <c r="N218" s="90">
        <f>IFERROR((VLOOKUP($A218,'[35]Regulated Pivot'!$A:$L,N$9,FALSE)),0)</f>
        <v>0</v>
      </c>
      <c r="O218" s="90">
        <f>IFERROR((VLOOKUP($A218,'[35]Regulated Pivot'!$A:$M,O$9,FALSE)),0)</f>
        <v>0</v>
      </c>
      <c r="P218" s="90">
        <f>IFERROR((VLOOKUP($A218,'[35]Regulated Pivot'!$A:$N,P$9,FALSE)),0)</f>
        <v>0</v>
      </c>
      <c r="Q218" s="89">
        <f t="shared" si="61"/>
        <v>229.6</v>
      </c>
      <c r="S218" s="91">
        <f t="shared" si="68"/>
        <v>0</v>
      </c>
      <c r="T218" s="91">
        <f t="shared" si="68"/>
        <v>0</v>
      </c>
      <c r="U218" s="91">
        <f t="shared" si="68"/>
        <v>0</v>
      </c>
      <c r="V218" s="91">
        <f t="shared" si="68"/>
        <v>1</v>
      </c>
      <c r="W218" s="91">
        <f t="shared" si="68"/>
        <v>0</v>
      </c>
      <c r="X218" s="91">
        <f t="shared" si="68"/>
        <v>1</v>
      </c>
      <c r="Y218" s="91">
        <f t="shared" si="68"/>
        <v>0</v>
      </c>
      <c r="Z218" s="91">
        <f t="shared" si="68"/>
        <v>0</v>
      </c>
      <c r="AA218" s="91">
        <f t="shared" si="68"/>
        <v>0</v>
      </c>
      <c r="AB218" s="91">
        <f t="shared" si="68"/>
        <v>0</v>
      </c>
      <c r="AC218" s="91">
        <f t="shared" si="68"/>
        <v>0</v>
      </c>
      <c r="AD218" s="91">
        <f t="shared" si="68"/>
        <v>0</v>
      </c>
      <c r="AE218" s="92">
        <f t="shared" si="67"/>
        <v>0.16666666666666666</v>
      </c>
      <c r="AI218" s="244">
        <f t="shared" si="63"/>
        <v>115.44</v>
      </c>
      <c r="AJ218" s="249">
        <f t="shared" si="64"/>
        <v>230.88</v>
      </c>
      <c r="AK218" s="249">
        <f t="shared" si="65"/>
        <v>1.2800000000000011</v>
      </c>
      <c r="AL218" s="251">
        <f t="shared" si="66"/>
        <v>5.5749128919860679E-3</v>
      </c>
    </row>
    <row r="219" spans="1:38" ht="12.75">
      <c r="A219" s="88" t="s">
        <v>1151</v>
      </c>
      <c r="B219" s="88" t="s">
        <v>1150</v>
      </c>
      <c r="C219" s="63">
        <f>+VLOOKUP(A219,'[35]2020 UTC Reg svc pricing'!$O:$P,2,FALSE)</f>
        <v>149.66</v>
      </c>
      <c r="D219" s="63"/>
      <c r="E219" s="89">
        <f>IFERROR((VLOOKUP($A219,'[35]Regulated Pivot'!$A:$L,E$9,FALSE)),0)</f>
        <v>0</v>
      </c>
      <c r="F219" s="89">
        <f>IFERROR((VLOOKUP($A219,'[35]Regulated Pivot'!$A:$L,F$9,FALSE)),0)</f>
        <v>0</v>
      </c>
      <c r="G219" s="89">
        <f>IFERROR((VLOOKUP($A219,'[35]Regulated Pivot'!$A:$L,G$9,FALSE)),0)</f>
        <v>114.8</v>
      </c>
      <c r="H219" s="89">
        <f>IFERROR((VLOOKUP($A219,'[35]Regulated Pivot'!$A:$L,H$9,FALSE)),0)</f>
        <v>0</v>
      </c>
      <c r="I219" s="89">
        <f>IFERROR((VLOOKUP($A219,'[35]Regulated Pivot'!$A:$L,I$9,FALSE)),0)</f>
        <v>0</v>
      </c>
      <c r="J219" s="89">
        <f>IFERROR((VLOOKUP($A219,'[35]Regulated Pivot'!$A:$L,J$9,FALSE)),0)</f>
        <v>0</v>
      </c>
      <c r="K219" s="90">
        <f>IFERROR((VLOOKUP($A219,'[35]Regulated Pivot'!$A:$L,K$9,FALSE)),0)</f>
        <v>0</v>
      </c>
      <c r="L219" s="90">
        <f>IFERROR((VLOOKUP($A219,'[35]Regulated Pivot'!$A:$L,L$9,FALSE)),0)</f>
        <v>0</v>
      </c>
      <c r="M219" s="90">
        <f>IFERROR((VLOOKUP($A219,'[35]Regulated Pivot'!$A:$L,M$9,FALSE)),0)</f>
        <v>0</v>
      </c>
      <c r="N219" s="90">
        <f>IFERROR((VLOOKUP($A219,'[35]Regulated Pivot'!$A:$L,N$9,FALSE)),0)</f>
        <v>0</v>
      </c>
      <c r="O219" s="90">
        <f>IFERROR((VLOOKUP($A219,'[35]Regulated Pivot'!$A:$M,O$9,FALSE)),0)</f>
        <v>0</v>
      </c>
      <c r="P219" s="90">
        <f>IFERROR((VLOOKUP($A219,'[35]Regulated Pivot'!$A:$N,P$9,FALSE)),0)</f>
        <v>0</v>
      </c>
      <c r="Q219" s="89">
        <f t="shared" si="61"/>
        <v>114.8</v>
      </c>
      <c r="S219" s="91">
        <f t="shared" si="68"/>
        <v>0</v>
      </c>
      <c r="T219" s="91">
        <f t="shared" si="68"/>
        <v>0</v>
      </c>
      <c r="U219" s="91">
        <f t="shared" si="68"/>
        <v>0.76707202993451828</v>
      </c>
      <c r="V219" s="91">
        <f t="shared" si="68"/>
        <v>0</v>
      </c>
      <c r="W219" s="91">
        <f t="shared" si="68"/>
        <v>0</v>
      </c>
      <c r="X219" s="91">
        <f t="shared" si="68"/>
        <v>0</v>
      </c>
      <c r="Y219" s="91">
        <f t="shared" si="68"/>
        <v>0</v>
      </c>
      <c r="Z219" s="91">
        <f t="shared" si="68"/>
        <v>0</v>
      </c>
      <c r="AA219" s="91">
        <f t="shared" si="68"/>
        <v>0</v>
      </c>
      <c r="AB219" s="91">
        <f t="shared" si="68"/>
        <v>0</v>
      </c>
      <c r="AC219" s="91">
        <f t="shared" si="68"/>
        <v>0</v>
      </c>
      <c r="AD219" s="91">
        <f t="shared" si="68"/>
        <v>0</v>
      </c>
      <c r="AE219" s="92">
        <f t="shared" si="67"/>
        <v>6.3922669161209852E-2</v>
      </c>
      <c r="AI219" s="244">
        <f t="shared" si="63"/>
        <v>150.49</v>
      </c>
      <c r="AJ219" s="249">
        <f t="shared" si="64"/>
        <v>115.43666978484566</v>
      </c>
      <c r="AK219" s="249">
        <f t="shared" si="65"/>
        <v>0.63666978484566528</v>
      </c>
      <c r="AL219" s="251">
        <f t="shared" si="66"/>
        <v>5.545904049178269E-3</v>
      </c>
    </row>
    <row r="220" spans="1:38" ht="12.75">
      <c r="A220" s="88" t="s">
        <v>1152</v>
      </c>
      <c r="B220" s="88" t="s">
        <v>1153</v>
      </c>
      <c r="C220" s="63">
        <f>+VLOOKUP(A220,'[35]2020 UTC Reg svc pricing'!$O:$P,2,FALSE)</f>
        <v>110.22</v>
      </c>
      <c r="D220" s="63"/>
      <c r="E220" s="89">
        <f>IFERROR((VLOOKUP($A220,'[35]Regulated Pivot'!$A:$L,E$9,FALSE)),0)</f>
        <v>0</v>
      </c>
      <c r="F220" s="89">
        <f>IFERROR((VLOOKUP($A220,'[35]Regulated Pivot'!$A:$L,F$9,FALSE)),0)</f>
        <v>0</v>
      </c>
      <c r="G220" s="89">
        <f>IFERROR((VLOOKUP($A220,'[35]Regulated Pivot'!$A:$L,G$9,FALSE)),0)</f>
        <v>110.22</v>
      </c>
      <c r="H220" s="89">
        <f>IFERROR((VLOOKUP($A220,'[35]Regulated Pivot'!$A:$L,H$9,FALSE)),0)</f>
        <v>0</v>
      </c>
      <c r="I220" s="89">
        <f>IFERROR((VLOOKUP($A220,'[35]Regulated Pivot'!$A:$L,I$9,FALSE)),0)</f>
        <v>110.22</v>
      </c>
      <c r="J220" s="89">
        <f>IFERROR((VLOOKUP($A220,'[35]Regulated Pivot'!$A:$L,J$9,FALSE)),0)</f>
        <v>110.22</v>
      </c>
      <c r="K220" s="90">
        <f>IFERROR((VLOOKUP($A220,'[35]Regulated Pivot'!$A:$L,K$9,FALSE)),0)</f>
        <v>551.1</v>
      </c>
      <c r="L220" s="90">
        <f>IFERROR((VLOOKUP($A220,'[35]Regulated Pivot'!$A:$L,L$9,FALSE)),0)</f>
        <v>552.6</v>
      </c>
      <c r="M220" s="90">
        <f>IFERROR((VLOOKUP($A220,'[35]Regulated Pivot'!$A:$L,M$9,FALSE)),0)</f>
        <v>331.56</v>
      </c>
      <c r="N220" s="90">
        <f>IFERROR((VLOOKUP($A220,'[35]Regulated Pivot'!$A:$L,N$9,FALSE)),0)</f>
        <v>0</v>
      </c>
      <c r="O220" s="90">
        <f>IFERROR((VLOOKUP($A220,'[35]Regulated Pivot'!$A:$M,O$9,FALSE)),0)</f>
        <v>110.52</v>
      </c>
      <c r="P220" s="90">
        <f>IFERROR((VLOOKUP($A220,'[35]Regulated Pivot'!$A:$N,P$9,FALSE)),0)</f>
        <v>110.52</v>
      </c>
      <c r="Q220" s="89">
        <f t="shared" si="61"/>
        <v>1986.96</v>
      </c>
      <c r="S220" s="91">
        <f t="shared" si="68"/>
        <v>0</v>
      </c>
      <c r="T220" s="91">
        <f t="shared" si="68"/>
        <v>0</v>
      </c>
      <c r="U220" s="91">
        <f t="shared" si="68"/>
        <v>1</v>
      </c>
      <c r="V220" s="91">
        <f t="shared" si="68"/>
        <v>0</v>
      </c>
      <c r="W220" s="91">
        <f t="shared" si="68"/>
        <v>1</v>
      </c>
      <c r="X220" s="91">
        <f t="shared" si="68"/>
        <v>1</v>
      </c>
      <c r="Y220" s="91">
        <f t="shared" si="68"/>
        <v>5</v>
      </c>
      <c r="Z220" s="91">
        <f t="shared" si="68"/>
        <v>5.0136091453456721</v>
      </c>
      <c r="AA220" s="91">
        <f t="shared" si="68"/>
        <v>3.0081654872074033</v>
      </c>
      <c r="AB220" s="91">
        <f t="shared" si="68"/>
        <v>0</v>
      </c>
      <c r="AC220" s="91">
        <f t="shared" si="68"/>
        <v>1.0027218290691344</v>
      </c>
      <c r="AD220" s="91">
        <f t="shared" si="68"/>
        <v>1.0027218290691344</v>
      </c>
      <c r="AE220" s="92">
        <f t="shared" si="67"/>
        <v>1.5022681908909454</v>
      </c>
      <c r="AI220" s="244">
        <f t="shared" si="63"/>
        <v>110.83</v>
      </c>
      <c r="AJ220" s="249">
        <f t="shared" si="64"/>
        <v>1997.9566031573218</v>
      </c>
      <c r="AK220" s="249">
        <f t="shared" si="65"/>
        <v>10.996603157321715</v>
      </c>
      <c r="AL220" s="251">
        <f t="shared" si="66"/>
        <v>5.5343857739067297E-3</v>
      </c>
    </row>
    <row r="221" spans="1:38" ht="12.75">
      <c r="A221" s="88" t="s">
        <v>1154</v>
      </c>
      <c r="B221" s="88" t="s">
        <v>1155</v>
      </c>
      <c r="C221" s="63">
        <f>+VLOOKUP(A221,'[35]2020 UTC Reg svc pricing'!$O:$P,2,FALSE)</f>
        <v>110.22</v>
      </c>
      <c r="D221" s="63"/>
      <c r="E221" s="89">
        <f>IFERROR((VLOOKUP($A221,'[35]Regulated Pivot'!$A:$L,E$9,FALSE)),0)</f>
        <v>4519.0200000000004</v>
      </c>
      <c r="F221" s="89">
        <f>IFERROR((VLOOKUP($A221,'[35]Regulated Pivot'!$A:$L,F$9,FALSE)),0)</f>
        <v>4629.24</v>
      </c>
      <c r="G221" s="89">
        <f>IFERROR((VLOOKUP($A221,'[35]Regulated Pivot'!$A:$L,G$9,FALSE)),0)</f>
        <v>3857.7</v>
      </c>
      <c r="H221" s="89">
        <f>IFERROR((VLOOKUP($A221,'[35]Regulated Pivot'!$A:$L,H$9,FALSE)),0)</f>
        <v>4298.58</v>
      </c>
      <c r="I221" s="89">
        <f>IFERROR((VLOOKUP($A221,'[35]Regulated Pivot'!$A:$L,I$9,FALSE)),0)</f>
        <v>3857.7</v>
      </c>
      <c r="J221" s="89">
        <f>IFERROR((VLOOKUP($A221,'[35]Regulated Pivot'!$A:$L,J$9,FALSE)),0)</f>
        <v>4959.8999999999996</v>
      </c>
      <c r="K221" s="90">
        <f>IFERROR((VLOOKUP($A221,'[35]Regulated Pivot'!$A:$L,K$9,FALSE)),0)</f>
        <v>4298.5800000000008</v>
      </c>
      <c r="L221" s="90">
        <f>IFERROR((VLOOKUP($A221,'[35]Regulated Pivot'!$A:$L,L$9,FALSE)),0)</f>
        <v>4641.54</v>
      </c>
      <c r="M221" s="90">
        <f>IFERROR((VLOOKUP($A221,'[35]Regulated Pivot'!$A:$L,M$9,FALSE)),0)</f>
        <v>5804.59</v>
      </c>
      <c r="N221" s="90">
        <f>IFERROR((VLOOKUP($A221,'[35]Regulated Pivot'!$A:$L,N$9,FALSE)),0)</f>
        <v>4420.8</v>
      </c>
      <c r="O221" s="90">
        <f>IFERROR((VLOOKUP($A221,'[35]Regulated Pivot'!$A:$M,O$9,FALSE)),0)</f>
        <v>3094.56</v>
      </c>
      <c r="P221" s="90">
        <f>IFERROR((VLOOKUP($A221,'[35]Regulated Pivot'!$A:$N,P$9,FALSE)),0)</f>
        <v>4089.24</v>
      </c>
      <c r="Q221" s="89">
        <f t="shared" si="61"/>
        <v>52471.450000000004</v>
      </c>
      <c r="S221" s="91">
        <f t="shared" si="68"/>
        <v>41.000000000000007</v>
      </c>
      <c r="T221" s="91">
        <f t="shared" si="68"/>
        <v>42</v>
      </c>
      <c r="U221" s="91">
        <f t="shared" si="68"/>
        <v>35</v>
      </c>
      <c r="V221" s="91">
        <f t="shared" si="68"/>
        <v>39</v>
      </c>
      <c r="W221" s="91">
        <f t="shared" si="68"/>
        <v>35</v>
      </c>
      <c r="X221" s="91">
        <f t="shared" si="68"/>
        <v>45</v>
      </c>
      <c r="Y221" s="91">
        <f t="shared" si="68"/>
        <v>39.000000000000007</v>
      </c>
      <c r="Z221" s="91">
        <f t="shared" si="68"/>
        <v>42.111594991834515</v>
      </c>
      <c r="AA221" s="91">
        <f t="shared" si="68"/>
        <v>52.663672654690622</v>
      </c>
      <c r="AB221" s="91">
        <f t="shared" si="68"/>
        <v>40.108873162765377</v>
      </c>
      <c r="AC221" s="91">
        <f t="shared" si="68"/>
        <v>28.076211213935764</v>
      </c>
      <c r="AD221" s="91">
        <f t="shared" si="68"/>
        <v>37.10070767555797</v>
      </c>
      <c r="AE221" s="92">
        <f t="shared" si="67"/>
        <v>39.671754974898697</v>
      </c>
      <c r="AI221" s="244">
        <f t="shared" si="63"/>
        <v>110.83</v>
      </c>
      <c r="AJ221" s="249">
        <f t="shared" si="64"/>
        <v>52761.847246416277</v>
      </c>
      <c r="AK221" s="249">
        <f t="shared" si="65"/>
        <v>290.39724641627254</v>
      </c>
      <c r="AL221" s="251">
        <f t="shared" si="66"/>
        <v>5.5343857739070012E-3</v>
      </c>
    </row>
    <row r="222" spans="1:38" ht="12.75">
      <c r="A222" s="88" t="s">
        <v>1156</v>
      </c>
      <c r="B222" s="88" t="s">
        <v>1157</v>
      </c>
      <c r="C222" s="63">
        <f>+VLOOKUP(A222,'[35]2020 UTC Reg svc pricing'!$O:$P,2,FALSE)</f>
        <v>114.8</v>
      </c>
      <c r="D222" s="63"/>
      <c r="E222" s="89">
        <f>IFERROR((VLOOKUP($A222,'[35]Regulated Pivot'!$A:$L,E$9,FALSE)),0)</f>
        <v>3903.2000000000003</v>
      </c>
      <c r="F222" s="89">
        <f>IFERROR((VLOOKUP($A222,'[35]Regulated Pivot'!$A:$L,F$9,FALSE)),0)</f>
        <v>3558.7999999999997</v>
      </c>
      <c r="G222" s="89">
        <f>IFERROR((VLOOKUP($A222,'[35]Regulated Pivot'!$A:$L,G$9,FALSE)),0)</f>
        <v>4362.3999999999996</v>
      </c>
      <c r="H222" s="89">
        <f>IFERROR((VLOOKUP($A222,'[35]Regulated Pivot'!$A:$L,H$9,FALSE)),0)</f>
        <v>2984.8</v>
      </c>
      <c r="I222" s="89">
        <f>IFERROR((VLOOKUP($A222,'[35]Regulated Pivot'!$A:$L,I$9,FALSE)),0)</f>
        <v>4592</v>
      </c>
      <c r="J222" s="89">
        <f>IFERROR((VLOOKUP($A222,'[35]Regulated Pivot'!$A:$L,J$9,FALSE)),0)</f>
        <v>5625.2</v>
      </c>
      <c r="K222" s="90">
        <f>IFERROR((VLOOKUP($A222,'[35]Regulated Pivot'!$A:$L,K$9,FALSE)),0)</f>
        <v>6084.4</v>
      </c>
      <c r="L222" s="90">
        <f>IFERROR((VLOOKUP($A222,'[35]Regulated Pivot'!$A:$L,L$9,FALSE)),0)</f>
        <v>7595.4000000000005</v>
      </c>
      <c r="M222" s="90">
        <f>IFERROR((VLOOKUP($A222,'[35]Regulated Pivot'!$A:$L,M$9,FALSE)),0)</f>
        <v>5870.61</v>
      </c>
      <c r="N222" s="90">
        <f>IFERROR((VLOOKUP($A222,'[35]Regulated Pivot'!$A:$L,N$9,FALSE)),0)</f>
        <v>8518.14</v>
      </c>
      <c r="O222" s="90">
        <f>IFERROR((VLOOKUP($A222,'[35]Regulated Pivot'!$A:$M,O$9,FALSE)),0)</f>
        <v>6676.38</v>
      </c>
      <c r="P222" s="90">
        <f>IFERROR((VLOOKUP($A222,'[35]Regulated Pivot'!$A:$N,P$9,FALSE)),0)</f>
        <v>6331.05</v>
      </c>
      <c r="Q222" s="89">
        <f t="shared" si="61"/>
        <v>66102.38</v>
      </c>
      <c r="S222" s="91">
        <f t="shared" si="68"/>
        <v>34</v>
      </c>
      <c r="T222" s="91">
        <f t="shared" si="68"/>
        <v>31</v>
      </c>
      <c r="U222" s="91">
        <f t="shared" si="68"/>
        <v>38</v>
      </c>
      <c r="V222" s="91">
        <f t="shared" si="68"/>
        <v>26.000000000000004</v>
      </c>
      <c r="W222" s="91">
        <f t="shared" si="68"/>
        <v>40</v>
      </c>
      <c r="X222" s="91">
        <f t="shared" si="68"/>
        <v>49</v>
      </c>
      <c r="Y222" s="91">
        <f t="shared" si="68"/>
        <v>53</v>
      </c>
      <c r="Z222" s="91">
        <f t="shared" si="68"/>
        <v>66.162020905923356</v>
      </c>
      <c r="AA222" s="91">
        <f t="shared" si="68"/>
        <v>51.13771777003484</v>
      </c>
      <c r="AB222" s="91">
        <f t="shared" si="68"/>
        <v>74.199825783972116</v>
      </c>
      <c r="AC222" s="91">
        <f t="shared" si="68"/>
        <v>58.156620209059234</v>
      </c>
      <c r="AD222" s="91">
        <f t="shared" si="68"/>
        <v>55.148519163763069</v>
      </c>
      <c r="AE222" s="92">
        <f t="shared" si="67"/>
        <v>47.983725319396058</v>
      </c>
      <c r="AI222" s="244">
        <f t="shared" si="63"/>
        <v>115.44</v>
      </c>
      <c r="AJ222" s="249">
        <f t="shared" si="64"/>
        <v>66470.895010452965</v>
      </c>
      <c r="AK222" s="249">
        <f t="shared" si="65"/>
        <v>368.51501045296027</v>
      </c>
      <c r="AL222" s="251">
        <f t="shared" si="66"/>
        <v>5.574912891986041E-3</v>
      </c>
    </row>
    <row r="223" spans="1:38" ht="12.75">
      <c r="A223" s="88" t="s">
        <v>1158</v>
      </c>
      <c r="B223" s="88" t="s">
        <v>1127</v>
      </c>
      <c r="C223" s="63">
        <f>+VLOOKUP(A223,'[35]2020 UTC Reg svc pricing'!$O:$P,2,FALSE)</f>
        <v>133.61000000000001</v>
      </c>
      <c r="D223" s="63"/>
      <c r="E223" s="89">
        <f>IFERROR((VLOOKUP($A223,'[35]Regulated Pivot'!$A:$L,E$9,FALSE)),0)</f>
        <v>0</v>
      </c>
      <c r="F223" s="89">
        <f>IFERROR((VLOOKUP($A223,'[35]Regulated Pivot'!$A:$L,F$9,FALSE)),0)</f>
        <v>114.8</v>
      </c>
      <c r="G223" s="89">
        <f>IFERROR((VLOOKUP($A223,'[35]Regulated Pivot'!$A:$L,G$9,FALSE)),0)</f>
        <v>0</v>
      </c>
      <c r="H223" s="89">
        <f>IFERROR((VLOOKUP($A223,'[35]Regulated Pivot'!$A:$L,H$9,FALSE)),0)</f>
        <v>0</v>
      </c>
      <c r="I223" s="89">
        <f>IFERROR((VLOOKUP($A223,'[35]Regulated Pivot'!$A:$L,I$9,FALSE)),0)</f>
        <v>0</v>
      </c>
      <c r="J223" s="89">
        <f>IFERROR((VLOOKUP($A223,'[35]Regulated Pivot'!$A:$L,J$9,FALSE)),0)</f>
        <v>0</v>
      </c>
      <c r="K223" s="90">
        <f>IFERROR((VLOOKUP($A223,'[35]Regulated Pivot'!$A:$L,K$9,FALSE)),0)</f>
        <v>0</v>
      </c>
      <c r="L223" s="90">
        <f>IFERROR((VLOOKUP($A223,'[35]Regulated Pivot'!$A:$L,L$9,FALSE)),0)</f>
        <v>0</v>
      </c>
      <c r="M223" s="90">
        <f>IFERROR((VLOOKUP($A223,'[35]Regulated Pivot'!$A:$L,M$9,FALSE)),0)</f>
        <v>0</v>
      </c>
      <c r="N223" s="90">
        <f>IFERROR((VLOOKUP($A223,'[35]Regulated Pivot'!$A:$L,N$9,FALSE)),0)</f>
        <v>0</v>
      </c>
      <c r="O223" s="90">
        <f>IFERROR((VLOOKUP($A223,'[35]Regulated Pivot'!$A:$M,O$9,FALSE)),0)</f>
        <v>0</v>
      </c>
      <c r="P223" s="90">
        <f>IFERROR((VLOOKUP($A223,'[35]Regulated Pivot'!$A:$N,P$9,FALSE)),0)</f>
        <v>0</v>
      </c>
      <c r="Q223" s="89">
        <f t="shared" si="61"/>
        <v>114.8</v>
      </c>
      <c r="S223" s="91">
        <f t="shared" si="68"/>
        <v>0</v>
      </c>
      <c r="T223" s="91">
        <f t="shared" si="68"/>
        <v>0.85921712446673137</v>
      </c>
      <c r="U223" s="91">
        <f t="shared" si="68"/>
        <v>0</v>
      </c>
      <c r="V223" s="91">
        <f t="shared" si="68"/>
        <v>0</v>
      </c>
      <c r="W223" s="91">
        <f t="shared" si="68"/>
        <v>0</v>
      </c>
      <c r="X223" s="91">
        <f t="shared" si="68"/>
        <v>0</v>
      </c>
      <c r="Y223" s="91">
        <f t="shared" si="68"/>
        <v>0</v>
      </c>
      <c r="Z223" s="91">
        <f t="shared" si="68"/>
        <v>0</v>
      </c>
      <c r="AA223" s="91">
        <f t="shared" si="68"/>
        <v>0</v>
      </c>
      <c r="AB223" s="91">
        <f t="shared" si="68"/>
        <v>0</v>
      </c>
      <c r="AC223" s="91">
        <f t="shared" si="68"/>
        <v>0</v>
      </c>
      <c r="AD223" s="91">
        <f t="shared" si="68"/>
        <v>0</v>
      </c>
      <c r="AE223" s="92">
        <f t="shared" si="67"/>
        <v>7.1601427038894286E-2</v>
      </c>
      <c r="AI223" s="244">
        <f t="shared" si="63"/>
        <v>134.35</v>
      </c>
      <c r="AJ223" s="249">
        <f t="shared" si="64"/>
        <v>115.43582067210536</v>
      </c>
      <c r="AK223" s="249">
        <f t="shared" si="65"/>
        <v>0.63582067210536763</v>
      </c>
      <c r="AL223" s="251">
        <f t="shared" si="66"/>
        <v>5.5385075967366521E-3</v>
      </c>
    </row>
    <row r="224" spans="1:38" ht="12.75">
      <c r="A224" s="88" t="s">
        <v>1159</v>
      </c>
      <c r="B224" s="88" t="s">
        <v>1160</v>
      </c>
      <c r="C224" s="63">
        <f>+VLOOKUP(A224,'[35]2020 UTC Reg svc pricing'!$O:$P,2,FALSE)</f>
        <v>114.8</v>
      </c>
      <c r="D224" s="63"/>
      <c r="E224" s="89">
        <f>IFERROR((VLOOKUP($A224,'[35]Regulated Pivot'!$A:$L,E$9,FALSE)),0)</f>
        <v>7232.4</v>
      </c>
      <c r="F224" s="89">
        <f>IFERROR((VLOOKUP($A224,'[35]Regulated Pivot'!$A:$L,F$9,FALSE)),0)</f>
        <v>6543.6</v>
      </c>
      <c r="G224" s="89">
        <f>IFERROR((VLOOKUP($A224,'[35]Regulated Pivot'!$A:$L,G$9,FALSE)),0)</f>
        <v>6658.4</v>
      </c>
      <c r="H224" s="89">
        <f>IFERROR((VLOOKUP($A224,'[35]Regulated Pivot'!$A:$L,H$9,FALSE)),0)</f>
        <v>5395.6</v>
      </c>
      <c r="I224" s="89">
        <f>IFERROR((VLOOKUP($A224,'[35]Regulated Pivot'!$A:$L,I$9,FALSE)),0)</f>
        <v>6773.2</v>
      </c>
      <c r="J224" s="89">
        <f>IFERROR((VLOOKUP($A224,'[35]Regulated Pivot'!$A:$L,J$9,FALSE)),0)</f>
        <v>9298.7999999999993</v>
      </c>
      <c r="K224" s="90">
        <f>IFERROR((VLOOKUP($A224,'[35]Regulated Pivot'!$A:$L,K$9,FALSE)),0)</f>
        <v>9883.130000000001</v>
      </c>
      <c r="L224" s="90">
        <f>IFERROR((VLOOKUP($A224,'[35]Regulated Pivot'!$A:$L,L$9,FALSE)),0)</f>
        <v>10589.190000000002</v>
      </c>
      <c r="M224" s="90">
        <f>IFERROR((VLOOKUP($A224,'[35]Regulated Pivot'!$A:$L,M$9,FALSE)),0)</f>
        <v>12201.66</v>
      </c>
      <c r="N224" s="90">
        <f>IFERROR((VLOOKUP($A224,'[35]Regulated Pivot'!$A:$L,N$9,FALSE)),0)</f>
        <v>12201.66</v>
      </c>
      <c r="O224" s="90">
        <f>IFERROR((VLOOKUP($A224,'[35]Regulated Pivot'!$A:$M,O$9,FALSE)),0)</f>
        <v>11971.44</v>
      </c>
      <c r="P224" s="90">
        <f>IFERROR((VLOOKUP($A224,'[35]Regulated Pivot'!$A:$N,P$9,FALSE)),0)</f>
        <v>9323.9100000000017</v>
      </c>
      <c r="Q224" s="89">
        <f t="shared" si="61"/>
        <v>108072.99000000002</v>
      </c>
      <c r="S224" s="91">
        <f t="shared" si="68"/>
        <v>63</v>
      </c>
      <c r="T224" s="91">
        <f t="shared" si="68"/>
        <v>57.000000000000007</v>
      </c>
      <c r="U224" s="91">
        <f t="shared" si="68"/>
        <v>58</v>
      </c>
      <c r="V224" s="91">
        <f t="shared" si="68"/>
        <v>47.000000000000007</v>
      </c>
      <c r="W224" s="91">
        <f t="shared" si="68"/>
        <v>59</v>
      </c>
      <c r="X224" s="91">
        <f t="shared" si="68"/>
        <v>81</v>
      </c>
      <c r="Y224" s="91">
        <f t="shared" si="68"/>
        <v>86.089982578397226</v>
      </c>
      <c r="Z224" s="91">
        <f t="shared" si="68"/>
        <v>92.240331010452991</v>
      </c>
      <c r="AA224" s="91">
        <f t="shared" si="68"/>
        <v>106.28623693379791</v>
      </c>
      <c r="AB224" s="91">
        <f t="shared" si="68"/>
        <v>106.28623693379791</v>
      </c>
      <c r="AC224" s="91">
        <f t="shared" si="68"/>
        <v>104.28083623693381</v>
      </c>
      <c r="AD224" s="91">
        <f t="shared" si="68"/>
        <v>81.218728222996532</v>
      </c>
      <c r="AE224" s="92">
        <f t="shared" si="67"/>
        <v>78.450195993031372</v>
      </c>
      <c r="AI224" s="244">
        <f t="shared" si="63"/>
        <v>115.44</v>
      </c>
      <c r="AJ224" s="249">
        <f t="shared" si="64"/>
        <v>108675.48750522651</v>
      </c>
      <c r="AK224" s="249">
        <f t="shared" si="65"/>
        <v>602.49750522649265</v>
      </c>
      <c r="AL224" s="251">
        <f t="shared" si="66"/>
        <v>5.5749128919861711E-3</v>
      </c>
    </row>
    <row r="225" spans="1:38" ht="12.75">
      <c r="A225" s="88" t="s">
        <v>1161</v>
      </c>
      <c r="B225" s="88" t="s">
        <v>1162</v>
      </c>
      <c r="C225" s="63">
        <f>+VLOOKUP(A225,'[35]2020 UTC Reg svc pricing'!$O:$P,2,FALSE)</f>
        <v>110.22</v>
      </c>
      <c r="D225" s="63"/>
      <c r="E225" s="89">
        <f>IFERROR((VLOOKUP($A225,'[35]Regulated Pivot'!$A:$L,E$9,FALSE)),0)</f>
        <v>0</v>
      </c>
      <c r="F225" s="89">
        <f>IFERROR((VLOOKUP($A225,'[35]Regulated Pivot'!$A:$L,F$9,FALSE)),0)</f>
        <v>0</v>
      </c>
      <c r="G225" s="89">
        <f>IFERROR((VLOOKUP($A225,'[35]Regulated Pivot'!$A:$L,G$9,FALSE)),0)</f>
        <v>110.22</v>
      </c>
      <c r="H225" s="89">
        <f>IFERROR((VLOOKUP($A225,'[35]Regulated Pivot'!$A:$L,H$9,FALSE)),0)</f>
        <v>220.44</v>
      </c>
      <c r="I225" s="89">
        <f>IFERROR((VLOOKUP($A225,'[35]Regulated Pivot'!$A:$L,I$9,FALSE)),0)</f>
        <v>220.44</v>
      </c>
      <c r="J225" s="89">
        <f>IFERROR((VLOOKUP($A225,'[35]Regulated Pivot'!$A:$L,J$9,FALSE)),0)</f>
        <v>330.65999999999997</v>
      </c>
      <c r="K225" s="90">
        <f>IFERROR((VLOOKUP($A225,'[35]Regulated Pivot'!$A:$L,K$9,FALSE)),0)</f>
        <v>220.44</v>
      </c>
      <c r="L225" s="90">
        <f>IFERROR((VLOOKUP($A225,'[35]Regulated Pivot'!$A:$L,L$9,FALSE)),0)</f>
        <v>331.56</v>
      </c>
      <c r="M225" s="90">
        <f>IFERROR((VLOOKUP($A225,'[35]Regulated Pivot'!$A:$L,M$9,FALSE)),0)</f>
        <v>442.08</v>
      </c>
      <c r="N225" s="90">
        <f>IFERROR((VLOOKUP($A225,'[35]Regulated Pivot'!$A:$L,N$9,FALSE)),0)</f>
        <v>552.6</v>
      </c>
      <c r="O225" s="90">
        <f>IFERROR((VLOOKUP($A225,'[35]Regulated Pivot'!$A:$M,O$9,FALSE)),0)</f>
        <v>221.04</v>
      </c>
      <c r="P225" s="90">
        <f>IFERROR((VLOOKUP($A225,'[35]Regulated Pivot'!$A:$N,P$9,FALSE)),0)</f>
        <v>110.52</v>
      </c>
      <c r="Q225" s="89">
        <f t="shared" si="61"/>
        <v>2759.9999999999995</v>
      </c>
      <c r="S225" s="91">
        <f t="shared" si="68"/>
        <v>0</v>
      </c>
      <c r="T225" s="91">
        <f t="shared" si="68"/>
        <v>0</v>
      </c>
      <c r="U225" s="91">
        <f t="shared" si="68"/>
        <v>1</v>
      </c>
      <c r="V225" s="91">
        <f t="shared" si="68"/>
        <v>2</v>
      </c>
      <c r="W225" s="91">
        <f t="shared" si="68"/>
        <v>2</v>
      </c>
      <c r="X225" s="91">
        <f t="shared" si="68"/>
        <v>2.9999999999999996</v>
      </c>
      <c r="Y225" s="91">
        <f t="shared" si="68"/>
        <v>2</v>
      </c>
      <c r="Z225" s="91">
        <f t="shared" si="68"/>
        <v>3.0081654872074033</v>
      </c>
      <c r="AA225" s="91">
        <f t="shared" si="68"/>
        <v>4.0108873162765377</v>
      </c>
      <c r="AB225" s="91">
        <f t="shared" si="68"/>
        <v>5.0136091453456721</v>
      </c>
      <c r="AC225" s="91">
        <f t="shared" si="68"/>
        <v>2.0054436581382689</v>
      </c>
      <c r="AD225" s="91">
        <f t="shared" si="68"/>
        <v>1.0027218290691344</v>
      </c>
      <c r="AE225" s="92">
        <f t="shared" si="67"/>
        <v>2.0867356196697515</v>
      </c>
      <c r="AI225" s="244">
        <f t="shared" si="63"/>
        <v>110.83</v>
      </c>
      <c r="AJ225" s="249">
        <f t="shared" si="64"/>
        <v>2775.2749047359825</v>
      </c>
      <c r="AK225" s="249">
        <f t="shared" si="65"/>
        <v>15.274904735983</v>
      </c>
      <c r="AL225" s="251">
        <f t="shared" si="66"/>
        <v>5.5343857739068849E-3</v>
      </c>
    </row>
    <row r="226" spans="1:38" ht="12.75">
      <c r="A226" s="88" t="s">
        <v>1163</v>
      </c>
      <c r="B226" s="88" t="s">
        <v>1164</v>
      </c>
      <c r="C226" s="63">
        <f>+VLOOKUP(A226,'[35]2020 UTC Reg svc pricing'!$O:$P,2,FALSE)</f>
        <v>110.22</v>
      </c>
      <c r="D226" s="63"/>
      <c r="E226" s="89">
        <f>IFERROR((VLOOKUP($A226,'[35]Regulated Pivot'!$A:$L,E$9,FALSE)),0)</f>
        <v>3306.6</v>
      </c>
      <c r="F226" s="89">
        <f>IFERROR((VLOOKUP($A226,'[35]Regulated Pivot'!$A:$L,F$9,FALSE)),0)</f>
        <v>2865.72</v>
      </c>
      <c r="G226" s="89">
        <f>IFERROR((VLOOKUP($A226,'[35]Regulated Pivot'!$A:$L,G$9,FALSE)),0)</f>
        <v>5511</v>
      </c>
      <c r="H226" s="89">
        <f>IFERROR((VLOOKUP($A226,'[35]Regulated Pivot'!$A:$L,H$9,FALSE)),0)</f>
        <v>5621.2199999999993</v>
      </c>
      <c r="I226" s="89">
        <f>IFERROR((VLOOKUP($A226,'[35]Regulated Pivot'!$A:$L,I$9,FALSE)),0)</f>
        <v>6613.2</v>
      </c>
      <c r="J226" s="89">
        <f>IFERROR((VLOOKUP($A226,'[35]Regulated Pivot'!$A:$L,J$9,FALSE)),0)</f>
        <v>7605.18</v>
      </c>
      <c r="K226" s="90">
        <f>IFERROR((VLOOKUP($A226,'[35]Regulated Pivot'!$A:$L,K$9,FALSE)),0)</f>
        <v>9809.5800000000017</v>
      </c>
      <c r="L226" s="90">
        <f>IFERROR((VLOOKUP($A226,'[35]Regulated Pivot'!$A:$L,L$9,FALSE)),0)</f>
        <v>9612.84</v>
      </c>
      <c r="M226" s="90">
        <f>IFERROR((VLOOKUP($A226,'[35]Regulated Pivot'!$A:$L,M$9,FALSE)),0)</f>
        <v>10278.359999999999</v>
      </c>
      <c r="N226" s="90">
        <f>IFERROR((VLOOKUP($A226,'[35]Regulated Pivot'!$A:$L,N$9,FALSE)),0)</f>
        <v>11273.04</v>
      </c>
      <c r="O226" s="90">
        <f>IFERROR((VLOOKUP($A226,'[35]Regulated Pivot'!$A:$M,O$9,FALSE)),0)</f>
        <v>7515.3600000000006</v>
      </c>
      <c r="P226" s="90">
        <f>IFERROR((VLOOKUP($A226,'[35]Regulated Pivot'!$A:$N,P$9,FALSE)),0)</f>
        <v>5304.96</v>
      </c>
      <c r="Q226" s="89">
        <f t="shared" si="61"/>
        <v>85317.06</v>
      </c>
      <c r="S226" s="91">
        <f t="shared" si="68"/>
        <v>30</v>
      </c>
      <c r="T226" s="91">
        <f t="shared" si="68"/>
        <v>26</v>
      </c>
      <c r="U226" s="91">
        <f t="shared" si="68"/>
        <v>50</v>
      </c>
      <c r="V226" s="91">
        <f t="shared" si="68"/>
        <v>50.999999999999993</v>
      </c>
      <c r="W226" s="91">
        <f t="shared" si="68"/>
        <v>60</v>
      </c>
      <c r="X226" s="91">
        <f t="shared" si="68"/>
        <v>69</v>
      </c>
      <c r="Y226" s="91">
        <f t="shared" si="68"/>
        <v>89.000000000000014</v>
      </c>
      <c r="Z226" s="91">
        <f t="shared" si="68"/>
        <v>87.215024496461623</v>
      </c>
      <c r="AA226" s="91">
        <f t="shared" si="68"/>
        <v>93.253130103429498</v>
      </c>
      <c r="AB226" s="91">
        <f t="shared" si="68"/>
        <v>102.27762656505172</v>
      </c>
      <c r="AC226" s="91">
        <f t="shared" si="68"/>
        <v>68.185084376701155</v>
      </c>
      <c r="AD226" s="91">
        <f t="shared" si="68"/>
        <v>48.130647795318453</v>
      </c>
      <c r="AE226" s="92">
        <f t="shared" si="67"/>
        <v>64.505126111413531</v>
      </c>
      <c r="AI226" s="244">
        <f t="shared" si="63"/>
        <v>110.83</v>
      </c>
      <c r="AJ226" s="249">
        <f t="shared" si="64"/>
        <v>85789.23752313554</v>
      </c>
      <c r="AK226" s="249">
        <f t="shared" si="65"/>
        <v>472.17752313554229</v>
      </c>
      <c r="AL226" s="251">
        <f t="shared" si="66"/>
        <v>5.5343857739066759E-3</v>
      </c>
    </row>
    <row r="227" spans="1:38" ht="12.75">
      <c r="A227" s="88" t="s">
        <v>1165</v>
      </c>
      <c r="B227" s="88" t="s">
        <v>1166</v>
      </c>
      <c r="C227" s="63">
        <f>+VLOOKUP(A227,'[35]2020 UTC Reg svc pricing'!$O:$P,2,FALSE)</f>
        <v>114.8</v>
      </c>
      <c r="D227" s="63"/>
      <c r="E227" s="89">
        <f>IFERROR((VLOOKUP($A227,'[35]Regulated Pivot'!$A:$L,E$9,FALSE)),0)</f>
        <v>2764.71</v>
      </c>
      <c r="F227" s="89">
        <f>IFERROR((VLOOKUP($A227,'[35]Regulated Pivot'!$A:$L,F$9,FALSE)),0)</f>
        <v>2984.8</v>
      </c>
      <c r="G227" s="89">
        <f>IFERROR((VLOOKUP($A227,'[35]Regulated Pivot'!$A:$L,G$9,FALSE)),0)</f>
        <v>4477.2</v>
      </c>
      <c r="H227" s="89">
        <f>IFERROR((VLOOKUP($A227,'[35]Regulated Pivot'!$A:$L,H$9,FALSE)),0)</f>
        <v>5395.6</v>
      </c>
      <c r="I227" s="89">
        <f>IFERROR((VLOOKUP($A227,'[35]Regulated Pivot'!$A:$L,I$9,FALSE)),0)</f>
        <v>4993.7999999999993</v>
      </c>
      <c r="J227" s="89">
        <f>IFERROR((VLOOKUP($A227,'[35]Regulated Pivot'!$A:$L,J$9,FALSE)),0)</f>
        <v>6314</v>
      </c>
      <c r="K227" s="90">
        <f>IFERROR((VLOOKUP($A227,'[35]Regulated Pivot'!$A:$L,K$9,FALSE)),0)</f>
        <v>7576.7999999999993</v>
      </c>
      <c r="L227" s="90">
        <f>IFERROR((VLOOKUP($A227,'[35]Regulated Pivot'!$A:$L,L$9,FALSE)),0)</f>
        <v>5984.4800000000005</v>
      </c>
      <c r="M227" s="90">
        <f>IFERROR((VLOOKUP($A227,'[35]Regulated Pivot'!$A:$L,M$9,FALSE)),0)</f>
        <v>5985.72</v>
      </c>
      <c r="N227" s="90">
        <f>IFERROR((VLOOKUP($A227,'[35]Regulated Pivot'!$A:$L,N$9,FALSE)),0)</f>
        <v>6637.2400000000007</v>
      </c>
      <c r="O227" s="90">
        <f>IFERROR((VLOOKUP($A227,'[35]Regulated Pivot'!$A:$M,O$9,FALSE)),0)</f>
        <v>5064.8399999999992</v>
      </c>
      <c r="P227" s="90">
        <f>IFERROR((VLOOKUP($A227,'[35]Regulated Pivot'!$A:$N,P$9,FALSE)),0)</f>
        <v>5295.0599999999995</v>
      </c>
      <c r="Q227" s="89">
        <f t="shared" si="61"/>
        <v>63474.25</v>
      </c>
      <c r="S227" s="91">
        <f t="shared" si="68"/>
        <v>24.082839721254356</v>
      </c>
      <c r="T227" s="91">
        <f t="shared" si="68"/>
        <v>26.000000000000004</v>
      </c>
      <c r="U227" s="91">
        <f t="shared" si="68"/>
        <v>39</v>
      </c>
      <c r="V227" s="91">
        <f t="shared" si="68"/>
        <v>47.000000000000007</v>
      </c>
      <c r="W227" s="91">
        <f t="shared" si="68"/>
        <v>43.499999999999993</v>
      </c>
      <c r="X227" s="91">
        <f t="shared" si="68"/>
        <v>55</v>
      </c>
      <c r="Y227" s="91">
        <f t="shared" si="68"/>
        <v>66</v>
      </c>
      <c r="Z227" s="91">
        <f t="shared" si="68"/>
        <v>52.129616724738682</v>
      </c>
      <c r="AA227" s="91">
        <f t="shared" si="68"/>
        <v>52.140418118466904</v>
      </c>
      <c r="AB227" s="91">
        <f t="shared" si="68"/>
        <v>57.815679442508717</v>
      </c>
      <c r="AC227" s="91">
        <f t="shared" si="68"/>
        <v>44.118815331010445</v>
      </c>
      <c r="AD227" s="91">
        <f t="shared" si="68"/>
        <v>46.12421602787456</v>
      </c>
      <c r="AE227" s="92">
        <f t="shared" si="67"/>
        <v>46.075965447154481</v>
      </c>
      <c r="AI227" s="244">
        <f t="shared" si="63"/>
        <v>115.44</v>
      </c>
      <c r="AJ227" s="249">
        <f t="shared" si="64"/>
        <v>63828.11341463415</v>
      </c>
      <c r="AK227" s="249">
        <f t="shared" si="65"/>
        <v>353.8634146341501</v>
      </c>
      <c r="AL227" s="251">
        <f t="shared" si="66"/>
        <v>5.5749128919861217E-3</v>
      </c>
    </row>
    <row r="228" spans="1:38" ht="12.75">
      <c r="A228" s="88" t="s">
        <v>1167</v>
      </c>
      <c r="B228" s="88" t="s">
        <v>1168</v>
      </c>
      <c r="C228" s="63">
        <f>+VLOOKUP(A228,'[35]2020 UTC Reg svc pricing'!$O:$P,2,FALSE)</f>
        <v>114.8</v>
      </c>
      <c r="D228" s="63"/>
      <c r="E228" s="89">
        <f>IFERROR((VLOOKUP($A228,'[35]Regulated Pivot'!$A:$L,E$9,FALSE)),0)</f>
        <v>2640.4</v>
      </c>
      <c r="F228" s="89">
        <f>IFERROR((VLOOKUP($A228,'[35]Regulated Pivot'!$A:$L,F$9,FALSE)),0)</f>
        <v>3788.3999999999996</v>
      </c>
      <c r="G228" s="89">
        <f>IFERROR((VLOOKUP($A228,'[35]Regulated Pivot'!$A:$L,G$9,FALSE)),0)</f>
        <v>3099.6000000000004</v>
      </c>
      <c r="H228" s="89">
        <f>IFERROR((VLOOKUP($A228,'[35]Regulated Pivot'!$A:$L,H$9,FALSE)),0)</f>
        <v>3558.8</v>
      </c>
      <c r="I228" s="89">
        <f>IFERROR((VLOOKUP($A228,'[35]Regulated Pivot'!$A:$L,I$9,FALSE)),0)</f>
        <v>4132.7999999999993</v>
      </c>
      <c r="J228" s="89">
        <f>IFERROR((VLOOKUP($A228,'[35]Regulated Pivot'!$A:$L,J$9,FALSE)),0)</f>
        <v>3673.6000000000004</v>
      </c>
      <c r="K228" s="90">
        <f>IFERROR((VLOOKUP($A228,'[35]Regulated Pivot'!$A:$L,K$9,FALSE)),0)</f>
        <v>4592</v>
      </c>
      <c r="L228" s="90">
        <f>IFERROR((VLOOKUP($A228,'[35]Regulated Pivot'!$A:$L,L$9,FALSE)),0)</f>
        <v>5409.24</v>
      </c>
      <c r="M228" s="90">
        <f>IFERROR((VLOOKUP($A228,'[35]Regulated Pivot'!$A:$L,M$9,FALSE)),0)</f>
        <v>3338.19</v>
      </c>
      <c r="N228" s="90">
        <f>IFERROR((VLOOKUP($A228,'[35]Regulated Pivot'!$A:$L,N$9,FALSE)),0)</f>
        <v>4374.18</v>
      </c>
      <c r="O228" s="90">
        <f>IFERROR((VLOOKUP($A228,'[35]Regulated Pivot'!$A:$M,O$9,FALSE)),0)</f>
        <v>4604.3999999999996</v>
      </c>
      <c r="P228" s="90">
        <f>IFERROR((VLOOKUP($A228,'[35]Regulated Pivot'!$A:$N,P$9,FALSE)),0)</f>
        <v>2187.0899999999997</v>
      </c>
      <c r="Q228" s="89">
        <f t="shared" si="61"/>
        <v>45398.7</v>
      </c>
      <c r="S228" s="91">
        <f t="shared" si="68"/>
        <v>23</v>
      </c>
      <c r="T228" s="91">
        <f t="shared" si="68"/>
        <v>33</v>
      </c>
      <c r="U228" s="91">
        <f t="shared" si="68"/>
        <v>27.000000000000004</v>
      </c>
      <c r="V228" s="91">
        <f t="shared" si="68"/>
        <v>31.000000000000004</v>
      </c>
      <c r="W228" s="91">
        <f t="shared" si="68"/>
        <v>35.999999999999993</v>
      </c>
      <c r="X228" s="91">
        <f t="shared" si="68"/>
        <v>32.000000000000007</v>
      </c>
      <c r="Y228" s="91">
        <f t="shared" si="68"/>
        <v>40</v>
      </c>
      <c r="Z228" s="91">
        <f t="shared" si="68"/>
        <v>47.118815331010452</v>
      </c>
      <c r="AA228" s="91">
        <f t="shared" si="68"/>
        <v>29.078310104529617</v>
      </c>
      <c r="AB228" s="91">
        <f t="shared" si="68"/>
        <v>38.102613240418123</v>
      </c>
      <c r="AC228" s="91">
        <f t="shared" si="68"/>
        <v>40.10801393728223</v>
      </c>
      <c r="AD228" s="91">
        <f t="shared" si="68"/>
        <v>19.051306620209058</v>
      </c>
      <c r="AE228" s="92">
        <f t="shared" si="67"/>
        <v>32.954921602787458</v>
      </c>
      <c r="AI228" s="244">
        <f t="shared" si="63"/>
        <v>115.44</v>
      </c>
      <c r="AJ228" s="249">
        <f t="shared" si="64"/>
        <v>45651.793797909413</v>
      </c>
      <c r="AK228" s="249">
        <f t="shared" si="65"/>
        <v>253.09379790941603</v>
      </c>
      <c r="AL228" s="251">
        <f t="shared" si="66"/>
        <v>5.5749128919862475E-3</v>
      </c>
    </row>
    <row r="229" spans="1:38" ht="12.75">
      <c r="A229" s="88" t="s">
        <v>1169</v>
      </c>
      <c r="B229" s="88" t="s">
        <v>1170</v>
      </c>
      <c r="C229" s="63">
        <f>+VLOOKUP(A229,'[35]2020 UTC Reg svc pricing'!$O:$P,2,FALSE)</f>
        <v>112.51000000000002</v>
      </c>
      <c r="D229" s="63"/>
      <c r="E229" s="89">
        <f>IFERROR((VLOOKUP($A229,'[35]Regulated Pivot'!$A:$L,E$9,FALSE)),0)</f>
        <v>3487.81</v>
      </c>
      <c r="F229" s="89">
        <f>IFERROR((VLOOKUP($A229,'[35]Regulated Pivot'!$A:$L,F$9,FALSE)),0)</f>
        <v>2700.24</v>
      </c>
      <c r="G229" s="89">
        <f>IFERROR((VLOOKUP($A229,'[35]Regulated Pivot'!$A:$L,G$9,FALSE)),0)</f>
        <v>2812.75</v>
      </c>
      <c r="H229" s="89">
        <f>IFERROR((VLOOKUP($A229,'[35]Regulated Pivot'!$A:$L,H$9,FALSE)),0)</f>
        <v>2362.71</v>
      </c>
      <c r="I229" s="89">
        <f>IFERROR((VLOOKUP($A229,'[35]Regulated Pivot'!$A:$L,I$9,FALSE)),0)</f>
        <v>2587.73</v>
      </c>
      <c r="J229" s="89">
        <f>IFERROR((VLOOKUP($A229,'[35]Regulated Pivot'!$A:$L,J$9,FALSE)),0)</f>
        <v>2700.24</v>
      </c>
      <c r="K229" s="90">
        <f>IFERROR((VLOOKUP($A229,'[35]Regulated Pivot'!$A:$L,K$9,FALSE)),0)</f>
        <v>3150.28</v>
      </c>
      <c r="L229" s="90">
        <f>IFERROR((VLOOKUP($A229,'[35]Regulated Pivot'!$A:$L,L$9,FALSE)),0)</f>
        <v>2255.9</v>
      </c>
      <c r="M229" s="90">
        <f>IFERROR((VLOOKUP($A229,'[35]Regulated Pivot'!$A:$L,M$9,FALSE)),0)</f>
        <v>2481.8199999999997</v>
      </c>
      <c r="N229" s="90">
        <f>IFERROR((VLOOKUP($A229,'[35]Regulated Pivot'!$A:$L,N$9,FALSE)),0)</f>
        <v>1917.77</v>
      </c>
      <c r="O229" s="90">
        <f>IFERROR((VLOOKUP($A229,'[35]Regulated Pivot'!$A:$M,O$9,FALSE)),0)</f>
        <v>2143.39</v>
      </c>
      <c r="P229" s="90">
        <f>IFERROR((VLOOKUP($A229,'[35]Regulated Pivot'!$A:$N,P$9,FALSE)),0)</f>
        <v>2030.5800000000002</v>
      </c>
      <c r="Q229" s="89">
        <f t="shared" si="61"/>
        <v>30631.219999999998</v>
      </c>
      <c r="S229" s="91">
        <f t="shared" si="68"/>
        <v>30.999999999999993</v>
      </c>
      <c r="T229" s="91">
        <f t="shared" si="68"/>
        <v>23.999999999999993</v>
      </c>
      <c r="U229" s="91">
        <f t="shared" si="68"/>
        <v>24.999999999999996</v>
      </c>
      <c r="V229" s="91">
        <f t="shared" si="68"/>
        <v>20.999999999999996</v>
      </c>
      <c r="W229" s="91">
        <f t="shared" si="68"/>
        <v>22.999999999999996</v>
      </c>
      <c r="X229" s="91">
        <f t="shared" si="68"/>
        <v>23.999999999999993</v>
      </c>
      <c r="Y229" s="91">
        <f t="shared" si="68"/>
        <v>27.999999999999996</v>
      </c>
      <c r="Z229" s="91">
        <f t="shared" si="68"/>
        <v>20.050662163363253</v>
      </c>
      <c r="AA229" s="91">
        <f t="shared" si="68"/>
        <v>22.058661452315345</v>
      </c>
      <c r="AB229" s="91">
        <f t="shared" si="68"/>
        <v>17.045329304061859</v>
      </c>
      <c r="AC229" s="91">
        <f t="shared" si="68"/>
        <v>19.050662163363253</v>
      </c>
      <c r="AD229" s="91">
        <f t="shared" si="68"/>
        <v>18.047995733712558</v>
      </c>
      <c r="AE229" s="92">
        <f t="shared" si="67"/>
        <v>22.687775901401352</v>
      </c>
      <c r="AI229" s="244">
        <f t="shared" si="63"/>
        <v>113.14</v>
      </c>
      <c r="AJ229" s="249">
        <f t="shared" si="64"/>
        <v>30802.73958581459</v>
      </c>
      <c r="AK229" s="249">
        <f t="shared" si="65"/>
        <v>171.51958581459257</v>
      </c>
      <c r="AL229" s="251">
        <f t="shared" si="66"/>
        <v>5.5995022664651487E-3</v>
      </c>
    </row>
    <row r="230" spans="1:38" ht="12.75">
      <c r="A230" s="88" t="s">
        <v>1171</v>
      </c>
      <c r="B230" s="88" t="s">
        <v>1172</v>
      </c>
      <c r="C230" s="63">
        <f>+VLOOKUP(A230,'[35]2020 UTC Reg svc pricing'!$O:$P,2,FALSE)</f>
        <v>112.51000000000002</v>
      </c>
      <c r="D230" s="63"/>
      <c r="E230" s="89">
        <f>IFERROR((VLOOKUP($A230,'[35]Regulated Pivot'!$A:$L,E$9,FALSE)),0)</f>
        <v>6075.54</v>
      </c>
      <c r="F230" s="89">
        <f>IFERROR((VLOOKUP($A230,'[35]Regulated Pivot'!$A:$L,F$9,FALSE)),0)</f>
        <v>5963.0300000000007</v>
      </c>
      <c r="G230" s="89">
        <f>IFERROR((VLOOKUP($A230,'[35]Regulated Pivot'!$A:$L,G$9,FALSE)),0)</f>
        <v>6075.5399999999991</v>
      </c>
      <c r="H230" s="89">
        <f>IFERROR((VLOOKUP($A230,'[35]Regulated Pivot'!$A:$L,H$9,FALSE)),0)</f>
        <v>4950.4400000000005</v>
      </c>
      <c r="I230" s="89">
        <f>IFERROR((VLOOKUP($A230,'[35]Regulated Pivot'!$A:$L,I$9,FALSE)),0)</f>
        <v>5175.46</v>
      </c>
      <c r="J230" s="89">
        <f>IFERROR((VLOOKUP($A230,'[35]Regulated Pivot'!$A:$L,J$9,FALSE)),0)</f>
        <v>5963.03</v>
      </c>
      <c r="K230" s="90">
        <f>IFERROR((VLOOKUP($A230,'[35]Regulated Pivot'!$A:$L,K$9,FALSE)),0)</f>
        <v>5512.99</v>
      </c>
      <c r="L230" s="90">
        <f>IFERROR((VLOOKUP($A230,'[35]Regulated Pivot'!$A:$L,L$9,FALSE)),0)</f>
        <v>5300.57</v>
      </c>
      <c r="M230" s="90">
        <f>IFERROR((VLOOKUP($A230,'[35]Regulated Pivot'!$A:$L,M$9,FALSE)),0)</f>
        <v>5753.31</v>
      </c>
      <c r="N230" s="90">
        <f>IFERROR((VLOOKUP($A230,'[35]Regulated Pivot'!$A:$L,N$9,FALSE)),0)</f>
        <v>5189.26</v>
      </c>
      <c r="O230" s="90">
        <f>IFERROR((VLOOKUP($A230,'[35]Regulated Pivot'!$A:$M,O$9,FALSE)),0)</f>
        <v>5414.8799999999992</v>
      </c>
      <c r="P230" s="90">
        <f>IFERROR((VLOOKUP($A230,'[35]Regulated Pivot'!$A:$N,P$9,FALSE)),0)</f>
        <v>5753.3099999999995</v>
      </c>
      <c r="Q230" s="89">
        <f t="shared" si="61"/>
        <v>67127.360000000001</v>
      </c>
      <c r="S230" s="91">
        <f t="shared" si="68"/>
        <v>53.999999999999993</v>
      </c>
      <c r="T230" s="91">
        <f t="shared" si="68"/>
        <v>53</v>
      </c>
      <c r="U230" s="91">
        <f t="shared" si="68"/>
        <v>53.999999999999986</v>
      </c>
      <c r="V230" s="91">
        <f t="shared" si="68"/>
        <v>44</v>
      </c>
      <c r="W230" s="91">
        <f t="shared" si="68"/>
        <v>45.999999999999993</v>
      </c>
      <c r="X230" s="91">
        <f t="shared" si="68"/>
        <v>52.999999999999986</v>
      </c>
      <c r="Y230" s="91">
        <f t="shared" si="68"/>
        <v>48.999999999999993</v>
      </c>
      <c r="Z230" s="91">
        <f t="shared" si="68"/>
        <v>47.111990045329293</v>
      </c>
      <c r="AA230" s="91">
        <f t="shared" si="68"/>
        <v>51.135987912185577</v>
      </c>
      <c r="AB230" s="91">
        <f t="shared" si="68"/>
        <v>46.122655763932087</v>
      </c>
      <c r="AC230" s="91">
        <f t="shared" si="68"/>
        <v>48.127988623233477</v>
      </c>
      <c r="AD230" s="91">
        <f t="shared" si="68"/>
        <v>51.13598791218557</v>
      </c>
      <c r="AE230" s="92">
        <f t="shared" si="67"/>
        <v>49.719550854738827</v>
      </c>
      <c r="AI230" s="244">
        <f t="shared" si="63"/>
        <v>113.14</v>
      </c>
      <c r="AJ230" s="249">
        <f t="shared" si="64"/>
        <v>67503.239804461817</v>
      </c>
      <c r="AK230" s="249">
        <f t="shared" si="65"/>
        <v>375.87980446181609</v>
      </c>
      <c r="AL230" s="251">
        <f t="shared" si="66"/>
        <v>5.5995022664650611E-3</v>
      </c>
    </row>
    <row r="231" spans="1:38" ht="12.75">
      <c r="A231" s="88" t="s">
        <v>1173</v>
      </c>
      <c r="B231" s="88" t="s">
        <v>1174</v>
      </c>
      <c r="C231" s="63">
        <f>+VLOOKUP(A231,'[35]2020 UTC Reg svc pricing'!$O:$P,2,FALSE)</f>
        <v>126.3</v>
      </c>
      <c r="D231" s="63"/>
      <c r="E231" s="89">
        <f>IFERROR((VLOOKUP($A231,'[35]Regulated Pivot'!$A:$L,E$9,FALSE)),0)</f>
        <v>5430.9</v>
      </c>
      <c r="F231" s="89">
        <f>IFERROR((VLOOKUP($A231,'[35]Regulated Pivot'!$A:$L,F$9,FALSE)),0)</f>
        <v>4799.3999999999996</v>
      </c>
      <c r="G231" s="89">
        <f>IFERROR((VLOOKUP($A231,'[35]Regulated Pivot'!$A:$L,G$9,FALSE)),0)</f>
        <v>4925.7</v>
      </c>
      <c r="H231" s="89">
        <f>IFERROR((VLOOKUP($A231,'[35]Regulated Pivot'!$A:$L,H$9,FALSE)),0)</f>
        <v>5052</v>
      </c>
      <c r="I231" s="89">
        <f>IFERROR((VLOOKUP($A231,'[35]Regulated Pivot'!$A:$L,I$9,FALSE)),0)</f>
        <v>4673.1000000000004</v>
      </c>
      <c r="J231" s="89">
        <f>IFERROR((VLOOKUP($A231,'[35]Regulated Pivot'!$A:$L,J$9,FALSE)),0)</f>
        <v>5683.5</v>
      </c>
      <c r="K231" s="90">
        <f>IFERROR((VLOOKUP($A231,'[35]Regulated Pivot'!$A:$L,K$9,FALSE)),0)</f>
        <v>5557.2</v>
      </c>
      <c r="L231" s="90">
        <f>IFERROR((VLOOKUP($A231,'[35]Regulated Pivot'!$A:$L,L$9,FALSE)),0)</f>
        <v>5191.8999999999996</v>
      </c>
      <c r="M231" s="90">
        <f>IFERROR((VLOOKUP($A231,'[35]Regulated Pivot'!$A:$L,M$9,FALSE)),0)</f>
        <v>5698.8</v>
      </c>
      <c r="N231" s="90">
        <f>IFERROR((VLOOKUP($A231,'[35]Regulated Pivot'!$A:$L,N$9,FALSE)),0)</f>
        <v>5952.08</v>
      </c>
      <c r="O231" s="90">
        <f>IFERROR((VLOOKUP($A231,'[35]Regulated Pivot'!$A:$M,O$9,FALSE)),0)</f>
        <v>5698.8</v>
      </c>
      <c r="P231" s="90">
        <f>IFERROR((VLOOKUP($A231,'[35]Regulated Pivot'!$A:$N,P$9,FALSE)),0)</f>
        <v>5698.8</v>
      </c>
      <c r="Q231" s="89">
        <f t="shared" si="61"/>
        <v>64362.180000000008</v>
      </c>
      <c r="S231" s="91">
        <f t="shared" si="68"/>
        <v>43</v>
      </c>
      <c r="T231" s="91">
        <f t="shared" si="68"/>
        <v>38</v>
      </c>
      <c r="U231" s="91">
        <f t="shared" si="68"/>
        <v>39</v>
      </c>
      <c r="V231" s="91">
        <f t="shared" si="68"/>
        <v>40</v>
      </c>
      <c r="W231" s="91">
        <f t="shared" si="68"/>
        <v>37.000000000000007</v>
      </c>
      <c r="X231" s="91">
        <f t="shared" si="68"/>
        <v>45</v>
      </c>
      <c r="Y231" s="91">
        <f t="shared" si="68"/>
        <v>44</v>
      </c>
      <c r="Z231" s="91">
        <f t="shared" si="68"/>
        <v>41.107680126682503</v>
      </c>
      <c r="AA231" s="91">
        <f t="shared" si="68"/>
        <v>45.121140142517817</v>
      </c>
      <c r="AB231" s="91">
        <f t="shared" si="68"/>
        <v>47.126524148851942</v>
      </c>
      <c r="AC231" s="91">
        <f t="shared" si="68"/>
        <v>45.121140142517817</v>
      </c>
      <c r="AD231" s="91">
        <f t="shared" si="68"/>
        <v>45.121140142517817</v>
      </c>
      <c r="AE231" s="92">
        <f t="shared" si="67"/>
        <v>42.466468725257329</v>
      </c>
      <c r="AI231" s="244">
        <f t="shared" si="63"/>
        <v>127</v>
      </c>
      <c r="AJ231" s="249">
        <f t="shared" si="64"/>
        <v>64718.898337292172</v>
      </c>
      <c r="AK231" s="249">
        <f t="shared" si="65"/>
        <v>356.71833729216451</v>
      </c>
      <c r="AL231" s="251">
        <f t="shared" si="66"/>
        <v>5.5423594615994125E-3</v>
      </c>
    </row>
    <row r="232" spans="1:38" ht="12.75">
      <c r="A232" s="88" t="s">
        <v>1175</v>
      </c>
      <c r="B232" s="88" t="s">
        <v>1176</v>
      </c>
      <c r="C232" s="63">
        <f>+VLOOKUP(A232,'[35]2020 UTC Reg svc pricing'!$O:$P,2,FALSE)</f>
        <v>126.3</v>
      </c>
      <c r="D232" s="63"/>
      <c r="E232" s="89">
        <f>IFERROR((VLOOKUP($A232,'[35]Regulated Pivot'!$A:$L,E$9,FALSE)),0)</f>
        <v>4546.7999999999993</v>
      </c>
      <c r="F232" s="89">
        <f>IFERROR((VLOOKUP($A232,'[35]Regulated Pivot'!$A:$L,F$9,FALSE)),0)</f>
        <v>4420.5</v>
      </c>
      <c r="G232" s="89">
        <f>IFERROR((VLOOKUP($A232,'[35]Regulated Pivot'!$A:$L,G$9,FALSE)),0)</f>
        <v>4925.7</v>
      </c>
      <c r="H232" s="89">
        <f>IFERROR((VLOOKUP($A232,'[35]Regulated Pivot'!$A:$L,H$9,FALSE)),0)</f>
        <v>5557.2</v>
      </c>
      <c r="I232" s="89">
        <f>IFERROR((VLOOKUP($A232,'[35]Regulated Pivot'!$A:$L,I$9,FALSE)),0)</f>
        <v>4546.8</v>
      </c>
      <c r="J232" s="89">
        <f>IFERROR((VLOOKUP($A232,'[35]Regulated Pivot'!$A:$L,J$9,FALSE)),0)</f>
        <v>4546.8</v>
      </c>
      <c r="K232" s="90">
        <f>IFERROR((VLOOKUP($A232,'[35]Regulated Pivot'!$A:$L,K$9,FALSE)),0)</f>
        <v>5304.6</v>
      </c>
      <c r="L232" s="90">
        <f>IFERROR((VLOOKUP($A232,'[35]Regulated Pivot'!$A:$L,L$9,FALSE)),0)</f>
        <v>4558.7</v>
      </c>
      <c r="M232" s="90">
        <f>IFERROR((VLOOKUP($A232,'[35]Regulated Pivot'!$A:$L,M$9,FALSE)),0)</f>
        <v>4179.12</v>
      </c>
      <c r="N232" s="90">
        <f>IFERROR((VLOOKUP($A232,'[35]Regulated Pivot'!$A:$L,N$9,FALSE)),0)</f>
        <v>4432.4000000000005</v>
      </c>
      <c r="O232" s="90">
        <f>IFERROR((VLOOKUP($A232,'[35]Regulated Pivot'!$A:$M,O$9,FALSE)),0)</f>
        <v>4305.76</v>
      </c>
      <c r="P232" s="90">
        <f>IFERROR((VLOOKUP($A232,'[35]Regulated Pivot'!$A:$N,P$9,FALSE)),0)</f>
        <v>5065.6000000000004</v>
      </c>
      <c r="Q232" s="89">
        <f t="shared" si="61"/>
        <v>56389.98</v>
      </c>
      <c r="S232" s="91">
        <f t="shared" si="68"/>
        <v>35.999999999999993</v>
      </c>
      <c r="T232" s="91">
        <f t="shared" si="68"/>
        <v>35</v>
      </c>
      <c r="U232" s="91">
        <f t="shared" si="68"/>
        <v>39</v>
      </c>
      <c r="V232" s="91">
        <f t="shared" si="68"/>
        <v>44</v>
      </c>
      <c r="W232" s="91">
        <f t="shared" si="68"/>
        <v>36</v>
      </c>
      <c r="X232" s="91">
        <f t="shared" si="68"/>
        <v>36</v>
      </c>
      <c r="Y232" s="91">
        <f t="shared" si="68"/>
        <v>42.000000000000007</v>
      </c>
      <c r="Z232" s="91">
        <f t="shared" si="68"/>
        <v>36.094220110847189</v>
      </c>
      <c r="AA232" s="91">
        <f t="shared" si="68"/>
        <v>33.088836104513064</v>
      </c>
      <c r="AB232" s="91">
        <f t="shared" si="68"/>
        <v>35.094220110847196</v>
      </c>
      <c r="AC232" s="91">
        <f t="shared" si="68"/>
        <v>34.091528107680126</v>
      </c>
      <c r="AD232" s="91">
        <f t="shared" si="68"/>
        <v>40.107680126682503</v>
      </c>
      <c r="AE232" s="92">
        <f t="shared" si="67"/>
        <v>37.206373713380835</v>
      </c>
      <c r="AI232" s="244">
        <f t="shared" si="63"/>
        <v>127</v>
      </c>
      <c r="AJ232" s="249">
        <f t="shared" si="64"/>
        <v>56702.513539192383</v>
      </c>
      <c r="AK232" s="249">
        <f t="shared" si="65"/>
        <v>312.53353919237998</v>
      </c>
      <c r="AL232" s="251">
        <f t="shared" si="66"/>
        <v>5.5423594615990283E-3</v>
      </c>
    </row>
    <row r="233" spans="1:38" ht="12.75">
      <c r="A233" s="88" t="s">
        <v>1177</v>
      </c>
      <c r="B233" s="88" t="s">
        <v>1178</v>
      </c>
      <c r="C233" s="63">
        <f>+VLOOKUP(A233,'[35]2020 UTC Reg svc pricing'!$O:$P,2,FALSE)</f>
        <v>161.79</v>
      </c>
      <c r="D233" s="63"/>
      <c r="E233" s="89">
        <f>IFERROR((VLOOKUP($A233,'[35]Regulated Pivot'!$A:$L,E$9,FALSE)),0)</f>
        <v>0</v>
      </c>
      <c r="F233" s="89">
        <f>IFERROR((VLOOKUP($A233,'[35]Regulated Pivot'!$A:$L,F$9,FALSE)),0)</f>
        <v>0</v>
      </c>
      <c r="G233" s="89">
        <f>IFERROR((VLOOKUP($A233,'[35]Regulated Pivot'!$A:$L,G$9,FALSE)),0)</f>
        <v>126.3</v>
      </c>
      <c r="H233" s="89">
        <f>IFERROR((VLOOKUP($A233,'[35]Regulated Pivot'!$A:$L,H$9,FALSE)),0)</f>
        <v>0</v>
      </c>
      <c r="I233" s="89">
        <f>IFERROR((VLOOKUP($A233,'[35]Regulated Pivot'!$A:$L,I$9,FALSE)),0)</f>
        <v>0</v>
      </c>
      <c r="J233" s="89">
        <f>IFERROR((VLOOKUP($A233,'[35]Regulated Pivot'!$A:$L,J$9,FALSE)),0)</f>
        <v>0</v>
      </c>
      <c r="K233" s="90">
        <f>IFERROR((VLOOKUP($A233,'[35]Regulated Pivot'!$A:$L,K$9,FALSE)),0)</f>
        <v>0</v>
      </c>
      <c r="L233" s="90">
        <f>IFERROR((VLOOKUP($A233,'[35]Regulated Pivot'!$A:$L,L$9,FALSE)),0)</f>
        <v>0</v>
      </c>
      <c r="M233" s="90">
        <f>IFERROR((VLOOKUP($A233,'[35]Regulated Pivot'!$A:$L,M$9,FALSE)),0)</f>
        <v>0</v>
      </c>
      <c r="N233" s="90">
        <f>IFERROR((VLOOKUP($A233,'[35]Regulated Pivot'!$A:$L,N$9,FALSE)),0)</f>
        <v>0</v>
      </c>
      <c r="O233" s="90">
        <f>IFERROR((VLOOKUP($A233,'[35]Regulated Pivot'!$A:$M,O$9,FALSE)),0)</f>
        <v>0</v>
      </c>
      <c r="P233" s="90">
        <f>IFERROR((VLOOKUP($A233,'[35]Regulated Pivot'!$A:$N,P$9,FALSE)),0)</f>
        <v>0</v>
      </c>
      <c r="Q233" s="89">
        <f t="shared" si="61"/>
        <v>126.3</v>
      </c>
      <c r="S233" s="91">
        <f t="shared" si="68"/>
        <v>0</v>
      </c>
      <c r="T233" s="91">
        <f t="shared" si="68"/>
        <v>0</v>
      </c>
      <c r="U233" s="91">
        <f t="shared" si="68"/>
        <v>0.78064157240867793</v>
      </c>
      <c r="V233" s="91">
        <f t="shared" si="68"/>
        <v>0</v>
      </c>
      <c r="W233" s="91">
        <f t="shared" si="68"/>
        <v>0</v>
      </c>
      <c r="X233" s="91">
        <f t="shared" si="68"/>
        <v>0</v>
      </c>
      <c r="Y233" s="91">
        <f t="shared" si="68"/>
        <v>0</v>
      </c>
      <c r="Z233" s="91">
        <f t="shared" si="68"/>
        <v>0</v>
      </c>
      <c r="AA233" s="91">
        <f t="shared" si="68"/>
        <v>0</v>
      </c>
      <c r="AB233" s="91">
        <f t="shared" si="68"/>
        <v>0</v>
      </c>
      <c r="AC233" s="91">
        <f t="shared" si="68"/>
        <v>0</v>
      </c>
      <c r="AD233" s="91">
        <f t="shared" si="68"/>
        <v>0</v>
      </c>
      <c r="AE233" s="92">
        <f t="shared" si="67"/>
        <v>6.5053464367389832E-2</v>
      </c>
      <c r="AI233" s="244">
        <f t="shared" si="63"/>
        <v>162.69</v>
      </c>
      <c r="AJ233" s="249">
        <f t="shared" si="64"/>
        <v>127.00257741516782</v>
      </c>
      <c r="AK233" s="249">
        <f t="shared" si="65"/>
        <v>0.70257741516782346</v>
      </c>
      <c r="AL233" s="251">
        <f t="shared" si="66"/>
        <v>5.5627665492305901E-3</v>
      </c>
    </row>
    <row r="234" spans="1:38" ht="12.75">
      <c r="A234" s="88" t="s">
        <v>1179</v>
      </c>
      <c r="B234" s="88" t="s">
        <v>1180</v>
      </c>
      <c r="C234" s="63">
        <f>+VLOOKUP(A234,'[35]2020 UTC Reg svc pricing'!$O:$P,2,FALSE)</f>
        <v>161.79</v>
      </c>
      <c r="D234" s="63"/>
      <c r="E234" s="89">
        <f>IFERROR((VLOOKUP($A234,'[35]Regulated Pivot'!$A:$L,E$9,FALSE)),0)</f>
        <v>0</v>
      </c>
      <c r="F234" s="89">
        <f>IFERROR((VLOOKUP($A234,'[35]Regulated Pivot'!$A:$L,F$9,FALSE)),0)</f>
        <v>0</v>
      </c>
      <c r="G234" s="89">
        <f>IFERROR((VLOOKUP($A234,'[35]Regulated Pivot'!$A:$L,G$9,FALSE)),0)</f>
        <v>0</v>
      </c>
      <c r="H234" s="89">
        <f>IFERROR((VLOOKUP($A234,'[35]Regulated Pivot'!$A:$L,H$9,FALSE)),0)</f>
        <v>0</v>
      </c>
      <c r="I234" s="89">
        <f>IFERROR((VLOOKUP($A234,'[35]Regulated Pivot'!$A:$L,I$9,FALSE)),0)</f>
        <v>0</v>
      </c>
      <c r="J234" s="89">
        <f>IFERROR((VLOOKUP($A234,'[35]Regulated Pivot'!$A:$L,J$9,FALSE)),0)</f>
        <v>0</v>
      </c>
      <c r="K234" s="90">
        <f>IFERROR((VLOOKUP($A234,'[35]Regulated Pivot'!$A:$L,K$9,FALSE)),0)</f>
        <v>126.3</v>
      </c>
      <c r="L234" s="90">
        <f>IFERROR((VLOOKUP($A234,'[35]Regulated Pivot'!$A:$L,L$9,FALSE)),0)</f>
        <v>0</v>
      </c>
      <c r="M234" s="90">
        <f>IFERROR((VLOOKUP($A234,'[35]Regulated Pivot'!$A:$L,M$9,FALSE)),0)</f>
        <v>0</v>
      </c>
      <c r="N234" s="90">
        <f>IFERROR((VLOOKUP($A234,'[35]Regulated Pivot'!$A:$L,N$9,FALSE)),0)</f>
        <v>0</v>
      </c>
      <c r="O234" s="90">
        <f>IFERROR((VLOOKUP($A234,'[35]Regulated Pivot'!$A:$M,O$9,FALSE)),0)</f>
        <v>0</v>
      </c>
      <c r="P234" s="90">
        <f>IFERROR((VLOOKUP($A234,'[35]Regulated Pivot'!$A:$N,P$9,FALSE)),0)</f>
        <v>0</v>
      </c>
      <c r="Q234" s="89">
        <f t="shared" si="61"/>
        <v>126.3</v>
      </c>
      <c r="S234" s="91">
        <f t="shared" si="68"/>
        <v>0</v>
      </c>
      <c r="T234" s="91">
        <f t="shared" si="68"/>
        <v>0</v>
      </c>
      <c r="U234" s="91">
        <f t="shared" si="68"/>
        <v>0</v>
      </c>
      <c r="V234" s="91">
        <f t="shared" si="68"/>
        <v>0</v>
      </c>
      <c r="W234" s="91">
        <f t="shared" si="68"/>
        <v>0</v>
      </c>
      <c r="X234" s="91">
        <f t="shared" si="68"/>
        <v>0</v>
      </c>
      <c r="Y234" s="91">
        <f t="shared" si="68"/>
        <v>0.78064157240867793</v>
      </c>
      <c r="Z234" s="91">
        <f t="shared" si="68"/>
        <v>0</v>
      </c>
      <c r="AA234" s="91">
        <f t="shared" si="68"/>
        <v>0</v>
      </c>
      <c r="AB234" s="91">
        <f t="shared" si="68"/>
        <v>0</v>
      </c>
      <c r="AC234" s="91">
        <f t="shared" si="68"/>
        <v>0</v>
      </c>
      <c r="AD234" s="91">
        <f t="shared" si="68"/>
        <v>0</v>
      </c>
      <c r="AE234" s="92">
        <f t="shared" si="67"/>
        <v>6.5053464367389832E-2</v>
      </c>
      <c r="AI234" s="244">
        <f t="shared" si="63"/>
        <v>162.69</v>
      </c>
      <c r="AJ234" s="249">
        <f t="shared" si="64"/>
        <v>127.00257741516782</v>
      </c>
      <c r="AK234" s="249">
        <f t="shared" si="65"/>
        <v>0.70257741516782346</v>
      </c>
      <c r="AL234" s="251">
        <f t="shared" si="66"/>
        <v>5.5627665492305901E-3</v>
      </c>
    </row>
    <row r="235" spans="1:38" ht="12.75">
      <c r="A235" s="88" t="s">
        <v>1181</v>
      </c>
      <c r="B235" s="88" t="s">
        <v>1182</v>
      </c>
      <c r="C235" s="63">
        <f>+VLOOKUP(A235,'[35]2020 UTC Reg svc pricing'!$O:$P,2,FALSE)</f>
        <v>161.79</v>
      </c>
      <c r="D235" s="63"/>
      <c r="E235" s="89">
        <f>IFERROR((VLOOKUP($A235,'[35]Regulated Pivot'!$A:$L,E$9,FALSE)),0)</f>
        <v>0</v>
      </c>
      <c r="F235" s="89">
        <f>IFERROR((VLOOKUP($A235,'[35]Regulated Pivot'!$A:$L,F$9,FALSE)),0)</f>
        <v>0</v>
      </c>
      <c r="G235" s="89">
        <f>IFERROR((VLOOKUP($A235,'[35]Regulated Pivot'!$A:$L,G$9,FALSE)),0)</f>
        <v>0</v>
      </c>
      <c r="H235" s="89">
        <f>IFERROR((VLOOKUP($A235,'[35]Regulated Pivot'!$A:$L,H$9,FALSE)),0)</f>
        <v>0</v>
      </c>
      <c r="I235" s="89">
        <f>IFERROR((VLOOKUP($A235,'[35]Regulated Pivot'!$A:$L,I$9,FALSE)),0)</f>
        <v>0</v>
      </c>
      <c r="J235" s="89">
        <f>IFERROR((VLOOKUP($A235,'[35]Regulated Pivot'!$A:$L,J$9,FALSE)),0)</f>
        <v>0</v>
      </c>
      <c r="K235" s="90">
        <f>IFERROR((VLOOKUP($A235,'[35]Regulated Pivot'!$A:$L,K$9,FALSE)),0)</f>
        <v>126.3</v>
      </c>
      <c r="L235" s="90">
        <f>IFERROR((VLOOKUP($A235,'[35]Regulated Pivot'!$A:$L,L$9,FALSE)),0)</f>
        <v>0</v>
      </c>
      <c r="M235" s="90">
        <f>IFERROR((VLOOKUP($A235,'[35]Regulated Pivot'!$A:$L,M$9,FALSE)),0)</f>
        <v>0</v>
      </c>
      <c r="N235" s="90">
        <f>IFERROR((VLOOKUP($A235,'[35]Regulated Pivot'!$A:$L,N$9,FALSE)),0)</f>
        <v>0</v>
      </c>
      <c r="O235" s="90">
        <f>IFERROR((VLOOKUP($A235,'[35]Regulated Pivot'!$A:$M,O$9,FALSE)),0)</f>
        <v>0</v>
      </c>
      <c r="P235" s="90">
        <f>IFERROR((VLOOKUP($A235,'[35]Regulated Pivot'!$A:$N,P$9,FALSE)),0)</f>
        <v>0</v>
      </c>
      <c r="Q235" s="89">
        <f t="shared" si="61"/>
        <v>126.3</v>
      </c>
      <c r="S235" s="91">
        <f t="shared" si="68"/>
        <v>0</v>
      </c>
      <c r="T235" s="91">
        <f t="shared" si="68"/>
        <v>0</v>
      </c>
      <c r="U235" s="91">
        <f t="shared" si="68"/>
        <v>0</v>
      </c>
      <c r="V235" s="91">
        <f t="shared" si="68"/>
        <v>0</v>
      </c>
      <c r="W235" s="91">
        <f t="shared" si="68"/>
        <v>0</v>
      </c>
      <c r="X235" s="91">
        <f t="shared" si="68"/>
        <v>0</v>
      </c>
      <c r="Y235" s="91">
        <f t="shared" si="68"/>
        <v>0.78064157240867793</v>
      </c>
      <c r="Z235" s="91">
        <f t="shared" si="68"/>
        <v>0</v>
      </c>
      <c r="AA235" s="91">
        <f t="shared" si="68"/>
        <v>0</v>
      </c>
      <c r="AB235" s="91">
        <f t="shared" si="68"/>
        <v>0</v>
      </c>
      <c r="AC235" s="91">
        <f t="shared" si="68"/>
        <v>0</v>
      </c>
      <c r="AD235" s="91">
        <f t="shared" si="68"/>
        <v>0</v>
      </c>
      <c r="AE235" s="92">
        <f t="shared" si="67"/>
        <v>6.5053464367389832E-2</v>
      </c>
      <c r="AI235" s="244">
        <f t="shared" si="63"/>
        <v>162.69</v>
      </c>
      <c r="AJ235" s="249">
        <f t="shared" si="64"/>
        <v>127.00257741516782</v>
      </c>
      <c r="AK235" s="249">
        <f t="shared" si="65"/>
        <v>0.70257741516782346</v>
      </c>
      <c r="AL235" s="251">
        <f t="shared" si="66"/>
        <v>5.5627665492305901E-3</v>
      </c>
    </row>
    <row r="236" spans="1:38" ht="12.75">
      <c r="A236" s="88" t="s">
        <v>1183</v>
      </c>
      <c r="B236" s="88" t="s">
        <v>1184</v>
      </c>
      <c r="C236" s="63">
        <f>+VLOOKUP(A236,'[35]2020 UTC Reg svc pricing'!$O:$P,2,FALSE)</f>
        <v>126.3</v>
      </c>
      <c r="D236" s="63"/>
      <c r="E236" s="89">
        <f>IFERROR((VLOOKUP($A236,'[35]Regulated Pivot'!$A:$L,E$9,FALSE)),0)</f>
        <v>1136.7</v>
      </c>
      <c r="F236" s="89">
        <f>IFERROR((VLOOKUP($A236,'[35]Regulated Pivot'!$A:$L,F$9,FALSE)),0)</f>
        <v>631.5</v>
      </c>
      <c r="G236" s="89">
        <f>IFERROR((VLOOKUP($A236,'[35]Regulated Pivot'!$A:$L,G$9,FALSE)),0)</f>
        <v>631.5</v>
      </c>
      <c r="H236" s="89">
        <f>IFERROR((VLOOKUP($A236,'[35]Regulated Pivot'!$A:$L,H$9,FALSE)),0)</f>
        <v>252.6</v>
      </c>
      <c r="I236" s="89">
        <f>IFERROR((VLOOKUP($A236,'[35]Regulated Pivot'!$A:$L,I$9,FALSE)),0)</f>
        <v>126.3</v>
      </c>
      <c r="J236" s="89">
        <f>IFERROR((VLOOKUP($A236,'[35]Regulated Pivot'!$A:$L,J$9,FALSE)),0)</f>
        <v>252.6</v>
      </c>
      <c r="K236" s="90">
        <f>IFERROR((VLOOKUP($A236,'[35]Regulated Pivot'!$A:$L,K$9,FALSE)),0)</f>
        <v>505.2</v>
      </c>
      <c r="L236" s="90">
        <f>IFERROR((VLOOKUP($A236,'[35]Regulated Pivot'!$A:$L,L$9,FALSE)),0)</f>
        <v>379.92</v>
      </c>
      <c r="M236" s="90">
        <f>IFERROR((VLOOKUP($A236,'[35]Regulated Pivot'!$A:$L,M$9,FALSE)),0)</f>
        <v>253.28</v>
      </c>
      <c r="N236" s="90">
        <f>IFERROR((VLOOKUP($A236,'[35]Regulated Pivot'!$A:$L,N$9,FALSE)),0)</f>
        <v>886.48</v>
      </c>
      <c r="O236" s="90">
        <f>IFERROR((VLOOKUP($A236,'[35]Regulated Pivot'!$A:$M,O$9,FALSE)),0)</f>
        <v>379.92</v>
      </c>
      <c r="P236" s="90">
        <f>IFERROR((VLOOKUP($A236,'[35]Regulated Pivot'!$A:$N,P$9,FALSE)),0)</f>
        <v>379.92</v>
      </c>
      <c r="Q236" s="89">
        <f t="shared" si="61"/>
        <v>5815.92</v>
      </c>
      <c r="S236" s="91">
        <f t="shared" si="68"/>
        <v>9</v>
      </c>
      <c r="T236" s="91">
        <f t="shared" si="68"/>
        <v>5</v>
      </c>
      <c r="U236" s="91">
        <f t="shared" si="68"/>
        <v>5</v>
      </c>
      <c r="V236" s="91">
        <f t="shared" si="68"/>
        <v>2</v>
      </c>
      <c r="W236" s="91">
        <f t="shared" si="68"/>
        <v>1</v>
      </c>
      <c r="X236" s="91">
        <f t="shared" si="68"/>
        <v>2</v>
      </c>
      <c r="Y236" s="91">
        <f t="shared" si="68"/>
        <v>4</v>
      </c>
      <c r="Z236" s="91">
        <f t="shared" si="68"/>
        <v>3.0080760095011878</v>
      </c>
      <c r="AA236" s="91">
        <f t="shared" si="68"/>
        <v>2.0053840063341251</v>
      </c>
      <c r="AB236" s="91">
        <f t="shared" si="68"/>
        <v>7.0188440221694384</v>
      </c>
      <c r="AC236" s="91">
        <f t="shared" si="68"/>
        <v>3.0080760095011878</v>
      </c>
      <c r="AD236" s="91">
        <f t="shared" si="68"/>
        <v>3.0080760095011878</v>
      </c>
      <c r="AE236" s="92">
        <f t="shared" si="67"/>
        <v>3.8373713380839276</v>
      </c>
      <c r="AI236" s="244">
        <f t="shared" si="63"/>
        <v>127</v>
      </c>
      <c r="AJ236" s="249">
        <f t="shared" si="64"/>
        <v>5848.1539192399059</v>
      </c>
      <c r="AK236" s="249">
        <f t="shared" si="65"/>
        <v>32.233919239905845</v>
      </c>
      <c r="AL236" s="251">
        <f t="shared" si="66"/>
        <v>5.542359461599514E-3</v>
      </c>
    </row>
    <row r="237" spans="1:38" ht="12.75">
      <c r="A237" s="88" t="s">
        <v>1185</v>
      </c>
      <c r="B237" s="88" t="s">
        <v>1186</v>
      </c>
      <c r="C237" s="63">
        <v>89.25</v>
      </c>
      <c r="D237" s="63"/>
      <c r="E237" s="89">
        <f>IFERROR((VLOOKUP($A237,'[35]Regulated Pivot'!$A:$L,E$9,FALSE)),0)</f>
        <v>1071</v>
      </c>
      <c r="F237" s="89">
        <f>IFERROR((VLOOKUP($A237,'[35]Regulated Pivot'!$A:$L,F$9,FALSE)),0)</f>
        <v>1071</v>
      </c>
      <c r="G237" s="89">
        <f>IFERROR((VLOOKUP($A237,'[35]Regulated Pivot'!$A:$L,G$9,FALSE)),0)</f>
        <v>803.25</v>
      </c>
      <c r="H237" s="89">
        <f>IFERROR((VLOOKUP($A237,'[35]Regulated Pivot'!$A:$L,H$9,FALSE)),0)</f>
        <v>89.25</v>
      </c>
      <c r="I237" s="89">
        <f>IFERROR((VLOOKUP($A237,'[35]Regulated Pivot'!$A:$L,I$9,FALSE)),0)</f>
        <v>89.25</v>
      </c>
      <c r="J237" s="89">
        <f>IFERROR((VLOOKUP($A237,'[35]Regulated Pivot'!$A:$L,J$9,FALSE)),0)</f>
        <v>1249.5</v>
      </c>
      <c r="K237" s="90">
        <f>IFERROR((VLOOKUP($A237,'[35]Regulated Pivot'!$A:$L,K$9,FALSE)),0)</f>
        <v>1338.75</v>
      </c>
      <c r="L237" s="90">
        <f>IFERROR((VLOOKUP($A237,'[35]Regulated Pivot'!$A:$L,L$9,FALSE)),0)</f>
        <v>1160.25</v>
      </c>
      <c r="M237" s="90">
        <f>IFERROR((VLOOKUP($A237,'[35]Regulated Pivot'!$A:$L,M$9,FALSE)),0)</f>
        <v>1160.25</v>
      </c>
      <c r="N237" s="90">
        <f>IFERROR((VLOOKUP($A237,'[35]Regulated Pivot'!$A:$L,N$9,FALSE)),0)</f>
        <v>1160.25</v>
      </c>
      <c r="O237" s="90">
        <f>IFERROR((VLOOKUP($A237,'[35]Regulated Pivot'!$A:$M,O$9,FALSE)),0)</f>
        <v>1160.25</v>
      </c>
      <c r="P237" s="90">
        <f>IFERROR((VLOOKUP($A237,'[35]Regulated Pivot'!$A:$N,P$9,FALSE)),0)</f>
        <v>1160.25</v>
      </c>
      <c r="Q237" s="89">
        <f t="shared" si="61"/>
        <v>11513.25</v>
      </c>
      <c r="S237" s="91">
        <f t="shared" si="68"/>
        <v>12</v>
      </c>
      <c r="T237" s="91">
        <f t="shared" si="68"/>
        <v>12</v>
      </c>
      <c r="U237" s="91">
        <f t="shared" si="68"/>
        <v>9</v>
      </c>
      <c r="V237" s="91">
        <f t="shared" si="68"/>
        <v>1</v>
      </c>
      <c r="W237" s="91">
        <f t="shared" si="68"/>
        <v>1</v>
      </c>
      <c r="X237" s="91">
        <f t="shared" si="68"/>
        <v>14</v>
      </c>
      <c r="Y237" s="91">
        <f t="shared" si="68"/>
        <v>15</v>
      </c>
      <c r="Z237" s="91">
        <f t="shared" si="68"/>
        <v>13</v>
      </c>
      <c r="AA237" s="91">
        <f t="shared" si="68"/>
        <v>13</v>
      </c>
      <c r="AB237" s="91">
        <f t="shared" si="68"/>
        <v>13</v>
      </c>
      <c r="AC237" s="91">
        <f t="shared" si="68"/>
        <v>13</v>
      </c>
      <c r="AD237" s="91">
        <f t="shared" si="68"/>
        <v>13</v>
      </c>
      <c r="AE237" s="92">
        <f t="shared" si="67"/>
        <v>10.75</v>
      </c>
      <c r="AI237" s="244">
        <f t="shared" si="63"/>
        <v>89.75</v>
      </c>
      <c r="AJ237" s="249">
        <f t="shared" si="64"/>
        <v>11577.75</v>
      </c>
      <c r="AK237" s="249">
        <f t="shared" si="65"/>
        <v>64.5</v>
      </c>
      <c r="AL237" s="251">
        <f t="shared" si="66"/>
        <v>5.6022408963585435E-3</v>
      </c>
    </row>
    <row r="238" spans="1:38" ht="12.75">
      <c r="A238" s="88" t="s">
        <v>1187</v>
      </c>
      <c r="B238" s="88" t="s">
        <v>1188</v>
      </c>
      <c r="C238" s="63">
        <f>+VLOOKUP(A238,'[35]2020 UTC Reg svc pricing'!$O:$P,2,FALSE)</f>
        <v>161.79</v>
      </c>
      <c r="D238" s="63"/>
      <c r="E238" s="89">
        <f>IFERROR((VLOOKUP($A238,'[35]Regulated Pivot'!$A:$L,E$9,FALSE)),0)</f>
        <v>0</v>
      </c>
      <c r="F238" s="89">
        <f>IFERROR((VLOOKUP($A238,'[35]Regulated Pivot'!$A:$L,F$9,FALSE)),0)</f>
        <v>0</v>
      </c>
      <c r="G238" s="89">
        <f>IFERROR((VLOOKUP($A238,'[35]Regulated Pivot'!$A:$L,G$9,FALSE)),0)</f>
        <v>225.02</v>
      </c>
      <c r="H238" s="89">
        <f>IFERROR((VLOOKUP($A238,'[35]Regulated Pivot'!$A:$L,H$9,FALSE)),0)</f>
        <v>0</v>
      </c>
      <c r="I238" s="89">
        <f>IFERROR((VLOOKUP($A238,'[35]Regulated Pivot'!$A:$L,I$9,FALSE)),0)</f>
        <v>0</v>
      </c>
      <c r="J238" s="89">
        <f>IFERROR((VLOOKUP($A238,'[35]Regulated Pivot'!$A:$L,J$9,FALSE)),0)</f>
        <v>0</v>
      </c>
      <c r="K238" s="90">
        <f>IFERROR((VLOOKUP($A238,'[35]Regulated Pivot'!$A:$L,K$9,FALSE)),0)</f>
        <v>112.51</v>
      </c>
      <c r="L238" s="90">
        <f>IFERROR((VLOOKUP($A238,'[35]Regulated Pivot'!$A:$L,L$9,FALSE)),0)</f>
        <v>0</v>
      </c>
      <c r="M238" s="90">
        <f>IFERROR((VLOOKUP($A238,'[35]Regulated Pivot'!$A:$L,M$9,FALSE)),0)</f>
        <v>0</v>
      </c>
      <c r="N238" s="90">
        <f>IFERROR((VLOOKUP($A238,'[35]Regulated Pivot'!$A:$L,N$9,FALSE)),0)</f>
        <v>112.81</v>
      </c>
      <c r="O238" s="90">
        <f>IFERROR((VLOOKUP($A238,'[35]Regulated Pivot'!$A:$M,O$9,FALSE)),0)</f>
        <v>0</v>
      </c>
      <c r="P238" s="90">
        <f>IFERROR((VLOOKUP($A238,'[35]Regulated Pivot'!$A:$N,P$9,FALSE)),0)</f>
        <v>0</v>
      </c>
      <c r="Q238" s="89">
        <f t="shared" si="61"/>
        <v>450.34000000000003</v>
      </c>
      <c r="S238" s="91">
        <f t="shared" si="68"/>
        <v>0</v>
      </c>
      <c r="T238" s="91">
        <f t="shared" si="68"/>
        <v>0</v>
      </c>
      <c r="U238" s="91">
        <f t="shared" si="68"/>
        <v>1.3908152543420484</v>
      </c>
      <c r="V238" s="91">
        <f t="shared" ref="V238:AD260" si="69">IFERROR(H238/$C238,0)</f>
        <v>0</v>
      </c>
      <c r="W238" s="91">
        <f t="shared" si="69"/>
        <v>0</v>
      </c>
      <c r="X238" s="91">
        <f t="shared" si="69"/>
        <v>0</v>
      </c>
      <c r="Y238" s="91">
        <f t="shared" si="69"/>
        <v>0.69540762717102422</v>
      </c>
      <c r="Z238" s="91">
        <f t="shared" si="69"/>
        <v>0</v>
      </c>
      <c r="AA238" s="91">
        <f t="shared" si="69"/>
        <v>0</v>
      </c>
      <c r="AB238" s="91">
        <f t="shared" si="69"/>
        <v>0.69726188268743439</v>
      </c>
      <c r="AC238" s="91">
        <f t="shared" si="69"/>
        <v>0</v>
      </c>
      <c r="AD238" s="91">
        <f t="shared" si="69"/>
        <v>0</v>
      </c>
      <c r="AE238" s="92">
        <f t="shared" si="67"/>
        <v>0.23195706368337557</v>
      </c>
      <c r="AI238" s="244">
        <f t="shared" si="63"/>
        <v>162.69</v>
      </c>
      <c r="AJ238" s="249">
        <f t="shared" si="64"/>
        <v>452.84513628778041</v>
      </c>
      <c r="AK238" s="249">
        <f t="shared" si="65"/>
        <v>2.505136287780374</v>
      </c>
      <c r="AL238" s="251">
        <f t="shared" si="66"/>
        <v>5.5627665492303012E-3</v>
      </c>
    </row>
    <row r="239" spans="1:38" ht="12.75">
      <c r="A239" s="88" t="s">
        <v>1189</v>
      </c>
      <c r="B239" s="88" t="s">
        <v>1190</v>
      </c>
      <c r="C239" s="63">
        <f>+VLOOKUP(A239,'[35]2020 UTC Reg svc pricing'!$O:$P,2,FALSE)</f>
        <v>58.5</v>
      </c>
      <c r="D239" s="63"/>
      <c r="E239" s="89">
        <f>IFERROR((VLOOKUP($A239,'[35]Regulated Pivot'!$A:$L,E$9,FALSE)),0)</f>
        <v>2177.25</v>
      </c>
      <c r="F239" s="89">
        <f>IFERROR((VLOOKUP($A239,'[35]Regulated Pivot'!$A:$L,F$9,FALSE)),0)</f>
        <v>2177.25</v>
      </c>
      <c r="G239" s="89">
        <f>IFERROR((VLOOKUP($A239,'[35]Regulated Pivot'!$A:$L,G$9,FALSE)),0)</f>
        <v>2177.25</v>
      </c>
      <c r="H239" s="89">
        <f>IFERROR((VLOOKUP($A239,'[35]Regulated Pivot'!$A:$L,H$9,FALSE)),0)</f>
        <v>2177.25</v>
      </c>
      <c r="I239" s="89">
        <f>IFERROR((VLOOKUP($A239,'[35]Regulated Pivot'!$A:$L,I$9,FALSE)),0)</f>
        <v>2177.25</v>
      </c>
      <c r="J239" s="89">
        <f>IFERROR((VLOOKUP($A239,'[35]Regulated Pivot'!$A:$L,J$9,FALSE)),0)</f>
        <v>2177.25</v>
      </c>
      <c r="K239" s="90">
        <f>IFERROR((VLOOKUP($A239,'[35]Regulated Pivot'!$A:$L,K$9,FALSE)),0)</f>
        <v>2177.25</v>
      </c>
      <c r="L239" s="90">
        <f>IFERROR((VLOOKUP($A239,'[35]Regulated Pivot'!$A:$L,L$9,FALSE)),0)</f>
        <v>2177.25</v>
      </c>
      <c r="M239" s="90">
        <f>IFERROR((VLOOKUP($A239,'[35]Regulated Pivot'!$A:$L,M$9,FALSE)),0)</f>
        <v>2177.25</v>
      </c>
      <c r="N239" s="90">
        <f>IFERROR((VLOOKUP($A239,'[35]Regulated Pivot'!$A:$L,N$9,FALSE)),0)</f>
        <v>2177.25</v>
      </c>
      <c r="O239" s="90">
        <f>IFERROR((VLOOKUP($A239,'[35]Regulated Pivot'!$A:$M,O$9,FALSE)),0)</f>
        <v>2177.25</v>
      </c>
      <c r="P239" s="90">
        <f>IFERROR((VLOOKUP($A239,'[35]Regulated Pivot'!$A:$N,P$9,FALSE)),0)</f>
        <v>2177.25</v>
      </c>
      <c r="Q239" s="89">
        <f t="shared" si="61"/>
        <v>26127</v>
      </c>
      <c r="S239" s="91">
        <f t="shared" ref="S239:AD260" si="70">IFERROR(E239/$C239,0)</f>
        <v>37.217948717948715</v>
      </c>
      <c r="T239" s="91">
        <f t="shared" si="70"/>
        <v>37.217948717948715</v>
      </c>
      <c r="U239" s="91">
        <f t="shared" si="70"/>
        <v>37.217948717948715</v>
      </c>
      <c r="V239" s="91">
        <f t="shared" si="69"/>
        <v>37.217948717948715</v>
      </c>
      <c r="W239" s="91">
        <f t="shared" si="69"/>
        <v>37.217948717948715</v>
      </c>
      <c r="X239" s="91">
        <f t="shared" si="69"/>
        <v>37.217948717948715</v>
      </c>
      <c r="Y239" s="91">
        <f t="shared" si="69"/>
        <v>37.217948717948715</v>
      </c>
      <c r="Z239" s="91">
        <f t="shared" si="69"/>
        <v>37.217948717948715</v>
      </c>
      <c r="AA239" s="91">
        <f t="shared" si="69"/>
        <v>37.217948717948715</v>
      </c>
      <c r="AB239" s="91">
        <f t="shared" si="69"/>
        <v>37.217948717948715</v>
      </c>
      <c r="AC239" s="91">
        <f t="shared" si="69"/>
        <v>37.217948717948715</v>
      </c>
      <c r="AD239" s="91">
        <f t="shared" si="69"/>
        <v>37.217948717948715</v>
      </c>
      <c r="AE239" s="92">
        <f t="shared" si="67"/>
        <v>37.217948717948723</v>
      </c>
      <c r="AI239" s="244">
        <f t="shared" si="63"/>
        <v>58.83</v>
      </c>
      <c r="AJ239" s="249">
        <f t="shared" si="64"/>
        <v>26274.383076923077</v>
      </c>
      <c r="AK239" s="249">
        <f t="shared" si="65"/>
        <v>147.38307692307717</v>
      </c>
      <c r="AL239" s="251">
        <f t="shared" si="66"/>
        <v>5.6410256410256501E-3</v>
      </c>
    </row>
    <row r="240" spans="1:38" ht="12.75">
      <c r="A240" s="88" t="s">
        <v>1191</v>
      </c>
      <c r="B240" s="88" t="s">
        <v>1192</v>
      </c>
      <c r="C240" s="63">
        <f>+VLOOKUP(A240,'[35]2020 UTC Reg svc pricing'!$O:$P,2,FALSE)</f>
        <v>145.61000000000001</v>
      </c>
      <c r="D240" s="63"/>
      <c r="E240" s="89">
        <f>IFERROR((VLOOKUP($A240,'[35]Regulated Pivot'!$A:$L,E$9,FALSE)),0)</f>
        <v>0</v>
      </c>
      <c r="F240" s="89">
        <f>IFERROR((VLOOKUP($A240,'[35]Regulated Pivot'!$A:$L,F$9,FALSE)),0)</f>
        <v>0</v>
      </c>
      <c r="G240" s="89">
        <f>IFERROR((VLOOKUP($A240,'[35]Regulated Pivot'!$A:$L,G$9,FALSE)),0)</f>
        <v>56.6</v>
      </c>
      <c r="H240" s="89">
        <f>IFERROR((VLOOKUP($A240,'[35]Regulated Pivot'!$A:$L,H$9,FALSE)),0)</f>
        <v>0</v>
      </c>
      <c r="I240" s="89">
        <f>IFERROR((VLOOKUP($A240,'[35]Regulated Pivot'!$A:$L,I$9,FALSE)),0)</f>
        <v>0</v>
      </c>
      <c r="J240" s="89">
        <f>IFERROR((VLOOKUP($A240,'[35]Regulated Pivot'!$A:$L,J$9,FALSE)),0)</f>
        <v>0</v>
      </c>
      <c r="K240" s="90">
        <f>IFERROR((VLOOKUP($A240,'[35]Regulated Pivot'!$A:$L,K$9,FALSE)),0)</f>
        <v>226.4</v>
      </c>
      <c r="L240" s="90">
        <f>IFERROR((VLOOKUP($A240,'[35]Regulated Pivot'!$A:$L,L$9,FALSE)),0)</f>
        <v>56.75</v>
      </c>
      <c r="M240" s="90">
        <f>IFERROR((VLOOKUP($A240,'[35]Regulated Pivot'!$A:$L,M$9,FALSE)),0)</f>
        <v>0</v>
      </c>
      <c r="N240" s="90">
        <f>IFERROR((VLOOKUP($A240,'[35]Regulated Pivot'!$A:$L,N$9,FALSE)),0)</f>
        <v>0</v>
      </c>
      <c r="O240" s="90">
        <f>IFERROR((VLOOKUP($A240,'[35]Regulated Pivot'!$A:$M,O$9,FALSE)),0)</f>
        <v>0</v>
      </c>
      <c r="P240" s="90">
        <f>IFERROR((VLOOKUP($A240,'[35]Regulated Pivot'!$A:$N,P$9,FALSE)),0)</f>
        <v>0</v>
      </c>
      <c r="Q240" s="89">
        <f t="shared" si="61"/>
        <v>339.75</v>
      </c>
      <c r="S240" s="91">
        <f t="shared" si="70"/>
        <v>0</v>
      </c>
      <c r="T240" s="91">
        <f t="shared" si="70"/>
        <v>0</v>
      </c>
      <c r="U240" s="91">
        <f t="shared" si="70"/>
        <v>0.3887095666506421</v>
      </c>
      <c r="V240" s="91">
        <f t="shared" si="69"/>
        <v>0</v>
      </c>
      <c r="W240" s="91">
        <f t="shared" si="69"/>
        <v>0</v>
      </c>
      <c r="X240" s="91">
        <f t="shared" si="69"/>
        <v>0</v>
      </c>
      <c r="Y240" s="91">
        <f t="shared" si="69"/>
        <v>1.5548382666025684</v>
      </c>
      <c r="Z240" s="91">
        <f t="shared" si="69"/>
        <v>0.38973971567886817</v>
      </c>
      <c r="AA240" s="91">
        <f t="shared" si="69"/>
        <v>0</v>
      </c>
      <c r="AB240" s="91">
        <f t="shared" si="69"/>
        <v>0</v>
      </c>
      <c r="AC240" s="91">
        <f t="shared" si="69"/>
        <v>0</v>
      </c>
      <c r="AD240" s="91">
        <f t="shared" si="69"/>
        <v>0</v>
      </c>
      <c r="AE240" s="92">
        <f t="shared" si="67"/>
        <v>0.19444062907767323</v>
      </c>
      <c r="AI240" s="244">
        <f t="shared" si="63"/>
        <v>146.41999999999999</v>
      </c>
      <c r="AJ240" s="249">
        <f t="shared" si="64"/>
        <v>341.63996291463491</v>
      </c>
      <c r="AK240" s="249">
        <f t="shared" si="65"/>
        <v>1.8899629146349071</v>
      </c>
      <c r="AL240" s="251">
        <f t="shared" si="66"/>
        <v>5.5628047524206243E-3</v>
      </c>
    </row>
    <row r="241" spans="1:38" ht="12.75">
      <c r="A241" s="88" t="s">
        <v>1193</v>
      </c>
      <c r="B241" s="88" t="s">
        <v>1194</v>
      </c>
      <c r="C241" s="63">
        <f>+VLOOKUP(A241,'[35]2020 UTC Reg svc pricing'!$O:$P,2,FALSE)</f>
        <v>145.61000000000001</v>
      </c>
      <c r="D241" s="63"/>
      <c r="E241" s="89">
        <f>IFERROR((VLOOKUP($A241,'[35]Regulated Pivot'!$A:$L,E$9,FALSE)),0)</f>
        <v>106.33</v>
      </c>
      <c r="F241" s="89">
        <f>IFERROR((VLOOKUP($A241,'[35]Regulated Pivot'!$A:$L,F$9,FALSE)),0)</f>
        <v>106.33</v>
      </c>
      <c r="G241" s="89">
        <f>IFERROR((VLOOKUP($A241,'[35]Regulated Pivot'!$A:$L,G$9,FALSE)),0)</f>
        <v>0</v>
      </c>
      <c r="H241" s="89">
        <f>IFERROR((VLOOKUP($A241,'[35]Regulated Pivot'!$A:$L,H$9,FALSE)),0)</f>
        <v>106.33</v>
      </c>
      <c r="I241" s="89">
        <f>IFERROR((VLOOKUP($A241,'[35]Regulated Pivot'!$A:$L,I$9,FALSE)),0)</f>
        <v>0</v>
      </c>
      <c r="J241" s="89">
        <f>IFERROR((VLOOKUP($A241,'[35]Regulated Pivot'!$A:$L,J$9,FALSE)),0)</f>
        <v>425.32</v>
      </c>
      <c r="K241" s="90">
        <f>IFERROR((VLOOKUP($A241,'[35]Regulated Pivot'!$A:$L,K$9,FALSE)),0)</f>
        <v>1063.3</v>
      </c>
      <c r="L241" s="90">
        <f>IFERROR((VLOOKUP($A241,'[35]Regulated Pivot'!$A:$L,L$9,FALSE)),0)</f>
        <v>106.62</v>
      </c>
      <c r="M241" s="90">
        <f>IFERROR((VLOOKUP($A241,'[35]Regulated Pivot'!$A:$L,M$9,FALSE)),0)</f>
        <v>106.62</v>
      </c>
      <c r="N241" s="90">
        <f>IFERROR((VLOOKUP($A241,'[35]Regulated Pivot'!$A:$L,N$9,FALSE)),0)</f>
        <v>106.62</v>
      </c>
      <c r="O241" s="90">
        <f>IFERROR((VLOOKUP($A241,'[35]Regulated Pivot'!$A:$M,O$9,FALSE)),0)</f>
        <v>-106.62</v>
      </c>
      <c r="P241" s="90">
        <f>IFERROR((VLOOKUP($A241,'[35]Regulated Pivot'!$A:$N,P$9,FALSE)),0)</f>
        <v>0</v>
      </c>
      <c r="Q241" s="89">
        <f t="shared" si="61"/>
        <v>2020.85</v>
      </c>
      <c r="S241" s="91">
        <f t="shared" si="70"/>
        <v>0.73023830780852961</v>
      </c>
      <c r="T241" s="91">
        <f t="shared" si="70"/>
        <v>0.73023830780852961</v>
      </c>
      <c r="U241" s="91">
        <f t="shared" si="70"/>
        <v>0</v>
      </c>
      <c r="V241" s="91">
        <f t="shared" si="69"/>
        <v>0.73023830780852961</v>
      </c>
      <c r="W241" s="91">
        <f t="shared" si="69"/>
        <v>0</v>
      </c>
      <c r="X241" s="91">
        <f t="shared" si="69"/>
        <v>2.9209532312341184</v>
      </c>
      <c r="Y241" s="91">
        <f t="shared" si="69"/>
        <v>7.3023830780852954</v>
      </c>
      <c r="Z241" s="91">
        <f t="shared" si="69"/>
        <v>0.73222992926310004</v>
      </c>
      <c r="AA241" s="91">
        <f t="shared" si="69"/>
        <v>0.73222992926310004</v>
      </c>
      <c r="AB241" s="91">
        <f t="shared" si="69"/>
        <v>0.73222992926310004</v>
      </c>
      <c r="AC241" s="91">
        <f t="shared" si="69"/>
        <v>-0.73222992926310004</v>
      </c>
      <c r="AD241" s="91">
        <f t="shared" si="69"/>
        <v>0</v>
      </c>
      <c r="AE241" s="92">
        <f t="shared" si="67"/>
        <v>1.156542590939267</v>
      </c>
      <c r="AI241" s="244">
        <f t="shared" si="63"/>
        <v>146.41999999999999</v>
      </c>
      <c r="AJ241" s="249">
        <f t="shared" si="64"/>
        <v>2032.0915939839297</v>
      </c>
      <c r="AK241" s="249">
        <f t="shared" si="65"/>
        <v>11.241593983929761</v>
      </c>
      <c r="AL241" s="251">
        <f t="shared" si="66"/>
        <v>5.5628047524208931E-3</v>
      </c>
    </row>
    <row r="242" spans="1:38" s="116" customFormat="1" ht="12.75">
      <c r="A242" s="118" t="s">
        <v>1195</v>
      </c>
      <c r="B242" s="118" t="s">
        <v>1196</v>
      </c>
      <c r="C242" s="112">
        <f>+VLOOKUP(A242,'[35]2020 UTC Reg svc pricing'!$O:$P,2,FALSE)</f>
        <v>61.5</v>
      </c>
      <c r="D242" s="112"/>
      <c r="E242" s="115">
        <f>IFERROR((VLOOKUP($A242,'[35]Regulated Pivot'!$A:$L,E$9,FALSE)),0)</f>
        <v>0</v>
      </c>
      <c r="F242" s="115">
        <f>IFERROR((VLOOKUP($A242,'[35]Regulated Pivot'!$A:$L,F$9,FALSE)),0)</f>
        <v>0</v>
      </c>
      <c r="G242" s="115">
        <f>IFERROR((VLOOKUP($A242,'[35]Regulated Pivot'!$A:$L,G$9,FALSE)),0)</f>
        <v>0</v>
      </c>
      <c r="H242" s="115">
        <f>IFERROR((VLOOKUP($A242,'[35]Regulated Pivot'!$A:$L,H$9,FALSE)),0)</f>
        <v>0</v>
      </c>
      <c r="I242" s="115">
        <f>IFERROR((VLOOKUP($A242,'[35]Regulated Pivot'!$A:$L,I$9,FALSE)),0)</f>
        <v>0</v>
      </c>
      <c r="J242" s="115">
        <f>IFERROR((VLOOKUP($A242,'[35]Regulated Pivot'!$A:$L,J$9,FALSE)),0)</f>
        <v>0</v>
      </c>
      <c r="K242" s="119">
        <f>IFERROR((VLOOKUP($A242,'[35]Regulated Pivot'!$A:$L,K$9,FALSE)),0)</f>
        <v>0</v>
      </c>
      <c r="L242" s="119">
        <f>IFERROR((VLOOKUP($A242,'[35]Regulated Pivot'!$A:$L,L$9,FALSE)),0)</f>
        <v>0</v>
      </c>
      <c r="M242" s="119">
        <f>IFERROR((VLOOKUP($A242,'[35]Regulated Pivot'!$A:$L,M$9,FALSE)),0)</f>
        <v>0</v>
      </c>
      <c r="N242" s="119">
        <f>IFERROR((VLOOKUP($A242,'[35]Regulated Pivot'!$A:$L,N$9,FALSE)),0)</f>
        <v>0</v>
      </c>
      <c r="O242" s="119">
        <f>IFERROR((VLOOKUP($A242,'[35]Regulated Pivot'!$A:$M,O$9,FALSE)),0)</f>
        <v>0</v>
      </c>
      <c r="P242" s="119">
        <f>IFERROR((VLOOKUP($A242,'[35]Regulated Pivot'!$A:$N,P$9,FALSE)),0)</f>
        <v>0</v>
      </c>
      <c r="Q242" s="115">
        <f t="shared" si="61"/>
        <v>0</v>
      </c>
      <c r="S242" s="120">
        <f t="shared" si="70"/>
        <v>0</v>
      </c>
      <c r="T242" s="120">
        <f t="shared" si="70"/>
        <v>0</v>
      </c>
      <c r="U242" s="120">
        <f t="shared" si="70"/>
        <v>0</v>
      </c>
      <c r="V242" s="120">
        <f t="shared" si="70"/>
        <v>0</v>
      </c>
      <c r="W242" s="120">
        <f t="shared" si="70"/>
        <v>0</v>
      </c>
      <c r="X242" s="120">
        <f t="shared" si="70"/>
        <v>0</v>
      </c>
      <c r="Y242" s="120">
        <f t="shared" si="70"/>
        <v>0</v>
      </c>
      <c r="Z242" s="120">
        <f t="shared" si="70"/>
        <v>0</v>
      </c>
      <c r="AA242" s="120">
        <f t="shared" si="70"/>
        <v>0</v>
      </c>
      <c r="AB242" s="120">
        <f t="shared" si="70"/>
        <v>0</v>
      </c>
      <c r="AC242" s="120">
        <f t="shared" si="70"/>
        <v>0</v>
      </c>
      <c r="AD242" s="120">
        <f t="shared" si="70"/>
        <v>0</v>
      </c>
      <c r="AE242" s="121">
        <f t="shared" si="67"/>
        <v>0</v>
      </c>
      <c r="AI242" s="244">
        <f t="shared" si="63"/>
        <v>61.84</v>
      </c>
      <c r="AJ242" s="249">
        <f t="shared" si="64"/>
        <v>0</v>
      </c>
      <c r="AK242" s="249">
        <f t="shared" si="65"/>
        <v>0</v>
      </c>
      <c r="AL242" s="251" t="e">
        <f t="shared" si="66"/>
        <v>#DIV/0!</v>
      </c>
    </row>
    <row r="243" spans="1:38" s="116" customFormat="1" ht="12.75">
      <c r="A243" s="118" t="s">
        <v>1197</v>
      </c>
      <c r="B243" s="118" t="s">
        <v>1198</v>
      </c>
      <c r="C243" s="112">
        <f>+VLOOKUP(A243,'[35]2020 UTC Reg svc pricing'!$O:$P,2,FALSE)</f>
        <v>61.5</v>
      </c>
      <c r="D243" s="112"/>
      <c r="E243" s="115">
        <f>IFERROR((VLOOKUP($A243,'[35]Regulated Pivot'!$A:$L,E$9,FALSE)),0)</f>
        <v>0</v>
      </c>
      <c r="F243" s="115">
        <f>IFERROR((VLOOKUP($A243,'[35]Regulated Pivot'!$A:$L,F$9,FALSE)),0)</f>
        <v>0</v>
      </c>
      <c r="G243" s="115">
        <f>IFERROR((VLOOKUP($A243,'[35]Regulated Pivot'!$A:$L,G$9,FALSE)),0)</f>
        <v>0</v>
      </c>
      <c r="H243" s="115">
        <f>IFERROR((VLOOKUP($A243,'[35]Regulated Pivot'!$A:$L,H$9,FALSE)),0)</f>
        <v>0</v>
      </c>
      <c r="I243" s="115">
        <f>IFERROR((VLOOKUP($A243,'[35]Regulated Pivot'!$A:$L,I$9,FALSE)),0)</f>
        <v>0</v>
      </c>
      <c r="J243" s="115">
        <f>IFERROR((VLOOKUP($A243,'[35]Regulated Pivot'!$A:$L,J$9,FALSE)),0)</f>
        <v>0</v>
      </c>
      <c r="K243" s="119">
        <f>IFERROR((VLOOKUP($A243,'[35]Regulated Pivot'!$A:$L,K$9,FALSE)),0)</f>
        <v>0</v>
      </c>
      <c r="L243" s="119">
        <f>IFERROR((VLOOKUP($A243,'[35]Regulated Pivot'!$A:$L,L$9,FALSE)),0)</f>
        <v>0</v>
      </c>
      <c r="M243" s="119">
        <f>IFERROR((VLOOKUP($A243,'[35]Regulated Pivot'!$A:$L,M$9,FALSE)),0)</f>
        <v>0</v>
      </c>
      <c r="N243" s="119">
        <f>IFERROR((VLOOKUP($A243,'[35]Regulated Pivot'!$A:$L,N$9,FALSE)),0)</f>
        <v>0</v>
      </c>
      <c r="O243" s="119">
        <f>IFERROR((VLOOKUP($A243,'[35]Regulated Pivot'!$A:$M,O$9,FALSE)),0)</f>
        <v>0</v>
      </c>
      <c r="P243" s="119">
        <f>IFERROR((VLOOKUP($A243,'[35]Regulated Pivot'!$A:$N,P$9,FALSE)),0)</f>
        <v>0</v>
      </c>
      <c r="Q243" s="115">
        <f t="shared" si="61"/>
        <v>0</v>
      </c>
      <c r="S243" s="120">
        <f t="shared" si="70"/>
        <v>0</v>
      </c>
      <c r="T243" s="120">
        <f t="shared" si="70"/>
        <v>0</v>
      </c>
      <c r="U243" s="120">
        <f t="shared" si="70"/>
        <v>0</v>
      </c>
      <c r="V243" s="120">
        <f t="shared" si="70"/>
        <v>0</v>
      </c>
      <c r="W243" s="120">
        <f t="shared" si="70"/>
        <v>0</v>
      </c>
      <c r="X243" s="120">
        <f t="shared" si="70"/>
        <v>0</v>
      </c>
      <c r="Y243" s="120">
        <f t="shared" si="70"/>
        <v>0</v>
      </c>
      <c r="Z243" s="120">
        <f t="shared" si="70"/>
        <v>0</v>
      </c>
      <c r="AA243" s="120">
        <f t="shared" si="70"/>
        <v>0</v>
      </c>
      <c r="AB243" s="120">
        <f t="shared" si="70"/>
        <v>0</v>
      </c>
      <c r="AC243" s="120">
        <f t="shared" si="70"/>
        <v>0</v>
      </c>
      <c r="AD243" s="120">
        <f t="shared" si="70"/>
        <v>0</v>
      </c>
      <c r="AE243" s="121">
        <f t="shared" si="67"/>
        <v>0</v>
      </c>
      <c r="AI243" s="244">
        <f t="shared" si="63"/>
        <v>61.84</v>
      </c>
      <c r="AJ243" s="249">
        <f t="shared" si="64"/>
        <v>0</v>
      </c>
      <c r="AK243" s="249">
        <f t="shared" si="65"/>
        <v>0</v>
      </c>
      <c r="AL243" s="251" t="e">
        <f t="shared" si="66"/>
        <v>#DIV/0!</v>
      </c>
    </row>
    <row r="244" spans="1:38" s="116" customFormat="1" ht="12.75">
      <c r="A244" s="118" t="s">
        <v>1199</v>
      </c>
      <c r="B244" s="118" t="s">
        <v>1200</v>
      </c>
      <c r="C244" s="112">
        <f>+VLOOKUP(A244,'[35]2020 UTC Reg svc pricing'!$O:$P,2,FALSE)</f>
        <v>61.5</v>
      </c>
      <c r="D244" s="112"/>
      <c r="E244" s="115">
        <f>IFERROR((VLOOKUP($A244,'[35]Regulated Pivot'!$A:$L,E$9,FALSE)),0)</f>
        <v>184.5</v>
      </c>
      <c r="F244" s="115">
        <f>IFERROR((VLOOKUP($A244,'[35]Regulated Pivot'!$A:$L,F$9,FALSE)),0)</f>
        <v>184.5</v>
      </c>
      <c r="G244" s="115">
        <f>IFERROR((VLOOKUP($A244,'[35]Regulated Pivot'!$A:$L,G$9,FALSE)),0)</f>
        <v>184.5</v>
      </c>
      <c r="H244" s="115">
        <f>IFERROR((VLOOKUP($A244,'[35]Regulated Pivot'!$A:$L,H$9,FALSE)),0)</f>
        <v>184.5</v>
      </c>
      <c r="I244" s="115">
        <f>IFERROR((VLOOKUP($A244,'[35]Regulated Pivot'!$A:$L,I$9,FALSE)),0)</f>
        <v>184.5</v>
      </c>
      <c r="J244" s="115">
        <f>IFERROR((VLOOKUP($A244,'[35]Regulated Pivot'!$A:$L,J$9,FALSE)),0)</f>
        <v>135.30000000000001</v>
      </c>
      <c r="K244" s="119">
        <f>IFERROR((VLOOKUP($A244,'[35]Regulated Pivot'!$A:$L,K$9,FALSE)),0)</f>
        <v>108.63</v>
      </c>
      <c r="L244" s="119">
        <f>IFERROR((VLOOKUP($A244,'[35]Regulated Pivot'!$A:$L,L$9,FALSE)),0)</f>
        <v>0</v>
      </c>
      <c r="M244" s="119">
        <f>IFERROR((VLOOKUP($A244,'[35]Regulated Pivot'!$A:$L,M$9,FALSE)),0)</f>
        <v>0</v>
      </c>
      <c r="N244" s="119">
        <f>IFERROR((VLOOKUP($A244,'[35]Regulated Pivot'!$A:$L,N$9,FALSE)),0)</f>
        <v>0</v>
      </c>
      <c r="O244" s="119">
        <f>IFERROR((VLOOKUP($A244,'[35]Regulated Pivot'!$A:$M,O$9,FALSE)),0)</f>
        <v>0</v>
      </c>
      <c r="P244" s="119">
        <f>IFERROR((VLOOKUP($A244,'[35]Regulated Pivot'!$A:$N,P$9,FALSE)),0)</f>
        <v>0</v>
      </c>
      <c r="Q244" s="115">
        <f>SUM(E244:P244)</f>
        <v>1166.4299999999998</v>
      </c>
      <c r="S244" s="120">
        <f t="shared" si="70"/>
        <v>3</v>
      </c>
      <c r="T244" s="120">
        <f t="shared" si="70"/>
        <v>3</v>
      </c>
      <c r="U244" s="120">
        <f t="shared" si="70"/>
        <v>3</v>
      </c>
      <c r="V244" s="120">
        <f t="shared" si="70"/>
        <v>3</v>
      </c>
      <c r="W244" s="120">
        <f t="shared" si="70"/>
        <v>3</v>
      </c>
      <c r="X244" s="120">
        <f t="shared" si="70"/>
        <v>2.2000000000000002</v>
      </c>
      <c r="Y244" s="120">
        <f t="shared" si="70"/>
        <v>1.7663414634146342</v>
      </c>
      <c r="Z244" s="120">
        <f t="shared" si="70"/>
        <v>0</v>
      </c>
      <c r="AA244" s="120">
        <f t="shared" si="70"/>
        <v>0</v>
      </c>
      <c r="AB244" s="120">
        <f t="shared" si="70"/>
        <v>0</v>
      </c>
      <c r="AC244" s="120">
        <f t="shared" si="70"/>
        <v>0</v>
      </c>
      <c r="AD244" s="120">
        <f t="shared" si="70"/>
        <v>0</v>
      </c>
      <c r="AE244" s="121">
        <f t="shared" si="67"/>
        <v>1.5805284552845527</v>
      </c>
      <c r="AI244" s="244">
        <f t="shared" si="63"/>
        <v>61.84</v>
      </c>
      <c r="AJ244" s="249">
        <f t="shared" si="64"/>
        <v>1172.8785560975609</v>
      </c>
      <c r="AK244" s="249">
        <f t="shared" si="65"/>
        <v>6.4485560975610952</v>
      </c>
      <c r="AL244" s="251">
        <f t="shared" si="66"/>
        <v>5.5284552845529487E-3</v>
      </c>
    </row>
    <row r="245" spans="1:38" s="116" customFormat="1" ht="12.75">
      <c r="A245" s="118" t="s">
        <v>1201</v>
      </c>
      <c r="B245" s="118" t="s">
        <v>1202</v>
      </c>
      <c r="C245" s="112">
        <f>+VLOOKUP(A245,'[35]2020 UTC Reg svc pricing'!$O:$P,2,FALSE)</f>
        <v>61.5</v>
      </c>
      <c r="D245" s="112"/>
      <c r="E245" s="115">
        <f>IFERROR((VLOOKUP($A245,'[35]Regulated Pivot'!$A:$L,E$9,FALSE)),0)</f>
        <v>61.5</v>
      </c>
      <c r="F245" s="115">
        <f>IFERROR((VLOOKUP($A245,'[35]Regulated Pivot'!$A:$L,F$9,FALSE)),0)</f>
        <v>61.5</v>
      </c>
      <c r="G245" s="115">
        <f>IFERROR((VLOOKUP($A245,'[35]Regulated Pivot'!$A:$L,G$9,FALSE)),0)</f>
        <v>10.25</v>
      </c>
      <c r="H245" s="115">
        <f>IFERROR((VLOOKUP($A245,'[35]Regulated Pivot'!$A:$L,H$9,FALSE)),0)</f>
        <v>8.19</v>
      </c>
      <c r="I245" s="115">
        <f>IFERROR((VLOOKUP($A245,'[35]Regulated Pivot'!$A:$L,I$9,FALSE)),0)</f>
        <v>61.5</v>
      </c>
      <c r="J245" s="115">
        <f>IFERROR((VLOOKUP($A245,'[35]Regulated Pivot'!$A:$L,J$9,FALSE)),0)</f>
        <v>61.5</v>
      </c>
      <c r="K245" s="119">
        <f>IFERROR((VLOOKUP($A245,'[35]Regulated Pivot'!$A:$L,K$9,FALSE)),0)</f>
        <v>49.2</v>
      </c>
      <c r="L245" s="119">
        <f>IFERROR((VLOOKUP($A245,'[35]Regulated Pivot'!$A:$L,L$9,FALSE)),0)</f>
        <v>0</v>
      </c>
      <c r="M245" s="119">
        <f>IFERROR((VLOOKUP($A245,'[35]Regulated Pivot'!$A:$L,M$9,FALSE)),0)</f>
        <v>24.6</v>
      </c>
      <c r="N245" s="119">
        <f>IFERROR((VLOOKUP($A245,'[35]Regulated Pivot'!$A:$L,N$9,FALSE)),0)</f>
        <v>61.5</v>
      </c>
      <c r="O245" s="119">
        <f>IFERROR((VLOOKUP($A245,'[35]Regulated Pivot'!$A:$M,O$9,FALSE)),0)</f>
        <v>61.5</v>
      </c>
      <c r="P245" s="119">
        <f>IFERROR((VLOOKUP($A245,'[35]Regulated Pivot'!$A:$N,P$9,FALSE)),0)</f>
        <v>45.09</v>
      </c>
      <c r="Q245" s="115">
        <f t="shared" ref="Q245:Q246" si="71">SUM(E245:P245)</f>
        <v>506.33000000000004</v>
      </c>
      <c r="S245" s="120">
        <f t="shared" si="70"/>
        <v>1</v>
      </c>
      <c r="T245" s="120">
        <f t="shared" si="70"/>
        <v>1</v>
      </c>
      <c r="U245" s="120">
        <f t="shared" si="70"/>
        <v>0.16666666666666666</v>
      </c>
      <c r="V245" s="120">
        <f t="shared" si="69"/>
        <v>0.13317073170731705</v>
      </c>
      <c r="W245" s="120">
        <f t="shared" si="69"/>
        <v>1</v>
      </c>
      <c r="X245" s="120">
        <f t="shared" si="69"/>
        <v>1</v>
      </c>
      <c r="Y245" s="120">
        <f t="shared" si="69"/>
        <v>0.8</v>
      </c>
      <c r="Z245" s="120">
        <f t="shared" si="69"/>
        <v>0</v>
      </c>
      <c r="AA245" s="120">
        <f t="shared" si="69"/>
        <v>0.4</v>
      </c>
      <c r="AB245" s="120">
        <f t="shared" si="69"/>
        <v>1</v>
      </c>
      <c r="AC245" s="120">
        <f t="shared" si="69"/>
        <v>1</v>
      </c>
      <c r="AD245" s="120">
        <f t="shared" si="69"/>
        <v>0.73317073170731717</v>
      </c>
      <c r="AE245" s="121">
        <f t="shared" si="67"/>
        <v>0.68608401084010839</v>
      </c>
      <c r="AI245" s="244">
        <f t="shared" si="63"/>
        <v>61.84</v>
      </c>
      <c r="AJ245" s="249">
        <f t="shared" si="64"/>
        <v>509.12922276422773</v>
      </c>
      <c r="AK245" s="249">
        <f t="shared" si="65"/>
        <v>2.799222764227693</v>
      </c>
      <c r="AL245" s="251">
        <f t="shared" si="66"/>
        <v>5.5284552845529453E-3</v>
      </c>
    </row>
    <row r="246" spans="1:38" s="116" customFormat="1" ht="12.75">
      <c r="A246" s="118" t="s">
        <v>1203</v>
      </c>
      <c r="B246" s="118" t="s">
        <v>1204</v>
      </c>
      <c r="C246" s="112">
        <f>+VLOOKUP(A246,'[35]2020 UTC Reg svc pricing'!$O:$P,2,FALSE)</f>
        <v>61.5</v>
      </c>
      <c r="D246" s="112"/>
      <c r="E246" s="115">
        <f>IFERROR((VLOOKUP($A246,'[35]Regulated Pivot'!$A:$L,E$9,FALSE)),0)</f>
        <v>0</v>
      </c>
      <c r="F246" s="115">
        <f>IFERROR((VLOOKUP($A246,'[35]Regulated Pivot'!$A:$L,F$9,FALSE)),0)</f>
        <v>0</v>
      </c>
      <c r="G246" s="115">
        <f>IFERROR((VLOOKUP($A246,'[35]Regulated Pivot'!$A:$L,G$9,FALSE)),0)</f>
        <v>0</v>
      </c>
      <c r="H246" s="115">
        <f>IFERROR((VLOOKUP($A246,'[35]Regulated Pivot'!$A:$L,H$9,FALSE)),0)</f>
        <v>0</v>
      </c>
      <c r="I246" s="115">
        <f>IFERROR((VLOOKUP($A246,'[35]Regulated Pivot'!$A:$L,I$9,FALSE)),0)</f>
        <v>47.15</v>
      </c>
      <c r="J246" s="115">
        <f>IFERROR((VLOOKUP($A246,'[35]Regulated Pivot'!$A:$L,J$9,FALSE)),0)</f>
        <v>90.2</v>
      </c>
      <c r="K246" s="119">
        <f>IFERROR((VLOOKUP($A246,'[35]Regulated Pivot'!$A:$L,K$9,FALSE)),0)</f>
        <v>116.85</v>
      </c>
      <c r="L246" s="119">
        <f>IFERROR((VLOOKUP($A246,'[35]Regulated Pivot'!$A:$L,L$9,FALSE)),0)</f>
        <v>67.650000000000006</v>
      </c>
      <c r="M246" s="119">
        <f>IFERROR((VLOOKUP($A246,'[35]Regulated Pivot'!$A:$L,M$9,FALSE)),0)</f>
        <v>61.5</v>
      </c>
      <c r="N246" s="119">
        <f>IFERROR((VLOOKUP($A246,'[35]Regulated Pivot'!$A:$L,N$9,FALSE)),0)</f>
        <v>61.5</v>
      </c>
      <c r="O246" s="119">
        <f>IFERROR((VLOOKUP($A246,'[35]Regulated Pivot'!$A:$M,O$9,FALSE)),0)</f>
        <v>61.5</v>
      </c>
      <c r="P246" s="119">
        <f>IFERROR((VLOOKUP($A246,'[35]Regulated Pivot'!$A:$N,P$9,FALSE)),0)</f>
        <v>61.5</v>
      </c>
      <c r="Q246" s="115">
        <f t="shared" si="71"/>
        <v>567.85</v>
      </c>
      <c r="S246" s="120">
        <f t="shared" si="70"/>
        <v>0</v>
      </c>
      <c r="T246" s="120">
        <f t="shared" si="70"/>
        <v>0</v>
      </c>
      <c r="U246" s="120">
        <f t="shared" si="70"/>
        <v>0</v>
      </c>
      <c r="V246" s="120">
        <f t="shared" si="69"/>
        <v>0</v>
      </c>
      <c r="W246" s="120">
        <f t="shared" si="69"/>
        <v>0.76666666666666661</v>
      </c>
      <c r="X246" s="120">
        <f t="shared" si="69"/>
        <v>1.4666666666666668</v>
      </c>
      <c r="Y246" s="120">
        <f t="shared" si="69"/>
        <v>1.9</v>
      </c>
      <c r="Z246" s="120">
        <f t="shared" si="69"/>
        <v>1.1000000000000001</v>
      </c>
      <c r="AA246" s="120">
        <f t="shared" si="69"/>
        <v>1</v>
      </c>
      <c r="AB246" s="120">
        <f t="shared" si="69"/>
        <v>1</v>
      </c>
      <c r="AC246" s="120">
        <f t="shared" si="69"/>
        <v>1</v>
      </c>
      <c r="AD246" s="120">
        <f t="shared" si="69"/>
        <v>1</v>
      </c>
      <c r="AE246" s="121">
        <f t="shared" si="67"/>
        <v>0.76944444444444438</v>
      </c>
      <c r="AI246" s="244">
        <f t="shared" si="63"/>
        <v>61.84</v>
      </c>
      <c r="AJ246" s="249">
        <f t="shared" si="64"/>
        <v>570.98933333333332</v>
      </c>
      <c r="AK246" s="249">
        <f t="shared" si="65"/>
        <v>3.1393333333332976</v>
      </c>
      <c r="AL246" s="251">
        <f t="shared" si="66"/>
        <v>5.5284552845527822E-3</v>
      </c>
    </row>
    <row r="247" spans="1:38" s="116" customFormat="1" ht="12.75">
      <c r="A247" s="118" t="s">
        <v>1205</v>
      </c>
      <c r="B247" s="118" t="s">
        <v>1206</v>
      </c>
      <c r="C247" s="112">
        <f>+VLOOKUP(A247,'[35]2020 UTC Reg svc pricing'!$O:$P,2,FALSE)</f>
        <v>63.75</v>
      </c>
      <c r="D247" s="112"/>
      <c r="E247" s="115">
        <f>IFERROR((VLOOKUP($A247,'[35]Regulated Pivot'!$A:$L,E$9,FALSE)),0)</f>
        <v>127.5</v>
      </c>
      <c r="F247" s="115">
        <f>IFERROR((VLOOKUP($A247,'[35]Regulated Pivot'!$A:$L,F$9,FALSE)),0)</f>
        <v>127.5</v>
      </c>
      <c r="G247" s="115">
        <f>IFERROR((VLOOKUP($A247,'[35]Regulated Pivot'!$A:$L,G$9,FALSE)),0)</f>
        <v>127.5</v>
      </c>
      <c r="H247" s="115">
        <f>IFERROR((VLOOKUP($A247,'[35]Regulated Pivot'!$A:$L,H$9,FALSE)),0)</f>
        <v>144.5</v>
      </c>
      <c r="I247" s="115">
        <f>IFERROR((VLOOKUP($A247,'[35]Regulated Pivot'!$A:$L,I$9,FALSE)),0)</f>
        <v>191.25</v>
      </c>
      <c r="J247" s="115">
        <f>IFERROR((VLOOKUP($A247,'[35]Regulated Pivot'!$A:$L,J$9,FALSE)),0)</f>
        <v>191.25</v>
      </c>
      <c r="K247" s="119">
        <f>IFERROR((VLOOKUP($A247,'[35]Regulated Pivot'!$A:$L,K$9,FALSE)),0)</f>
        <v>-17</v>
      </c>
      <c r="L247" s="119">
        <f>IFERROR((VLOOKUP($A247,'[35]Regulated Pivot'!$A:$L,L$9,FALSE)),0)</f>
        <v>127.5</v>
      </c>
      <c r="M247" s="119">
        <f>IFERROR((VLOOKUP($A247,'[35]Regulated Pivot'!$A:$L,M$9,FALSE)),0)</f>
        <v>127.5</v>
      </c>
      <c r="N247" s="119">
        <f>IFERROR((VLOOKUP($A247,'[35]Regulated Pivot'!$A:$L,N$9,FALSE)),0)</f>
        <v>127.5</v>
      </c>
      <c r="O247" s="119">
        <f>IFERROR((VLOOKUP($A247,'[35]Regulated Pivot'!$A:$M,O$9,FALSE)),0)</f>
        <v>127.5</v>
      </c>
      <c r="P247" s="119">
        <f>IFERROR((VLOOKUP($A247,'[35]Regulated Pivot'!$A:$N,P$9,FALSE)),0)</f>
        <v>127.5</v>
      </c>
      <c r="Q247" s="115">
        <f t="shared" si="61"/>
        <v>1530</v>
      </c>
      <c r="S247" s="120">
        <f t="shared" si="70"/>
        <v>2</v>
      </c>
      <c r="T247" s="120">
        <f t="shared" si="70"/>
        <v>2</v>
      </c>
      <c r="U247" s="120">
        <f t="shared" si="70"/>
        <v>2</v>
      </c>
      <c r="V247" s="120">
        <f t="shared" si="69"/>
        <v>2.2666666666666666</v>
      </c>
      <c r="W247" s="120">
        <f t="shared" si="69"/>
        <v>3</v>
      </c>
      <c r="X247" s="120">
        <f t="shared" si="69"/>
        <v>3</v>
      </c>
      <c r="Y247" s="120">
        <f t="shared" si="69"/>
        <v>-0.26666666666666666</v>
      </c>
      <c r="Z247" s="120">
        <f t="shared" si="69"/>
        <v>2</v>
      </c>
      <c r="AA247" s="120">
        <f t="shared" si="69"/>
        <v>2</v>
      </c>
      <c r="AB247" s="120">
        <f t="shared" si="69"/>
        <v>2</v>
      </c>
      <c r="AC247" s="120">
        <f t="shared" si="69"/>
        <v>2</v>
      </c>
      <c r="AD247" s="120">
        <f t="shared" si="69"/>
        <v>2</v>
      </c>
      <c r="AE247" s="121">
        <f t="shared" si="67"/>
        <v>2</v>
      </c>
      <c r="AI247" s="244">
        <f t="shared" si="63"/>
        <v>64.11</v>
      </c>
      <c r="AJ247" s="249">
        <f t="shared" si="64"/>
        <v>1538.6399999999999</v>
      </c>
      <c r="AK247" s="249">
        <f t="shared" si="65"/>
        <v>8.6399999999998727</v>
      </c>
      <c r="AL247" s="251">
        <f t="shared" si="66"/>
        <v>5.6470588235293289E-3</v>
      </c>
    </row>
    <row r="248" spans="1:38" s="116" customFormat="1" ht="12.75">
      <c r="A248" s="118" t="s">
        <v>1207</v>
      </c>
      <c r="B248" s="118" t="s">
        <v>1208</v>
      </c>
      <c r="C248" s="112">
        <f>+VLOOKUP(A248,'[35]2020 UTC Reg svc pricing'!$O:$P,2,FALSE)</f>
        <v>63.75</v>
      </c>
      <c r="D248" s="112"/>
      <c r="E248" s="115">
        <f>IFERROR((VLOOKUP($A248,'[35]Regulated Pivot'!$A:$L,E$9,FALSE)),0)</f>
        <v>1976.25</v>
      </c>
      <c r="F248" s="115">
        <f>IFERROR((VLOOKUP($A248,'[35]Regulated Pivot'!$A:$L,F$9,FALSE)),0)</f>
        <v>1976.25</v>
      </c>
      <c r="G248" s="115">
        <f>IFERROR((VLOOKUP($A248,'[35]Regulated Pivot'!$A:$L,G$9,FALSE)),0)</f>
        <v>2056.98</v>
      </c>
      <c r="H248" s="115">
        <f>IFERROR((VLOOKUP($A248,'[35]Regulated Pivot'!$A:$L,H$9,FALSE)),0)</f>
        <v>2171.7399999999998</v>
      </c>
      <c r="I248" s="115">
        <f>IFERROR((VLOOKUP($A248,'[35]Regulated Pivot'!$A:$L,I$9,FALSE)),0)</f>
        <v>2150.48</v>
      </c>
      <c r="J248" s="115">
        <f>IFERROR((VLOOKUP($A248,'[35]Regulated Pivot'!$A:$L,J$9,FALSE)),0)</f>
        <v>2088.87</v>
      </c>
      <c r="K248" s="119">
        <f>IFERROR((VLOOKUP($A248,'[35]Regulated Pivot'!$A:$L,K$9,FALSE)),0)</f>
        <v>2103.75</v>
      </c>
      <c r="L248" s="119">
        <f>IFERROR((VLOOKUP($A248,'[35]Regulated Pivot'!$A:$L,L$9,FALSE)),0)</f>
        <v>2093.25</v>
      </c>
      <c r="M248" s="119">
        <f>IFERROR((VLOOKUP($A248,'[35]Regulated Pivot'!$A:$L,M$9,FALSE)),0)</f>
        <v>2167.5</v>
      </c>
      <c r="N248" s="119">
        <f>IFERROR((VLOOKUP($A248,'[35]Regulated Pivot'!$A:$L,N$9,FALSE)),0)</f>
        <v>2163.2399999999998</v>
      </c>
      <c r="O248" s="119">
        <f>IFERROR((VLOOKUP($A248,'[35]Regulated Pivot'!$A:$M,O$9,FALSE)),0)</f>
        <v>2103.75</v>
      </c>
      <c r="P248" s="119">
        <f>IFERROR((VLOOKUP($A248,'[35]Regulated Pivot'!$A:$N,P$9,FALSE)),0)</f>
        <v>2199.35</v>
      </c>
      <c r="Q248" s="115">
        <f t="shared" si="61"/>
        <v>25251.409999999996</v>
      </c>
      <c r="S248" s="120">
        <f t="shared" si="70"/>
        <v>31</v>
      </c>
      <c r="T248" s="120">
        <f t="shared" si="70"/>
        <v>31</v>
      </c>
      <c r="U248" s="120">
        <f t="shared" si="70"/>
        <v>32.266352941176471</v>
      </c>
      <c r="V248" s="120">
        <f t="shared" si="69"/>
        <v>34.066509803921562</v>
      </c>
      <c r="W248" s="120">
        <f t="shared" si="69"/>
        <v>33.73301960784314</v>
      </c>
      <c r="X248" s="120">
        <f t="shared" si="69"/>
        <v>32.766588235294115</v>
      </c>
      <c r="Y248" s="120">
        <f t="shared" si="69"/>
        <v>33</v>
      </c>
      <c r="Z248" s="120">
        <f t="shared" si="69"/>
        <v>32.835294117647059</v>
      </c>
      <c r="AA248" s="120">
        <f t="shared" si="69"/>
        <v>34</v>
      </c>
      <c r="AB248" s="120">
        <f t="shared" si="69"/>
        <v>33.933176470588229</v>
      </c>
      <c r="AC248" s="120">
        <f t="shared" si="69"/>
        <v>33</v>
      </c>
      <c r="AD248" s="120">
        <f t="shared" si="69"/>
        <v>34.499607843137255</v>
      </c>
      <c r="AE248" s="121">
        <f t="shared" si="67"/>
        <v>33.008379084967324</v>
      </c>
      <c r="AI248" s="244">
        <f t="shared" si="63"/>
        <v>64.11</v>
      </c>
      <c r="AJ248" s="249">
        <f t="shared" si="64"/>
        <v>25394.006197647061</v>
      </c>
      <c r="AK248" s="249">
        <f t="shared" si="65"/>
        <v>142.5961976470644</v>
      </c>
      <c r="AL248" s="251">
        <f t="shared" si="66"/>
        <v>5.6470588235296333E-3</v>
      </c>
    </row>
    <row r="249" spans="1:38" s="116" customFormat="1" ht="12.75">
      <c r="A249" s="118" t="s">
        <v>1209</v>
      </c>
      <c r="B249" s="118" t="s">
        <v>1208</v>
      </c>
      <c r="C249" s="112">
        <f>+VLOOKUP(A249,'[35]2020 UTC Reg svc pricing'!$O:$P,2,FALSE)</f>
        <v>58.5</v>
      </c>
      <c r="D249" s="112"/>
      <c r="E249" s="115">
        <f>IFERROR((VLOOKUP($A249,'[35]Regulated Pivot'!$A:$L,E$9,FALSE)),0)</f>
        <v>0</v>
      </c>
      <c r="F249" s="115">
        <f>IFERROR((VLOOKUP($A249,'[35]Regulated Pivot'!$A:$L,F$9,FALSE)),0)</f>
        <v>0</v>
      </c>
      <c r="G249" s="115">
        <f>IFERROR((VLOOKUP($A249,'[35]Regulated Pivot'!$A:$L,G$9,FALSE)),0)</f>
        <v>0</v>
      </c>
      <c r="H249" s="115">
        <f>IFERROR((VLOOKUP($A249,'[35]Regulated Pivot'!$A:$L,H$9,FALSE)),0)</f>
        <v>0</v>
      </c>
      <c r="I249" s="115">
        <f>IFERROR((VLOOKUP($A249,'[35]Regulated Pivot'!$A:$L,I$9,FALSE)),0)</f>
        <v>0</v>
      </c>
      <c r="J249" s="115">
        <f>IFERROR((VLOOKUP($A249,'[35]Regulated Pivot'!$A:$L,J$9,FALSE)),0)</f>
        <v>0</v>
      </c>
      <c r="K249" s="119">
        <f>IFERROR((VLOOKUP($A249,'[35]Regulated Pivot'!$A:$L,K$9,FALSE)),0)</f>
        <v>0</v>
      </c>
      <c r="L249" s="119">
        <f>IFERROR((VLOOKUP($A249,'[35]Regulated Pivot'!$A:$L,L$9,FALSE)),0)</f>
        <v>0</v>
      </c>
      <c r="M249" s="119">
        <f>IFERROR((VLOOKUP($A249,'[35]Regulated Pivot'!$A:$L,M$9,FALSE)),0)</f>
        <v>0</v>
      </c>
      <c r="N249" s="119">
        <f>IFERROR((VLOOKUP($A249,'[35]Regulated Pivot'!$A:$L,N$9,FALSE)),0)</f>
        <v>0</v>
      </c>
      <c r="O249" s="119">
        <f>IFERROR((VLOOKUP($A249,'[35]Regulated Pivot'!$A:$M,O$9,FALSE)),0)</f>
        <v>0</v>
      </c>
      <c r="P249" s="119">
        <f>IFERROR((VLOOKUP($A249,'[35]Regulated Pivot'!$A:$N,P$9,FALSE)),0)</f>
        <v>0</v>
      </c>
      <c r="Q249" s="115">
        <f t="shared" si="61"/>
        <v>0</v>
      </c>
      <c r="S249" s="120">
        <f t="shared" si="70"/>
        <v>0</v>
      </c>
      <c r="T249" s="120">
        <f t="shared" si="70"/>
        <v>0</v>
      </c>
      <c r="U249" s="120">
        <f t="shared" si="70"/>
        <v>0</v>
      </c>
      <c r="V249" s="120">
        <f t="shared" si="69"/>
        <v>0</v>
      </c>
      <c r="W249" s="120">
        <f t="shared" si="69"/>
        <v>0</v>
      </c>
      <c r="X249" s="120">
        <f t="shared" si="69"/>
        <v>0</v>
      </c>
      <c r="Y249" s="120">
        <f t="shared" si="69"/>
        <v>0</v>
      </c>
      <c r="Z249" s="120">
        <f t="shared" si="69"/>
        <v>0</v>
      </c>
      <c r="AA249" s="120">
        <f t="shared" si="69"/>
        <v>0</v>
      </c>
      <c r="AB249" s="120">
        <f t="shared" si="69"/>
        <v>0</v>
      </c>
      <c r="AC249" s="120">
        <f t="shared" si="69"/>
        <v>0</v>
      </c>
      <c r="AD249" s="120">
        <f t="shared" si="69"/>
        <v>0</v>
      </c>
      <c r="AE249" s="121">
        <f t="shared" si="67"/>
        <v>0</v>
      </c>
      <c r="AI249" s="244">
        <f t="shared" si="63"/>
        <v>58.83</v>
      </c>
      <c r="AJ249" s="249">
        <f t="shared" si="64"/>
        <v>0</v>
      </c>
      <c r="AK249" s="249">
        <f t="shared" si="65"/>
        <v>0</v>
      </c>
      <c r="AL249" s="251" t="e">
        <f t="shared" si="66"/>
        <v>#DIV/0!</v>
      </c>
    </row>
    <row r="250" spans="1:38" s="116" customFormat="1" ht="12.75">
      <c r="A250" s="118" t="s">
        <v>1210</v>
      </c>
      <c r="B250" s="118" t="s">
        <v>1211</v>
      </c>
      <c r="C250" s="112">
        <f>+VLOOKUP(A250,'[35]2020 UTC Reg svc pricing'!$O:$P,2,FALSE)</f>
        <v>63.75</v>
      </c>
      <c r="D250" s="112"/>
      <c r="E250" s="115">
        <f>IFERROR((VLOOKUP($A250,'[35]Regulated Pivot'!$A:$L,E$9,FALSE)),0)</f>
        <v>1942.25</v>
      </c>
      <c r="F250" s="115">
        <f>IFERROR((VLOOKUP($A250,'[35]Regulated Pivot'!$A:$L,F$9,FALSE)),0)</f>
        <v>1978.38</v>
      </c>
      <c r="G250" s="115">
        <f>IFERROR((VLOOKUP($A250,'[35]Regulated Pivot'!$A:$L,G$9,FALSE)),0)</f>
        <v>2052.7399999999998</v>
      </c>
      <c r="H250" s="115">
        <f>IFERROR((VLOOKUP($A250,'[35]Regulated Pivot'!$A:$L,H$9,FALSE)),0)</f>
        <v>2059.12</v>
      </c>
      <c r="I250" s="115">
        <f>IFERROR((VLOOKUP($A250,'[35]Regulated Pivot'!$A:$L,I$9,FALSE)),0)</f>
        <v>2054.8599999999997</v>
      </c>
      <c r="J250" s="115">
        <f>IFERROR((VLOOKUP($A250,'[35]Regulated Pivot'!$A:$L,J$9,FALSE)),0)</f>
        <v>2040</v>
      </c>
      <c r="K250" s="119">
        <f>IFERROR((VLOOKUP($A250,'[35]Regulated Pivot'!$A:$L,K$9,FALSE)),0)</f>
        <v>1976.25</v>
      </c>
      <c r="L250" s="119">
        <f>IFERROR((VLOOKUP($A250,'[35]Regulated Pivot'!$A:$L,L$9,FALSE)),0)</f>
        <v>2044.25</v>
      </c>
      <c r="M250" s="119">
        <f>IFERROR((VLOOKUP($A250,'[35]Regulated Pivot'!$A:$L,M$9,FALSE)),0)</f>
        <v>2040</v>
      </c>
      <c r="N250" s="119">
        <f>IFERROR((VLOOKUP($A250,'[35]Regulated Pivot'!$A:$L,N$9,FALSE)),0)</f>
        <v>2063.37</v>
      </c>
      <c r="O250" s="119">
        <f>IFERROR((VLOOKUP($A250,'[35]Regulated Pivot'!$A:$M,O$9,FALSE)),0)</f>
        <v>2207.87</v>
      </c>
      <c r="P250" s="119">
        <f>IFERROR((VLOOKUP($A250,'[35]Regulated Pivot'!$A:$N,P$9,FALSE)),0)</f>
        <v>2161.12</v>
      </c>
      <c r="Q250" s="115">
        <f t="shared" si="61"/>
        <v>24620.209999999995</v>
      </c>
      <c r="S250" s="120">
        <f t="shared" si="70"/>
        <v>30.466666666666665</v>
      </c>
      <c r="T250" s="120">
        <f t="shared" si="70"/>
        <v>31.033411764705885</v>
      </c>
      <c r="U250" s="120">
        <f t="shared" si="70"/>
        <v>32.199843137254895</v>
      </c>
      <c r="V250" s="120">
        <f t="shared" si="69"/>
        <v>32.299921568627447</v>
      </c>
      <c r="W250" s="120">
        <f t="shared" si="69"/>
        <v>32.233098039215683</v>
      </c>
      <c r="X250" s="120">
        <f t="shared" si="69"/>
        <v>32</v>
      </c>
      <c r="Y250" s="120">
        <f t="shared" si="69"/>
        <v>31</v>
      </c>
      <c r="Z250" s="120">
        <f t="shared" si="69"/>
        <v>32.06666666666667</v>
      </c>
      <c r="AA250" s="120">
        <f t="shared" si="69"/>
        <v>32</v>
      </c>
      <c r="AB250" s="120">
        <f t="shared" si="69"/>
        <v>32.366588235294117</v>
      </c>
      <c r="AC250" s="120">
        <f t="shared" si="69"/>
        <v>34.633254901960782</v>
      </c>
      <c r="AD250" s="120">
        <f t="shared" si="69"/>
        <v>33.899921568627448</v>
      </c>
      <c r="AE250" s="121">
        <f t="shared" si="67"/>
        <v>32.183281045751627</v>
      </c>
      <c r="AI250" s="244">
        <f t="shared" si="63"/>
        <v>64.11</v>
      </c>
      <c r="AJ250" s="249">
        <f t="shared" si="64"/>
        <v>24759.24177411764</v>
      </c>
      <c r="AK250" s="249">
        <f t="shared" si="65"/>
        <v>139.03177411764409</v>
      </c>
      <c r="AL250" s="251">
        <f t="shared" si="66"/>
        <v>5.6470588235292924E-3</v>
      </c>
    </row>
    <row r="251" spans="1:38" s="116" customFormat="1" ht="12.75">
      <c r="A251" s="118" t="s">
        <v>1212</v>
      </c>
      <c r="B251" s="118" t="s">
        <v>1211</v>
      </c>
      <c r="C251" s="112">
        <f>+VLOOKUP(A251,'[35]2020 UTC Reg svc pricing'!$O:$P,2,FALSE)</f>
        <v>58.5</v>
      </c>
      <c r="D251" s="112"/>
      <c r="E251" s="115">
        <f>IFERROR((VLOOKUP($A251,'[35]Regulated Pivot'!$A:$L,E$9,FALSE)),0)</f>
        <v>0</v>
      </c>
      <c r="F251" s="115">
        <f>IFERROR((VLOOKUP($A251,'[35]Regulated Pivot'!$A:$L,F$9,FALSE)),0)</f>
        <v>0</v>
      </c>
      <c r="G251" s="115">
        <f>IFERROR((VLOOKUP($A251,'[35]Regulated Pivot'!$A:$L,G$9,FALSE)),0)</f>
        <v>0</v>
      </c>
      <c r="H251" s="115">
        <f>IFERROR((VLOOKUP($A251,'[35]Regulated Pivot'!$A:$L,H$9,FALSE)),0)</f>
        <v>0</v>
      </c>
      <c r="I251" s="115">
        <f>IFERROR((VLOOKUP($A251,'[35]Regulated Pivot'!$A:$L,I$9,FALSE)),0)</f>
        <v>0</v>
      </c>
      <c r="J251" s="115">
        <f>IFERROR((VLOOKUP($A251,'[35]Regulated Pivot'!$A:$L,J$9,FALSE)),0)</f>
        <v>0</v>
      </c>
      <c r="K251" s="119">
        <f>IFERROR((VLOOKUP($A251,'[35]Regulated Pivot'!$A:$L,K$9,FALSE)),0)</f>
        <v>0</v>
      </c>
      <c r="L251" s="119">
        <f>IFERROR((VLOOKUP($A251,'[35]Regulated Pivot'!$A:$L,L$9,FALSE)),0)</f>
        <v>0</v>
      </c>
      <c r="M251" s="119">
        <f>IFERROR((VLOOKUP($A251,'[35]Regulated Pivot'!$A:$L,M$9,FALSE)),0)</f>
        <v>0</v>
      </c>
      <c r="N251" s="119">
        <f>IFERROR((VLOOKUP($A251,'[35]Regulated Pivot'!$A:$L,N$9,FALSE)),0)</f>
        <v>0</v>
      </c>
      <c r="O251" s="119">
        <f>IFERROR((VLOOKUP($A251,'[35]Regulated Pivot'!$A:$M,O$9,FALSE)),0)</f>
        <v>0</v>
      </c>
      <c r="P251" s="119">
        <f>IFERROR((VLOOKUP($A251,'[35]Regulated Pivot'!$A:$N,P$9,FALSE)),0)</f>
        <v>0</v>
      </c>
      <c r="Q251" s="115">
        <f t="shared" si="61"/>
        <v>0</v>
      </c>
      <c r="S251" s="120">
        <f t="shared" si="70"/>
        <v>0</v>
      </c>
      <c r="T251" s="120">
        <f t="shared" si="70"/>
        <v>0</v>
      </c>
      <c r="U251" s="120">
        <f t="shared" si="70"/>
        <v>0</v>
      </c>
      <c r="V251" s="120">
        <f t="shared" si="69"/>
        <v>0</v>
      </c>
      <c r="W251" s="120">
        <f t="shared" si="69"/>
        <v>0</v>
      </c>
      <c r="X251" s="120">
        <f t="shared" si="69"/>
        <v>0</v>
      </c>
      <c r="Y251" s="120">
        <f t="shared" si="69"/>
        <v>0</v>
      </c>
      <c r="Z251" s="120">
        <f t="shared" si="69"/>
        <v>0</v>
      </c>
      <c r="AA251" s="120">
        <f t="shared" si="69"/>
        <v>0</v>
      </c>
      <c r="AB251" s="120">
        <f t="shared" si="69"/>
        <v>0</v>
      </c>
      <c r="AC251" s="120">
        <f t="shared" si="69"/>
        <v>0</v>
      </c>
      <c r="AD251" s="120">
        <f t="shared" si="69"/>
        <v>0</v>
      </c>
      <c r="AE251" s="121">
        <f t="shared" si="67"/>
        <v>0</v>
      </c>
      <c r="AI251" s="244">
        <f t="shared" si="63"/>
        <v>58.83</v>
      </c>
      <c r="AJ251" s="249">
        <f t="shared" si="64"/>
        <v>0</v>
      </c>
      <c r="AK251" s="249">
        <f t="shared" si="65"/>
        <v>0</v>
      </c>
      <c r="AL251" s="251" t="e">
        <f t="shared" si="66"/>
        <v>#DIV/0!</v>
      </c>
    </row>
    <row r="252" spans="1:38" s="116" customFormat="1" ht="12.75">
      <c r="A252" s="118" t="s">
        <v>1213</v>
      </c>
      <c r="B252" s="118" t="s">
        <v>1214</v>
      </c>
      <c r="C252" s="112">
        <f>+VLOOKUP(A252,'[35]2020 UTC Reg svc pricing'!$O:$P,2,FALSE)</f>
        <v>58.5</v>
      </c>
      <c r="D252" s="112"/>
      <c r="E252" s="115">
        <f>IFERROR((VLOOKUP($A252,'[35]Regulated Pivot'!$A:$L,E$9,FALSE)),0)</f>
        <v>0</v>
      </c>
      <c r="F252" s="115">
        <f>IFERROR((VLOOKUP($A252,'[35]Regulated Pivot'!$A:$L,F$9,FALSE)),0)</f>
        <v>0</v>
      </c>
      <c r="G252" s="115">
        <f>IFERROR((VLOOKUP($A252,'[35]Regulated Pivot'!$A:$L,G$9,FALSE)),0)</f>
        <v>0</v>
      </c>
      <c r="H252" s="115">
        <f>IFERROR((VLOOKUP($A252,'[35]Regulated Pivot'!$A:$L,H$9,FALSE)),0)</f>
        <v>0</v>
      </c>
      <c r="I252" s="115">
        <f>IFERROR((VLOOKUP($A252,'[35]Regulated Pivot'!$A:$L,I$9,FALSE)),0)</f>
        <v>0</v>
      </c>
      <c r="J252" s="115">
        <f>IFERROR((VLOOKUP($A252,'[35]Regulated Pivot'!$A:$L,J$9,FALSE)),0)</f>
        <v>40.369999999999997</v>
      </c>
      <c r="K252" s="119">
        <f>IFERROR((VLOOKUP($A252,'[35]Regulated Pivot'!$A:$L,K$9,FALSE)),0)</f>
        <v>0</v>
      </c>
      <c r="L252" s="119">
        <f>IFERROR((VLOOKUP($A252,'[35]Regulated Pivot'!$A:$L,L$9,FALSE)),0)</f>
        <v>0</v>
      </c>
      <c r="M252" s="119">
        <f>IFERROR((VLOOKUP($A252,'[35]Regulated Pivot'!$A:$L,M$9,FALSE)),0)</f>
        <v>0</v>
      </c>
      <c r="N252" s="119">
        <f>IFERROR((VLOOKUP($A252,'[35]Regulated Pivot'!$A:$L,N$9,FALSE)),0)</f>
        <v>0</v>
      </c>
      <c r="O252" s="119">
        <f>IFERROR((VLOOKUP($A252,'[35]Regulated Pivot'!$A:$M,O$9,FALSE)),0)</f>
        <v>0</v>
      </c>
      <c r="P252" s="119">
        <f>IFERROR((VLOOKUP($A252,'[35]Regulated Pivot'!$A:$N,P$9,FALSE)),0)</f>
        <v>0</v>
      </c>
      <c r="Q252" s="115">
        <f t="shared" si="61"/>
        <v>40.369999999999997</v>
      </c>
      <c r="S252" s="120">
        <f t="shared" si="70"/>
        <v>0</v>
      </c>
      <c r="T252" s="120">
        <f t="shared" si="70"/>
        <v>0</v>
      </c>
      <c r="U252" s="120">
        <f t="shared" si="70"/>
        <v>0</v>
      </c>
      <c r="V252" s="120">
        <f t="shared" si="69"/>
        <v>0</v>
      </c>
      <c r="W252" s="120">
        <f t="shared" si="69"/>
        <v>0</v>
      </c>
      <c r="X252" s="120">
        <f t="shared" si="69"/>
        <v>0.69008547008547005</v>
      </c>
      <c r="Y252" s="120">
        <f t="shared" si="69"/>
        <v>0</v>
      </c>
      <c r="Z252" s="120">
        <f t="shared" si="69"/>
        <v>0</v>
      </c>
      <c r="AA252" s="120">
        <f t="shared" si="69"/>
        <v>0</v>
      </c>
      <c r="AB252" s="120">
        <f t="shared" si="69"/>
        <v>0</v>
      </c>
      <c r="AC252" s="120">
        <f t="shared" si="69"/>
        <v>0</v>
      </c>
      <c r="AD252" s="120">
        <f t="shared" si="69"/>
        <v>0</v>
      </c>
      <c r="AE252" s="121">
        <f t="shared" si="67"/>
        <v>5.7507122507122505E-2</v>
      </c>
      <c r="AI252" s="244">
        <f t="shared" si="63"/>
        <v>58.83</v>
      </c>
      <c r="AJ252" s="249">
        <f t="shared" si="64"/>
        <v>40.597728205128206</v>
      </c>
      <c r="AK252" s="249">
        <f t="shared" si="65"/>
        <v>0.22772820512820857</v>
      </c>
      <c r="AL252" s="251">
        <f t="shared" si="66"/>
        <v>5.6410256410257265E-3</v>
      </c>
    </row>
    <row r="253" spans="1:38" s="116" customFormat="1" ht="12.75">
      <c r="A253" s="118" t="s">
        <v>1215</v>
      </c>
      <c r="B253" s="118" t="s">
        <v>1214</v>
      </c>
      <c r="C253" s="112">
        <f>+VLOOKUP(A253,'[35]2020 UTC Reg svc pricing'!$O:$P,2,FALSE)</f>
        <v>63.75</v>
      </c>
      <c r="D253" s="112"/>
      <c r="E253" s="115">
        <f>IFERROR((VLOOKUP($A253,'[35]Regulated Pivot'!$A:$L,E$9,FALSE)),0)</f>
        <v>1402.5</v>
      </c>
      <c r="F253" s="115">
        <f>IFERROR((VLOOKUP($A253,'[35]Regulated Pivot'!$A:$L,F$9,FALSE)),0)</f>
        <v>1421.63</v>
      </c>
      <c r="G253" s="115">
        <f>IFERROR((VLOOKUP($A253,'[35]Regulated Pivot'!$A:$L,G$9,FALSE)),0)</f>
        <v>1466.25</v>
      </c>
      <c r="H253" s="115">
        <f>IFERROR((VLOOKUP($A253,'[35]Regulated Pivot'!$A:$L,H$9,FALSE)),0)</f>
        <v>1457.75</v>
      </c>
      <c r="I253" s="115">
        <f>IFERROR((VLOOKUP($A253,'[35]Regulated Pivot'!$A:$L,I$9,FALSE)),0)</f>
        <v>1402.5</v>
      </c>
      <c r="J253" s="115">
        <f>IFERROR((VLOOKUP($A253,'[35]Regulated Pivot'!$A:$L,J$9,FALSE)),0)</f>
        <v>1391.87</v>
      </c>
      <c r="K253" s="119">
        <f>IFERROR((VLOOKUP($A253,'[35]Regulated Pivot'!$A:$L,K$9,FALSE)),0)</f>
        <v>1400.37</v>
      </c>
      <c r="L253" s="119">
        <f>IFERROR((VLOOKUP($A253,'[35]Regulated Pivot'!$A:$L,L$9,FALSE)),0)</f>
        <v>1402.5</v>
      </c>
      <c r="M253" s="119">
        <f>IFERROR((VLOOKUP($A253,'[35]Regulated Pivot'!$A:$L,M$9,FALSE)),0)</f>
        <v>1402.5</v>
      </c>
      <c r="N253" s="119">
        <f>IFERROR((VLOOKUP($A253,'[35]Regulated Pivot'!$A:$L,N$9,FALSE)),0)</f>
        <v>1402.5</v>
      </c>
      <c r="O253" s="119">
        <f>IFERROR((VLOOKUP($A253,'[35]Regulated Pivot'!$A:$M,O$9,FALSE)),0)</f>
        <v>1402.5</v>
      </c>
      <c r="P253" s="119">
        <f>IFERROR((VLOOKUP($A253,'[35]Regulated Pivot'!$A:$N,P$9,FALSE)),0)</f>
        <v>1402.5</v>
      </c>
      <c r="Q253" s="115">
        <f t="shared" si="61"/>
        <v>16955.37</v>
      </c>
      <c r="S253" s="120">
        <f t="shared" si="70"/>
        <v>22</v>
      </c>
      <c r="T253" s="120">
        <f t="shared" si="70"/>
        <v>22.300078431372551</v>
      </c>
      <c r="U253" s="120">
        <f t="shared" si="70"/>
        <v>23</v>
      </c>
      <c r="V253" s="120">
        <f t="shared" si="69"/>
        <v>22.866666666666667</v>
      </c>
      <c r="W253" s="120">
        <f t="shared" si="69"/>
        <v>22</v>
      </c>
      <c r="X253" s="120">
        <f t="shared" si="69"/>
        <v>21.833254901960782</v>
      </c>
      <c r="Y253" s="120">
        <f t="shared" si="69"/>
        <v>21.966588235294115</v>
      </c>
      <c r="Z253" s="120">
        <f t="shared" si="69"/>
        <v>22</v>
      </c>
      <c r="AA253" s="120">
        <f t="shared" si="69"/>
        <v>22</v>
      </c>
      <c r="AB253" s="120">
        <f t="shared" si="69"/>
        <v>22</v>
      </c>
      <c r="AC253" s="120">
        <f t="shared" si="69"/>
        <v>22</v>
      </c>
      <c r="AD253" s="120">
        <f t="shared" si="69"/>
        <v>22</v>
      </c>
      <c r="AE253" s="121">
        <f t="shared" si="67"/>
        <v>22.163882352941176</v>
      </c>
      <c r="AI253" s="244">
        <f t="shared" si="63"/>
        <v>64.11</v>
      </c>
      <c r="AJ253" s="249">
        <f t="shared" si="64"/>
        <v>17051.117971764706</v>
      </c>
      <c r="AK253" s="249">
        <f t="shared" si="65"/>
        <v>95.747971764707472</v>
      </c>
      <c r="AL253" s="251">
        <f t="shared" si="66"/>
        <v>5.6470588235295058E-3</v>
      </c>
    </row>
    <row r="254" spans="1:38" s="116" customFormat="1" ht="12.75">
      <c r="A254" s="118" t="s">
        <v>1216</v>
      </c>
      <c r="B254" s="118" t="s">
        <v>1217</v>
      </c>
      <c r="C254" s="112">
        <f>+VLOOKUP(A254,'[35]2020 UTC Reg svc pricing'!$O:$P,2,FALSE)</f>
        <v>63.75</v>
      </c>
      <c r="D254" s="112"/>
      <c r="E254" s="115">
        <f>IFERROR((VLOOKUP($A254,'[35]Regulated Pivot'!$A:$L,E$9,FALSE)),0)</f>
        <v>63.75</v>
      </c>
      <c r="F254" s="115">
        <f>IFERROR((VLOOKUP($A254,'[35]Regulated Pivot'!$A:$L,F$9,FALSE)),0)</f>
        <v>63.75</v>
      </c>
      <c r="G254" s="115">
        <f>IFERROR((VLOOKUP($A254,'[35]Regulated Pivot'!$A:$L,G$9,FALSE)),0)</f>
        <v>74.38</v>
      </c>
      <c r="H254" s="115">
        <f>IFERROR((VLOOKUP($A254,'[35]Regulated Pivot'!$A:$L,H$9,FALSE)),0)</f>
        <v>95.62</v>
      </c>
      <c r="I254" s="115">
        <f>IFERROR((VLOOKUP($A254,'[35]Regulated Pivot'!$A:$L,I$9,FALSE)),0)</f>
        <v>118.97999999999999</v>
      </c>
      <c r="J254" s="115">
        <f>IFERROR((VLOOKUP($A254,'[35]Regulated Pivot'!$A:$L,J$9,FALSE)),0)</f>
        <v>218.87</v>
      </c>
      <c r="K254" s="119">
        <f>IFERROR((VLOOKUP($A254,'[35]Regulated Pivot'!$A:$L,K$9,FALSE)),0)</f>
        <v>206.12</v>
      </c>
      <c r="L254" s="119">
        <f>IFERROR((VLOOKUP($A254,'[35]Regulated Pivot'!$A:$L,L$9,FALSE)),0)</f>
        <v>329.34000000000003</v>
      </c>
      <c r="M254" s="119">
        <f>IFERROR((VLOOKUP($A254,'[35]Regulated Pivot'!$A:$L,M$9,FALSE)),0)</f>
        <v>153.01000000000002</v>
      </c>
      <c r="N254" s="119">
        <f>IFERROR((VLOOKUP($A254,'[35]Regulated Pivot'!$A:$L,N$9,FALSE)),0)</f>
        <v>250.71999999999997</v>
      </c>
      <c r="O254" s="119">
        <f>IFERROR((VLOOKUP($A254,'[35]Regulated Pivot'!$A:$M,O$9,FALSE)),0)</f>
        <v>112.59</v>
      </c>
      <c r="P254" s="119">
        <f>IFERROR((VLOOKUP($A254,'[35]Regulated Pivot'!$A:$N,P$9,FALSE)),0)</f>
        <v>2.12</v>
      </c>
      <c r="Q254" s="115">
        <f t="shared" si="61"/>
        <v>1689.2499999999998</v>
      </c>
      <c r="S254" s="120">
        <f t="shared" si="70"/>
        <v>1</v>
      </c>
      <c r="T254" s="120">
        <f t="shared" si="70"/>
        <v>1</v>
      </c>
      <c r="U254" s="120">
        <f t="shared" si="70"/>
        <v>1.1667450980392156</v>
      </c>
      <c r="V254" s="120">
        <f t="shared" si="69"/>
        <v>1.499921568627451</v>
      </c>
      <c r="W254" s="120">
        <f t="shared" si="69"/>
        <v>1.8663529411764703</v>
      </c>
      <c r="X254" s="120">
        <f t="shared" si="69"/>
        <v>3.4332549019607845</v>
      </c>
      <c r="Y254" s="120">
        <f t="shared" si="69"/>
        <v>3.2332549019607844</v>
      </c>
      <c r="Z254" s="120">
        <f t="shared" si="69"/>
        <v>5.1661176470588241</v>
      </c>
      <c r="AA254" s="120">
        <f t="shared" si="69"/>
        <v>2.4001568627450984</v>
      </c>
      <c r="AB254" s="120">
        <f t="shared" si="69"/>
        <v>3.9328627450980389</v>
      </c>
      <c r="AC254" s="120">
        <f t="shared" si="69"/>
        <v>1.7661176470588236</v>
      </c>
      <c r="AD254" s="120">
        <f t="shared" si="69"/>
        <v>3.3254901960784317E-2</v>
      </c>
      <c r="AE254" s="121">
        <f t="shared" si="67"/>
        <v>2.2081699346405226</v>
      </c>
      <c r="AI254" s="244">
        <f t="shared" si="63"/>
        <v>64.11</v>
      </c>
      <c r="AJ254" s="249">
        <f t="shared" si="64"/>
        <v>1698.7892941176469</v>
      </c>
      <c r="AK254" s="249">
        <f t="shared" si="65"/>
        <v>9.5392941176471595</v>
      </c>
      <c r="AL254" s="251">
        <f t="shared" si="66"/>
        <v>5.647058823529472E-3</v>
      </c>
    </row>
    <row r="255" spans="1:38" s="116" customFormat="1" ht="12.75">
      <c r="A255" s="118" t="s">
        <v>1218</v>
      </c>
      <c r="B255" s="118" t="s">
        <v>1219</v>
      </c>
      <c r="C255" s="112">
        <f>+VLOOKUP(A255,'[35]2020 UTC Reg svc pricing'!$O:$P,2,FALSE)</f>
        <v>63.75</v>
      </c>
      <c r="D255" s="112"/>
      <c r="E255" s="115">
        <f>IFERROR((VLOOKUP($A255,'[35]Regulated Pivot'!$A:$L,E$9,FALSE)),0)</f>
        <v>4520.1400000000003</v>
      </c>
      <c r="F255" s="115">
        <f>IFERROR((VLOOKUP($A255,'[35]Regulated Pivot'!$A:$L,F$9,FALSE)),0)</f>
        <v>4611.3500000000004</v>
      </c>
      <c r="G255" s="115">
        <f>IFERROR((VLOOKUP($A255,'[35]Regulated Pivot'!$A:$L,G$9,FALSE)),0)</f>
        <v>4719.5499999999993</v>
      </c>
      <c r="H255" s="115">
        <f>IFERROR((VLOOKUP($A255,'[35]Regulated Pivot'!$A:$L,H$9,FALSE)),0)</f>
        <v>4232.7299999999996</v>
      </c>
      <c r="I255" s="115">
        <f>IFERROR((VLOOKUP($A255,'[35]Regulated Pivot'!$A:$L,I$9,FALSE)),0)</f>
        <v>5055.7999999999993</v>
      </c>
      <c r="J255" s="115">
        <f>IFERROR((VLOOKUP($A255,'[35]Regulated Pivot'!$A:$L,J$9,FALSE)),0)</f>
        <v>4902.93</v>
      </c>
      <c r="K255" s="119">
        <f>IFERROR((VLOOKUP($A255,'[35]Regulated Pivot'!$A:$L,K$9,FALSE)),0)</f>
        <v>5473.59</v>
      </c>
      <c r="L255" s="119">
        <f>IFERROR((VLOOKUP($A255,'[35]Regulated Pivot'!$A:$L,L$9,FALSE)),0)</f>
        <v>6181.66</v>
      </c>
      <c r="M255" s="119">
        <f>IFERROR((VLOOKUP($A255,'[35]Regulated Pivot'!$A:$L,M$9,FALSE)),0)</f>
        <v>6680.4900000000007</v>
      </c>
      <c r="N255" s="119">
        <f>IFERROR((VLOOKUP($A255,'[35]Regulated Pivot'!$A:$L,N$9,FALSE)),0)</f>
        <v>5854.4400000000005</v>
      </c>
      <c r="O255" s="119">
        <f>IFERROR((VLOOKUP($A255,'[35]Regulated Pivot'!$A:$M,O$9,FALSE)),0)</f>
        <v>5613.3099999999995</v>
      </c>
      <c r="P255" s="119">
        <f>IFERROR((VLOOKUP($A255,'[35]Regulated Pivot'!$A:$N,P$9,FALSE)),0)</f>
        <v>4911.5499999999993</v>
      </c>
      <c r="Q255" s="115">
        <f t="shared" si="61"/>
        <v>62757.539999999994</v>
      </c>
      <c r="S255" s="120">
        <f t="shared" si="70"/>
        <v>70.904156862745097</v>
      </c>
      <c r="T255" s="120">
        <f t="shared" si="70"/>
        <v>72.334901960784322</v>
      </c>
      <c r="U255" s="120">
        <f t="shared" si="70"/>
        <v>74.032156862745083</v>
      </c>
      <c r="V255" s="120">
        <f t="shared" si="69"/>
        <v>66.395764705882343</v>
      </c>
      <c r="W255" s="120">
        <f t="shared" si="69"/>
        <v>79.306666666666658</v>
      </c>
      <c r="X255" s="120">
        <f t="shared" si="69"/>
        <v>76.908705882352947</v>
      </c>
      <c r="Y255" s="120">
        <f t="shared" si="69"/>
        <v>85.860235294117643</v>
      </c>
      <c r="Z255" s="120">
        <f t="shared" si="69"/>
        <v>96.967215686274514</v>
      </c>
      <c r="AA255" s="120">
        <f t="shared" si="69"/>
        <v>104.79200000000002</v>
      </c>
      <c r="AB255" s="120">
        <f t="shared" si="69"/>
        <v>91.834352941176476</v>
      </c>
      <c r="AC255" s="120">
        <f t="shared" si="69"/>
        <v>88.051921568627449</v>
      </c>
      <c r="AD255" s="120">
        <f t="shared" si="69"/>
        <v>77.043921568627439</v>
      </c>
      <c r="AE255" s="121">
        <f t="shared" si="67"/>
        <v>82.035999999999987</v>
      </c>
      <c r="AI255" s="244">
        <f t="shared" si="63"/>
        <v>64.11</v>
      </c>
      <c r="AJ255" s="249">
        <f t="shared" si="64"/>
        <v>63111.935519999985</v>
      </c>
      <c r="AK255" s="249">
        <f t="shared" si="65"/>
        <v>354.39551999999094</v>
      </c>
      <c r="AL255" s="251">
        <f t="shared" si="66"/>
        <v>5.6470588235292682E-3</v>
      </c>
    </row>
    <row r="256" spans="1:38" s="116" customFormat="1" ht="12.75">
      <c r="A256" s="118" t="s">
        <v>1220</v>
      </c>
      <c r="B256" s="118" t="s">
        <v>1208</v>
      </c>
      <c r="C256" s="112">
        <f>+VLOOKUP(A256,'[35]2020 UTC Reg svc pricing'!$O:$P,2,FALSE)</f>
        <v>109.35999999999999</v>
      </c>
      <c r="D256" s="112"/>
      <c r="E256" s="115">
        <f>IFERROR((VLOOKUP($A256,'[35]Regulated Pivot'!$A:$L,E$9,FALSE)),0)</f>
        <v>14.88</v>
      </c>
      <c r="F256" s="115">
        <f>IFERROR((VLOOKUP($A256,'[35]Regulated Pivot'!$A:$L,F$9,FALSE)),0)</f>
        <v>0</v>
      </c>
      <c r="G256" s="115">
        <f>IFERROR((VLOOKUP($A256,'[35]Regulated Pivot'!$A:$L,G$9,FALSE)),0)</f>
        <v>0</v>
      </c>
      <c r="H256" s="115">
        <f>IFERROR((VLOOKUP($A256,'[35]Regulated Pivot'!$A:$L,H$9,FALSE)),0)</f>
        <v>0</v>
      </c>
      <c r="I256" s="115">
        <f>IFERROR((VLOOKUP($A256,'[35]Regulated Pivot'!$A:$L,I$9,FALSE)),0)</f>
        <v>0</v>
      </c>
      <c r="J256" s="115">
        <f>IFERROR((VLOOKUP($A256,'[35]Regulated Pivot'!$A:$L,J$9,FALSE)),0)</f>
        <v>0</v>
      </c>
      <c r="K256" s="119">
        <f>IFERROR((VLOOKUP($A256,'[35]Regulated Pivot'!$A:$L,K$9,FALSE)),0)</f>
        <v>0</v>
      </c>
      <c r="L256" s="119">
        <f>IFERROR((VLOOKUP($A256,'[35]Regulated Pivot'!$A:$L,L$9,FALSE)),0)</f>
        <v>0</v>
      </c>
      <c r="M256" s="119">
        <f>IFERROR((VLOOKUP($A256,'[35]Regulated Pivot'!$A:$L,M$9,FALSE)),0)</f>
        <v>0</v>
      </c>
      <c r="N256" s="119">
        <f>IFERROR((VLOOKUP($A256,'[35]Regulated Pivot'!$A:$L,N$9,FALSE)),0)</f>
        <v>21.87</v>
      </c>
      <c r="O256" s="119">
        <f>IFERROR((VLOOKUP($A256,'[35]Regulated Pivot'!$A:$M,O$9,FALSE)),0)</f>
        <v>0</v>
      </c>
      <c r="P256" s="119">
        <f>IFERROR((VLOOKUP($A256,'[35]Regulated Pivot'!$A:$N,P$9,FALSE)),0)</f>
        <v>0</v>
      </c>
      <c r="Q256" s="115">
        <f t="shared" si="61"/>
        <v>36.75</v>
      </c>
      <c r="S256" s="120">
        <f t="shared" si="70"/>
        <v>0.13606437454279446</v>
      </c>
      <c r="T256" s="120">
        <f t="shared" si="70"/>
        <v>0</v>
      </c>
      <c r="U256" s="120">
        <f t="shared" si="70"/>
        <v>0</v>
      </c>
      <c r="V256" s="120">
        <f t="shared" si="69"/>
        <v>0</v>
      </c>
      <c r="W256" s="120">
        <f t="shared" si="69"/>
        <v>0</v>
      </c>
      <c r="X256" s="120">
        <f t="shared" si="69"/>
        <v>0</v>
      </c>
      <c r="Y256" s="120">
        <f t="shared" si="69"/>
        <v>0</v>
      </c>
      <c r="Z256" s="120">
        <f t="shared" si="69"/>
        <v>0</v>
      </c>
      <c r="AA256" s="120">
        <f t="shared" si="69"/>
        <v>0</v>
      </c>
      <c r="AB256" s="120">
        <f t="shared" si="69"/>
        <v>0.19998171177761526</v>
      </c>
      <c r="AC256" s="120">
        <f t="shared" si="69"/>
        <v>0</v>
      </c>
      <c r="AD256" s="120">
        <f t="shared" si="69"/>
        <v>0</v>
      </c>
      <c r="AE256" s="121">
        <f t="shared" si="67"/>
        <v>2.800384052670081E-2</v>
      </c>
      <c r="AI256" s="244">
        <f t="shared" si="63"/>
        <v>109.97</v>
      </c>
      <c r="AJ256" s="249">
        <f t="shared" si="64"/>
        <v>36.954988112655457</v>
      </c>
      <c r="AK256" s="249">
        <f t="shared" si="65"/>
        <v>0.20498811265545669</v>
      </c>
      <c r="AL256" s="251">
        <f t="shared" si="66"/>
        <v>5.5779078273593659E-3</v>
      </c>
    </row>
    <row r="257" spans="1:38" s="116" customFormat="1" ht="12.75">
      <c r="A257" s="118" t="s">
        <v>1221</v>
      </c>
      <c r="B257" s="118" t="s">
        <v>1211</v>
      </c>
      <c r="C257" s="112">
        <f>+VLOOKUP(A257,'[35]2020 UTC Reg svc pricing'!$O:$P,2,FALSE)</f>
        <v>109.35999999999999</v>
      </c>
      <c r="D257" s="112"/>
      <c r="E257" s="115">
        <f>IFERROR((VLOOKUP($A257,'[35]Regulated Pivot'!$A:$L,E$9,FALSE)),0)</f>
        <v>0</v>
      </c>
      <c r="F257" s="115">
        <f>IFERROR((VLOOKUP($A257,'[35]Regulated Pivot'!$A:$L,F$9,FALSE)),0)</f>
        <v>0</v>
      </c>
      <c r="G257" s="115">
        <f>IFERROR((VLOOKUP($A257,'[35]Regulated Pivot'!$A:$L,G$9,FALSE)),0)</f>
        <v>0</v>
      </c>
      <c r="H257" s="115">
        <f>IFERROR((VLOOKUP($A257,'[35]Regulated Pivot'!$A:$L,H$9,FALSE)),0)</f>
        <v>0</v>
      </c>
      <c r="I257" s="115">
        <f>IFERROR((VLOOKUP($A257,'[35]Regulated Pivot'!$A:$L,I$9,FALSE)),0)</f>
        <v>43.18</v>
      </c>
      <c r="J257" s="115">
        <f>IFERROR((VLOOKUP($A257,'[35]Regulated Pivot'!$A:$L,J$9,FALSE)),0)</f>
        <v>6.37</v>
      </c>
      <c r="K257" s="119">
        <f>IFERROR((VLOOKUP($A257,'[35]Regulated Pivot'!$A:$L,K$9,FALSE)),0)</f>
        <v>0</v>
      </c>
      <c r="L257" s="119">
        <f>IFERROR((VLOOKUP($A257,'[35]Regulated Pivot'!$A:$L,L$9,FALSE)),0)</f>
        <v>0</v>
      </c>
      <c r="M257" s="119">
        <f>IFERROR((VLOOKUP($A257,'[35]Regulated Pivot'!$A:$L,M$9,FALSE)),0)</f>
        <v>0</v>
      </c>
      <c r="N257" s="119">
        <f>IFERROR((VLOOKUP($A257,'[35]Regulated Pivot'!$A:$L,N$9,FALSE)),0)</f>
        <v>0</v>
      </c>
      <c r="O257" s="119">
        <f>IFERROR((VLOOKUP($A257,'[35]Regulated Pivot'!$A:$M,O$9,FALSE)),0)</f>
        <v>0</v>
      </c>
      <c r="P257" s="119">
        <f>IFERROR((VLOOKUP($A257,'[35]Regulated Pivot'!$A:$N,P$9,FALSE)),0)</f>
        <v>0</v>
      </c>
      <c r="Q257" s="115">
        <f t="shared" si="61"/>
        <v>49.55</v>
      </c>
      <c r="S257" s="120">
        <f t="shared" si="70"/>
        <v>0</v>
      </c>
      <c r="T257" s="120">
        <f t="shared" si="70"/>
        <v>0</v>
      </c>
      <c r="U257" s="120">
        <f t="shared" si="70"/>
        <v>0</v>
      </c>
      <c r="V257" s="120">
        <f t="shared" si="69"/>
        <v>0</v>
      </c>
      <c r="W257" s="120">
        <f t="shared" si="69"/>
        <v>0.39484272128749093</v>
      </c>
      <c r="X257" s="120">
        <f t="shared" si="69"/>
        <v>5.8247988295537685E-2</v>
      </c>
      <c r="Y257" s="120">
        <f t="shared" si="69"/>
        <v>0</v>
      </c>
      <c r="Z257" s="120">
        <f t="shared" si="69"/>
        <v>0</v>
      </c>
      <c r="AA257" s="120">
        <f t="shared" si="69"/>
        <v>0</v>
      </c>
      <c r="AB257" s="120">
        <f t="shared" si="69"/>
        <v>0</v>
      </c>
      <c r="AC257" s="120">
        <f t="shared" si="69"/>
        <v>0</v>
      </c>
      <c r="AD257" s="120">
        <f t="shared" si="69"/>
        <v>0</v>
      </c>
      <c r="AE257" s="121">
        <f t="shared" si="67"/>
        <v>3.7757559131919048E-2</v>
      </c>
      <c r="AI257" s="244">
        <f t="shared" si="63"/>
        <v>109.97</v>
      </c>
      <c r="AJ257" s="249">
        <f t="shared" si="64"/>
        <v>49.826385332845661</v>
      </c>
      <c r="AK257" s="249">
        <f t="shared" si="65"/>
        <v>0.27638533284566336</v>
      </c>
      <c r="AL257" s="251">
        <f t="shared" si="66"/>
        <v>5.577907827359503E-3</v>
      </c>
    </row>
    <row r="258" spans="1:38" s="116" customFormat="1" ht="12.75">
      <c r="A258" s="118" t="s">
        <v>1222</v>
      </c>
      <c r="B258" s="118" t="s">
        <v>1223</v>
      </c>
      <c r="C258" s="112">
        <f>+VLOOKUP(A258,'[35]2020 UTC Reg svc pricing'!$O:$P,2,FALSE)</f>
        <v>63.75</v>
      </c>
      <c r="D258" s="112"/>
      <c r="E258" s="115">
        <f>IFERROR((VLOOKUP($A258,'[35]Regulated Pivot'!$A:$L,E$9,FALSE)),0)</f>
        <v>3338.58</v>
      </c>
      <c r="F258" s="115">
        <f>IFERROR((VLOOKUP($A258,'[35]Regulated Pivot'!$A:$L,F$9,FALSE)),0)</f>
        <v>3340.5099999999998</v>
      </c>
      <c r="G258" s="115">
        <f>IFERROR((VLOOKUP($A258,'[35]Regulated Pivot'!$A:$L,G$9,FALSE)),0)</f>
        <v>4351.6899999999996</v>
      </c>
      <c r="H258" s="115">
        <f>IFERROR((VLOOKUP($A258,'[35]Regulated Pivot'!$A:$L,H$9,FALSE)),0)</f>
        <v>4328.66</v>
      </c>
      <c r="I258" s="115">
        <f>IFERROR((VLOOKUP($A258,'[35]Regulated Pivot'!$A:$L,I$9,FALSE)),0)</f>
        <v>5813.71</v>
      </c>
      <c r="J258" s="115">
        <f>IFERROR((VLOOKUP($A258,'[35]Regulated Pivot'!$A:$L,J$9,FALSE)),0)</f>
        <v>5310.7</v>
      </c>
      <c r="K258" s="119">
        <f>IFERROR((VLOOKUP($A258,'[35]Regulated Pivot'!$A:$L,K$9,FALSE)),0)</f>
        <v>6113.44</v>
      </c>
      <c r="L258" s="119">
        <f>IFERROR((VLOOKUP($A258,'[35]Regulated Pivot'!$A:$L,L$9,FALSE)),0)</f>
        <v>6511.35</v>
      </c>
      <c r="M258" s="119">
        <f>IFERROR((VLOOKUP($A258,'[35]Regulated Pivot'!$A:$L,M$9,FALSE)),0)</f>
        <v>7212.11</v>
      </c>
      <c r="N258" s="119">
        <f>IFERROR((VLOOKUP($A258,'[35]Regulated Pivot'!$A:$L,N$9,FALSE)),0)</f>
        <v>6923.95</v>
      </c>
      <c r="O258" s="119">
        <f>IFERROR((VLOOKUP($A258,'[35]Regulated Pivot'!$A:$M,O$9,FALSE)),0)</f>
        <v>6179.23</v>
      </c>
      <c r="P258" s="119">
        <f>IFERROR((VLOOKUP($A258,'[35]Regulated Pivot'!$A:$N,P$9,FALSE)),0)</f>
        <v>5534.75</v>
      </c>
      <c r="Q258" s="115">
        <f t="shared" si="61"/>
        <v>64958.679999999993</v>
      </c>
      <c r="S258" s="120">
        <f t="shared" si="70"/>
        <v>52.369882352941175</v>
      </c>
      <c r="T258" s="120">
        <f t="shared" si="70"/>
        <v>52.400156862745092</v>
      </c>
      <c r="U258" s="120">
        <f t="shared" si="70"/>
        <v>68.261803921568628</v>
      </c>
      <c r="V258" s="120">
        <f t="shared" si="69"/>
        <v>67.900549019607837</v>
      </c>
      <c r="W258" s="120">
        <f t="shared" si="69"/>
        <v>91.195450980392152</v>
      </c>
      <c r="X258" s="120">
        <f t="shared" si="69"/>
        <v>83.305098039215679</v>
      </c>
      <c r="Y258" s="120">
        <f t="shared" si="69"/>
        <v>95.897098039215678</v>
      </c>
      <c r="Z258" s="120">
        <f t="shared" si="69"/>
        <v>102.13882352941177</v>
      </c>
      <c r="AA258" s="120">
        <f t="shared" si="69"/>
        <v>113.13113725490196</v>
      </c>
      <c r="AB258" s="120">
        <f t="shared" si="69"/>
        <v>108.61098039215686</v>
      </c>
      <c r="AC258" s="120">
        <f t="shared" si="69"/>
        <v>96.929098039215674</v>
      </c>
      <c r="AD258" s="120">
        <f t="shared" si="69"/>
        <v>86.819607843137248</v>
      </c>
      <c r="AE258" s="121">
        <f t="shared" si="67"/>
        <v>84.913307189542479</v>
      </c>
      <c r="AI258" s="244">
        <f t="shared" si="63"/>
        <v>64.11</v>
      </c>
      <c r="AJ258" s="249">
        <f t="shared" si="64"/>
        <v>65325.505487058821</v>
      </c>
      <c r="AK258" s="249">
        <f t="shared" si="65"/>
        <v>366.825487058828</v>
      </c>
      <c r="AL258" s="251">
        <f t="shared" si="66"/>
        <v>5.6470588235294815E-3</v>
      </c>
    </row>
    <row r="259" spans="1:38" s="116" customFormat="1" ht="12.75">
      <c r="A259" s="118" t="s">
        <v>1224</v>
      </c>
      <c r="B259" s="118" t="s">
        <v>1225</v>
      </c>
      <c r="C259" s="112">
        <f>+VLOOKUP(A259,'[35]2020 UTC Reg svc pricing'!$O:$P,2,FALSE)</f>
        <v>63.75</v>
      </c>
      <c r="D259" s="112"/>
      <c r="E259" s="115">
        <f>IFERROR((VLOOKUP($A259,'[35]Regulated Pivot'!$A:$L,E$9,FALSE)),0)</f>
        <v>4033.34</v>
      </c>
      <c r="F259" s="115">
        <f>IFERROR((VLOOKUP($A259,'[35]Regulated Pivot'!$A:$L,F$9,FALSE)),0)</f>
        <v>3908.14</v>
      </c>
      <c r="G259" s="115">
        <f>IFERROR((VLOOKUP($A259,'[35]Regulated Pivot'!$A:$L,G$9,FALSE)),0)</f>
        <v>3627.35</v>
      </c>
      <c r="H259" s="115">
        <f>IFERROR((VLOOKUP($A259,'[35]Regulated Pivot'!$A:$L,H$9,FALSE)),0)</f>
        <v>3440.17</v>
      </c>
      <c r="I259" s="115">
        <f>IFERROR((VLOOKUP($A259,'[35]Regulated Pivot'!$A:$L,I$9,FALSE)),0)</f>
        <v>3410.51</v>
      </c>
      <c r="J259" s="115">
        <f>IFERROR((VLOOKUP($A259,'[35]Regulated Pivot'!$A:$L,J$9,FALSE)),0)</f>
        <v>3491.19</v>
      </c>
      <c r="K259" s="119">
        <f>IFERROR((VLOOKUP($A259,'[35]Regulated Pivot'!$A:$L,K$9,FALSE)),0)</f>
        <v>3580.4100000000003</v>
      </c>
      <c r="L259" s="119">
        <f>IFERROR((VLOOKUP($A259,'[35]Regulated Pivot'!$A:$L,L$9,FALSE)),0)</f>
        <v>4390.1949999999997</v>
      </c>
      <c r="M259" s="119">
        <f>IFERROR((VLOOKUP($A259,'[35]Regulated Pivot'!$A:$L,M$9,FALSE)),0)</f>
        <v>4258.5149999999994</v>
      </c>
      <c r="N259" s="119">
        <f>IFERROR((VLOOKUP($A259,'[35]Regulated Pivot'!$A:$L,N$9,FALSE)),0)</f>
        <v>4162.6200000000008</v>
      </c>
      <c r="O259" s="119">
        <f>IFERROR((VLOOKUP($A259,'[35]Regulated Pivot'!$A:$M,O$9,FALSE)),0)</f>
        <v>4288.0600000000004</v>
      </c>
      <c r="P259" s="119">
        <f>IFERROR((VLOOKUP($A259,'[35]Regulated Pivot'!$A:$N,P$9,FALSE)),0)</f>
        <v>3658.84</v>
      </c>
      <c r="Q259" s="115">
        <f t="shared" si="61"/>
        <v>46249.34</v>
      </c>
      <c r="S259" s="120">
        <f t="shared" si="70"/>
        <v>63.268078431372551</v>
      </c>
      <c r="T259" s="120">
        <f t="shared" si="70"/>
        <v>61.304156862745096</v>
      </c>
      <c r="U259" s="120">
        <f t="shared" si="70"/>
        <v>56.899607843137254</v>
      </c>
      <c r="V259" s="120">
        <f t="shared" si="69"/>
        <v>53.96345098039216</v>
      </c>
      <c r="W259" s="120">
        <f t="shared" si="69"/>
        <v>53.498196078431377</v>
      </c>
      <c r="X259" s="120">
        <f t="shared" si="69"/>
        <v>54.763764705882352</v>
      </c>
      <c r="Y259" s="120">
        <f t="shared" si="69"/>
        <v>56.163294117647062</v>
      </c>
      <c r="Z259" s="120">
        <f t="shared" si="69"/>
        <v>68.865803921568627</v>
      </c>
      <c r="AA259" s="120">
        <f t="shared" si="69"/>
        <v>66.800235294117641</v>
      </c>
      <c r="AB259" s="120">
        <f t="shared" si="69"/>
        <v>65.296000000000006</v>
      </c>
      <c r="AC259" s="120">
        <f t="shared" si="69"/>
        <v>67.263686274509809</v>
      </c>
      <c r="AD259" s="120">
        <f t="shared" si="69"/>
        <v>57.393568627450982</v>
      </c>
      <c r="AE259" s="121">
        <f t="shared" si="67"/>
        <v>60.456653594771247</v>
      </c>
      <c r="AI259" s="244">
        <f t="shared" si="63"/>
        <v>64.11</v>
      </c>
      <c r="AJ259" s="249">
        <f t="shared" si="64"/>
        <v>46510.512743529413</v>
      </c>
      <c r="AK259" s="249">
        <f t="shared" si="65"/>
        <v>261.17274352941604</v>
      </c>
      <c r="AL259" s="251">
        <f t="shared" si="66"/>
        <v>5.6470588235295049E-3</v>
      </c>
    </row>
    <row r="260" spans="1:38" s="116" customFormat="1" ht="12.75">
      <c r="A260" s="118" t="s">
        <v>1226</v>
      </c>
      <c r="B260" s="118" t="s">
        <v>1214</v>
      </c>
      <c r="C260" s="112">
        <f>+VLOOKUP(A260,'[35]2020 UTC Reg svc pricing'!$O:$P,2,FALSE)</f>
        <v>109.35999999999999</v>
      </c>
      <c r="D260" s="112"/>
      <c r="E260" s="115">
        <f>IFERROR((VLOOKUP($A260,'[35]Regulated Pivot'!$A:$L,E$9,FALSE)),0)</f>
        <v>0</v>
      </c>
      <c r="F260" s="115">
        <f>IFERROR((VLOOKUP($A260,'[35]Regulated Pivot'!$A:$L,F$9,FALSE)),0)</f>
        <v>0</v>
      </c>
      <c r="G260" s="115">
        <f>IFERROR((VLOOKUP($A260,'[35]Regulated Pivot'!$A:$L,G$9,FALSE)),0)</f>
        <v>0</v>
      </c>
      <c r="H260" s="115">
        <f>IFERROR((VLOOKUP($A260,'[35]Regulated Pivot'!$A:$L,H$9,FALSE)),0)</f>
        <v>36.11</v>
      </c>
      <c r="I260" s="115">
        <f>IFERROR((VLOOKUP($A260,'[35]Regulated Pivot'!$A:$L,I$9,FALSE)),0)</f>
        <v>10.62</v>
      </c>
      <c r="J260" s="115">
        <f>IFERROR((VLOOKUP($A260,'[35]Regulated Pivot'!$A:$L,J$9,FALSE)),0)</f>
        <v>0</v>
      </c>
      <c r="K260" s="119">
        <f>IFERROR((VLOOKUP($A260,'[35]Regulated Pivot'!$A:$L,K$9,FALSE)),0)</f>
        <v>0</v>
      </c>
      <c r="L260" s="119">
        <f>IFERROR((VLOOKUP($A260,'[35]Regulated Pivot'!$A:$L,L$9,FALSE)),0)</f>
        <v>0</v>
      </c>
      <c r="M260" s="119">
        <f>IFERROR((VLOOKUP($A260,'[35]Regulated Pivot'!$A:$L,M$9,FALSE)),0)</f>
        <v>0</v>
      </c>
      <c r="N260" s="119">
        <f>IFERROR((VLOOKUP($A260,'[35]Regulated Pivot'!$A:$L,N$9,FALSE)),0)</f>
        <v>0</v>
      </c>
      <c r="O260" s="119">
        <f>IFERROR((VLOOKUP($A260,'[35]Regulated Pivot'!$A:$M,O$9,FALSE)),0)</f>
        <v>0</v>
      </c>
      <c r="P260" s="119">
        <f>IFERROR((VLOOKUP($A260,'[35]Regulated Pivot'!$A:$N,P$9,FALSE)),0)</f>
        <v>0</v>
      </c>
      <c r="Q260" s="115">
        <f t="shared" si="61"/>
        <v>46.73</v>
      </c>
      <c r="S260" s="120">
        <f t="shared" si="70"/>
        <v>0</v>
      </c>
      <c r="T260" s="120">
        <f t="shared" si="70"/>
        <v>0</v>
      </c>
      <c r="U260" s="120">
        <f t="shared" si="70"/>
        <v>0</v>
      </c>
      <c r="V260" s="120">
        <f t="shared" si="69"/>
        <v>0.33019385515727873</v>
      </c>
      <c r="W260" s="120">
        <f t="shared" si="69"/>
        <v>9.7110460863204101E-2</v>
      </c>
      <c r="X260" s="120">
        <f t="shared" si="69"/>
        <v>0</v>
      </c>
      <c r="Y260" s="120">
        <f t="shared" si="69"/>
        <v>0</v>
      </c>
      <c r="Z260" s="120">
        <f t="shared" si="69"/>
        <v>0</v>
      </c>
      <c r="AA260" s="120">
        <f t="shared" si="69"/>
        <v>0</v>
      </c>
      <c r="AB260" s="120">
        <f t="shared" si="69"/>
        <v>0</v>
      </c>
      <c r="AC260" s="120">
        <f t="shared" si="69"/>
        <v>0</v>
      </c>
      <c r="AD260" s="120">
        <f t="shared" si="69"/>
        <v>0</v>
      </c>
      <c r="AE260" s="121">
        <f t="shared" si="67"/>
        <v>3.5608693001706902E-2</v>
      </c>
      <c r="AI260" s="244">
        <f t="shared" si="63"/>
        <v>109.97</v>
      </c>
      <c r="AJ260" s="249">
        <f t="shared" si="64"/>
        <v>46.990655632772494</v>
      </c>
      <c r="AK260" s="249">
        <f t="shared" si="65"/>
        <v>0.26065563277249737</v>
      </c>
      <c r="AL260" s="251">
        <f t="shared" si="66"/>
        <v>5.5779078273592419E-3</v>
      </c>
    </row>
    <row r="261" spans="1:38" ht="12.75">
      <c r="A261" s="88" t="s">
        <v>1227</v>
      </c>
      <c r="B261" s="88" t="s">
        <v>1228</v>
      </c>
      <c r="C261" s="63">
        <f>+VLOOKUP(A261,'[35]2020 UTC Reg svc pricing'!$O:$P,2,FALSE)</f>
        <v>9.1999999999999993</v>
      </c>
      <c r="D261" s="63"/>
      <c r="E261" s="89">
        <f>IFERROR((VLOOKUP($A261,'[35]Regulated Pivot'!$A:$L,E$9,FALSE)),0)</f>
        <v>1462.8000000000002</v>
      </c>
      <c r="F261" s="89">
        <f>IFERROR((VLOOKUP($A261,'[35]Regulated Pivot'!$A:$L,F$9,FALSE)),0)</f>
        <v>1334</v>
      </c>
      <c r="G261" s="89">
        <f>IFERROR((VLOOKUP($A261,'[35]Regulated Pivot'!$A:$L,G$9,FALSE)),0)</f>
        <v>1370.8</v>
      </c>
      <c r="H261" s="89">
        <f>IFERROR((VLOOKUP($A261,'[35]Regulated Pivot'!$A:$L,H$9,FALSE)),0)</f>
        <v>1269.6000000000001</v>
      </c>
      <c r="I261" s="89">
        <f>IFERROR((VLOOKUP($A261,'[35]Regulated Pivot'!$A:$L,I$9,FALSE)),0)</f>
        <v>1214.3999999999999</v>
      </c>
      <c r="J261" s="89">
        <f>IFERROR((VLOOKUP($A261,'[35]Regulated Pivot'!$A:$L,J$9,FALSE)),0)</f>
        <v>1370.8</v>
      </c>
      <c r="K261" s="90">
        <f>IFERROR((VLOOKUP($A261,'[35]Regulated Pivot'!$A:$L,K$9,FALSE)),0)</f>
        <v>1426</v>
      </c>
      <c r="L261" s="90">
        <f>IFERROR((VLOOKUP($A261,'[35]Regulated Pivot'!$A:$L,L$9,FALSE)),0)</f>
        <v>1272.2</v>
      </c>
      <c r="M261" s="90">
        <f>IFERROR((VLOOKUP($A261,'[35]Regulated Pivot'!$A:$L,M$9,FALSE)),0)</f>
        <v>1309.24</v>
      </c>
      <c r="N261" s="90">
        <f>IFERROR((VLOOKUP($A261,'[35]Regulated Pivot'!$A:$L,N$9,FALSE)),0)</f>
        <v>1281.58</v>
      </c>
      <c r="O261" s="90">
        <f>IFERROR((VLOOKUP($A261,'[35]Regulated Pivot'!$A:$M,O$9,FALSE)),0)</f>
        <v>1281.5800000000002</v>
      </c>
      <c r="P261" s="90">
        <f>IFERROR((VLOOKUP($A261,'[35]Regulated Pivot'!$A:$N,P$9,FALSE)),0)</f>
        <v>1336.8999999999999</v>
      </c>
      <c r="Q261" s="89">
        <f t="shared" si="61"/>
        <v>15929.900000000001</v>
      </c>
      <c r="S261" s="120">
        <f t="shared" ref="S261:S278" si="72">IFERROR(E261/$C261,0)</f>
        <v>159.00000000000003</v>
      </c>
      <c r="T261" s="120">
        <f t="shared" ref="T261:T278" si="73">IFERROR(F261/$C261,0)</f>
        <v>145</v>
      </c>
      <c r="U261" s="120">
        <f t="shared" ref="U261:U278" si="74">IFERROR(G261/$C261,0)</f>
        <v>149</v>
      </c>
      <c r="V261" s="120">
        <f t="shared" ref="V261:V278" si="75">IFERROR(H261/$C261,0)</f>
        <v>138.00000000000003</v>
      </c>
      <c r="W261" s="120">
        <f t="shared" ref="W261:W278" si="76">IFERROR(I261/$C261,0)</f>
        <v>132</v>
      </c>
      <c r="X261" s="120">
        <f t="shared" ref="X261:X278" si="77">IFERROR(J261/$C261,0)</f>
        <v>149</v>
      </c>
      <c r="Y261" s="120">
        <f t="shared" ref="Y261:Y278" si="78">IFERROR(K261/$C261,0)</f>
        <v>155</v>
      </c>
      <c r="Z261" s="120">
        <f t="shared" ref="Z261:Z278" si="79">IFERROR(L261/$C261,0)</f>
        <v>138.28260869565219</v>
      </c>
      <c r="AA261" s="120">
        <f t="shared" ref="AA261:AA278" si="80">IFERROR(M261/$C261,0)</f>
        <v>142.30869565217392</v>
      </c>
      <c r="AB261" s="120">
        <f t="shared" ref="AB261:AB278" si="81">IFERROR(N261/$C261,0)</f>
        <v>139.30217391304348</v>
      </c>
      <c r="AC261" s="120">
        <f t="shared" ref="AC261:AC278" si="82">IFERROR(O261/$C261,0)</f>
        <v>139.3021739130435</v>
      </c>
      <c r="AD261" s="120">
        <f t="shared" ref="AD261:AD278" si="83">IFERROR(P261/$C261,0)</f>
        <v>145.31521739130434</v>
      </c>
      <c r="AE261" s="121">
        <f t="shared" ref="AE261:AE278" si="84">IFERROR(AVERAGE(S261:AD261),0)</f>
        <v>144.29257246376815</v>
      </c>
      <c r="AI261" s="244">
        <f t="shared" si="63"/>
        <v>9.25</v>
      </c>
      <c r="AJ261" s="249">
        <f t="shared" si="64"/>
        <v>16016.475543478266</v>
      </c>
      <c r="AK261" s="249">
        <f t="shared" si="65"/>
        <v>86.57554347826408</v>
      </c>
      <c r="AL261" s="251">
        <f t="shared" si="66"/>
        <v>5.4347826086958533E-3</v>
      </c>
    </row>
    <row r="262" spans="1:38" ht="12.75">
      <c r="A262" s="88" t="s">
        <v>1229</v>
      </c>
      <c r="B262" s="88" t="s">
        <v>1230</v>
      </c>
      <c r="C262" s="63">
        <f>+VLOOKUP(A262,'[35]2020 UTC Reg svc pricing'!$O:$P,2,FALSE)</f>
        <v>58.67</v>
      </c>
      <c r="D262" s="63"/>
      <c r="E262" s="89">
        <f>IFERROR((VLOOKUP($A262,'[35]Regulated Pivot'!$A:$L,E$9,FALSE)),0)</f>
        <v>5193.1000000000004</v>
      </c>
      <c r="F262" s="89">
        <f>IFERROR((VLOOKUP($A262,'[35]Regulated Pivot'!$A:$L,F$9,FALSE)),0)</f>
        <v>5045.6200000000008</v>
      </c>
      <c r="G262" s="89">
        <f>IFERROR((VLOOKUP($A262,'[35]Regulated Pivot'!$A:$L,G$9,FALSE)),0)</f>
        <v>7157.74</v>
      </c>
      <c r="H262" s="89">
        <f>IFERROR((VLOOKUP($A262,'[35]Regulated Pivot'!$A:$L,H$9,FALSE)),0)</f>
        <v>8448.48</v>
      </c>
      <c r="I262" s="89">
        <f>IFERROR((VLOOKUP($A262,'[35]Regulated Pivot'!$A:$L,I$9,FALSE)),0)</f>
        <v>9387.2000000000007</v>
      </c>
      <c r="J262" s="89">
        <f>IFERROR((VLOOKUP($A262,'[35]Regulated Pivot'!$A:$L,J$9,FALSE)),0)</f>
        <v>10443.26</v>
      </c>
      <c r="K262" s="90">
        <f>IFERROR((VLOOKUP($A262,'[35]Regulated Pivot'!$A:$L,K$9,FALSE)),0)</f>
        <v>12086.019999999999</v>
      </c>
      <c r="L262" s="90">
        <f>IFERROR((VLOOKUP($A262,'[35]Regulated Pivot'!$A:$L,L$9,FALSE)),0)</f>
        <v>12528.229999999998</v>
      </c>
      <c r="M262" s="90">
        <f>IFERROR((VLOOKUP($A262,'[35]Regulated Pivot'!$A:$L,M$9,FALSE)),0)</f>
        <v>10765.73</v>
      </c>
      <c r="N262" s="90">
        <f>IFERROR((VLOOKUP($A262,'[35]Regulated Pivot'!$A:$L,N$9,FALSE)),0)</f>
        <v>10589.4</v>
      </c>
      <c r="O262" s="90">
        <f>IFERROR((VLOOKUP($A262,'[35]Regulated Pivot'!$A:$M,O$9,FALSE)),0)</f>
        <v>7530.2400000000007</v>
      </c>
      <c r="P262" s="90">
        <f>IFERROR((VLOOKUP($A262,'[35]Regulated Pivot'!$A:$N,P$9,FALSE)),0)</f>
        <v>5530.02</v>
      </c>
      <c r="Q262" s="89">
        <f t="shared" si="61"/>
        <v>104705.04</v>
      </c>
      <c r="S262" s="120">
        <f t="shared" si="72"/>
        <v>88.51372081131754</v>
      </c>
      <c r="T262" s="120">
        <f t="shared" si="73"/>
        <v>86.000000000000014</v>
      </c>
      <c r="U262" s="120">
        <f t="shared" si="74"/>
        <v>121.99999999999999</v>
      </c>
      <c r="V262" s="120">
        <f t="shared" si="75"/>
        <v>144</v>
      </c>
      <c r="W262" s="120">
        <f t="shared" si="76"/>
        <v>160</v>
      </c>
      <c r="X262" s="120">
        <f t="shared" si="77"/>
        <v>178</v>
      </c>
      <c r="Y262" s="120">
        <f t="shared" si="78"/>
        <v>205.99999999999997</v>
      </c>
      <c r="Z262" s="120">
        <f t="shared" si="79"/>
        <v>213.53724220214755</v>
      </c>
      <c r="AA262" s="120">
        <f t="shared" si="80"/>
        <v>183.4963354354866</v>
      </c>
      <c r="AB262" s="120">
        <f t="shared" si="81"/>
        <v>180.49088119993181</v>
      </c>
      <c r="AC262" s="120">
        <f t="shared" si="82"/>
        <v>128.34907107550708</v>
      </c>
      <c r="AD262" s="120">
        <f t="shared" si="83"/>
        <v>94.256349071075505</v>
      </c>
      <c r="AE262" s="121">
        <f t="shared" si="84"/>
        <v>148.72029998295551</v>
      </c>
      <c r="AI262" s="244">
        <f t="shared" si="63"/>
        <v>59</v>
      </c>
      <c r="AJ262" s="249">
        <f t="shared" si="64"/>
        <v>105293.9723879325</v>
      </c>
      <c r="AK262" s="249">
        <f t="shared" si="65"/>
        <v>588.9323879325093</v>
      </c>
      <c r="AL262" s="251">
        <f t="shared" si="66"/>
        <v>5.6246804158855135E-3</v>
      </c>
    </row>
    <row r="263" spans="1:38" ht="12.75">
      <c r="A263" s="88" t="s">
        <v>1231</v>
      </c>
      <c r="B263" s="88" t="s">
        <v>1230</v>
      </c>
      <c r="C263" s="63">
        <f>+VLOOKUP(A263,'[35]2020 UTC Reg svc pricing'!$O:$P,2,FALSE)</f>
        <v>69.760000000000005</v>
      </c>
      <c r="D263" s="63"/>
      <c r="E263" s="89">
        <f>IFERROR((VLOOKUP($A263,'[35]Regulated Pivot'!$A:$L,E$9,FALSE)),0)</f>
        <v>0</v>
      </c>
      <c r="F263" s="89">
        <f>IFERROR((VLOOKUP($A263,'[35]Regulated Pivot'!$A:$L,F$9,FALSE)),0)</f>
        <v>0</v>
      </c>
      <c r="G263" s="89">
        <f>IFERROR((VLOOKUP($A263,'[35]Regulated Pivot'!$A:$L,G$9,FALSE)),0)</f>
        <v>58.67</v>
      </c>
      <c r="H263" s="89">
        <f>IFERROR((VLOOKUP($A263,'[35]Regulated Pivot'!$A:$L,H$9,FALSE)),0)</f>
        <v>0</v>
      </c>
      <c r="I263" s="89">
        <f>IFERROR((VLOOKUP($A263,'[35]Regulated Pivot'!$A:$L,I$9,FALSE)),0)</f>
        <v>58.67</v>
      </c>
      <c r="J263" s="89">
        <f>IFERROR((VLOOKUP($A263,'[35]Regulated Pivot'!$A:$L,J$9,FALSE)),0)</f>
        <v>0</v>
      </c>
      <c r="K263" s="90">
        <f>IFERROR((VLOOKUP($A263,'[35]Regulated Pivot'!$A:$L,K$9,FALSE)),0)</f>
        <v>0</v>
      </c>
      <c r="L263" s="90">
        <f>IFERROR((VLOOKUP($A263,'[35]Regulated Pivot'!$A:$L,L$9,FALSE)),0)</f>
        <v>0</v>
      </c>
      <c r="M263" s="90">
        <f>IFERROR((VLOOKUP($A263,'[35]Regulated Pivot'!$A:$L,M$9,FALSE)),0)</f>
        <v>0</v>
      </c>
      <c r="N263" s="90">
        <f>IFERROR((VLOOKUP($A263,'[35]Regulated Pivot'!$A:$L,N$9,FALSE)),0)</f>
        <v>0</v>
      </c>
      <c r="O263" s="90">
        <f>IFERROR((VLOOKUP($A263,'[35]Regulated Pivot'!$A:$M,O$9,FALSE)),0)</f>
        <v>0</v>
      </c>
      <c r="P263" s="90">
        <f>IFERROR((VLOOKUP($A263,'[35]Regulated Pivot'!$A:$N,P$9,FALSE)),0)</f>
        <v>0</v>
      </c>
      <c r="Q263" s="89">
        <f t="shared" si="61"/>
        <v>117.34</v>
      </c>
      <c r="S263" s="120">
        <f t="shared" si="72"/>
        <v>0</v>
      </c>
      <c r="T263" s="120">
        <f t="shared" si="73"/>
        <v>0</v>
      </c>
      <c r="U263" s="120">
        <f t="shared" si="74"/>
        <v>0.84102637614678899</v>
      </c>
      <c r="V263" s="120">
        <f t="shared" si="75"/>
        <v>0</v>
      </c>
      <c r="W263" s="120">
        <f t="shared" si="76"/>
        <v>0.84102637614678899</v>
      </c>
      <c r="X263" s="120">
        <f t="shared" si="77"/>
        <v>0</v>
      </c>
      <c r="Y263" s="120">
        <f t="shared" si="78"/>
        <v>0</v>
      </c>
      <c r="Z263" s="120">
        <f t="shared" si="79"/>
        <v>0</v>
      </c>
      <c r="AA263" s="120">
        <f t="shared" si="80"/>
        <v>0</v>
      </c>
      <c r="AB263" s="120">
        <f t="shared" si="81"/>
        <v>0</v>
      </c>
      <c r="AC263" s="120">
        <f t="shared" si="82"/>
        <v>0</v>
      </c>
      <c r="AD263" s="120">
        <f t="shared" si="83"/>
        <v>0</v>
      </c>
      <c r="AE263" s="121">
        <f t="shared" si="84"/>
        <v>0.1401710626911315</v>
      </c>
      <c r="AI263" s="244">
        <f t="shared" si="63"/>
        <v>70.150000000000006</v>
      </c>
      <c r="AJ263" s="249">
        <f t="shared" si="64"/>
        <v>117.9960005733945</v>
      </c>
      <c r="AK263" s="249">
        <f t="shared" si="65"/>
        <v>0.65600057339449336</v>
      </c>
      <c r="AL263" s="251">
        <f t="shared" si="66"/>
        <v>5.5905963302752115E-3</v>
      </c>
    </row>
    <row r="264" spans="1:38" ht="12.75">
      <c r="A264" s="88" t="s">
        <v>1232</v>
      </c>
      <c r="B264" s="88" t="s">
        <v>1233</v>
      </c>
      <c r="C264" s="63">
        <f>+VLOOKUP(A264,'[35]2020 UTC Reg svc pricing'!$O:$P,2,FALSE)</f>
        <v>34.46</v>
      </c>
      <c r="D264" s="63"/>
      <c r="E264" s="89">
        <f>IFERROR((VLOOKUP($A264,'[35]Regulated Pivot'!$A:$L,E$9,FALSE)),0)</f>
        <v>1045.29</v>
      </c>
      <c r="F264" s="89">
        <f>IFERROR((VLOOKUP($A264,'[35]Regulated Pivot'!$A:$L,F$9,FALSE)),0)</f>
        <v>1034.95</v>
      </c>
      <c r="G264" s="89">
        <f>IFERROR((VLOOKUP($A264,'[35]Regulated Pivot'!$A:$L,G$9,FALSE)),0)</f>
        <v>1029.2</v>
      </c>
      <c r="H264" s="89">
        <f>IFERROR((VLOOKUP($A264,'[35]Regulated Pivot'!$A:$L,H$9,FALSE)),0)</f>
        <v>1036.1000000000001</v>
      </c>
      <c r="I264" s="89">
        <f>IFERROR((VLOOKUP($A264,'[35]Regulated Pivot'!$A:$L,I$9,FALSE)),0)</f>
        <v>986.68999999999994</v>
      </c>
      <c r="J264" s="89">
        <f>IFERROR((VLOOKUP($A264,'[35]Regulated Pivot'!$A:$L,J$9,FALSE)),0)</f>
        <v>929.28</v>
      </c>
      <c r="K264" s="90">
        <f>IFERROR((VLOOKUP($A264,'[35]Regulated Pivot'!$A:$L,K$9,FALSE)),0)</f>
        <v>1109.5999999999999</v>
      </c>
      <c r="L264" s="90">
        <f>IFERROR((VLOOKUP($A264,'[35]Regulated Pivot'!$A:$L,L$9,FALSE)),0)</f>
        <v>1039.93</v>
      </c>
      <c r="M264" s="90">
        <f>IFERROR((VLOOKUP($A264,'[35]Regulated Pivot'!$A:$L,M$9,FALSE)),0)</f>
        <v>1071.05</v>
      </c>
      <c r="N264" s="90">
        <f>IFERROR((VLOOKUP($A264,'[35]Regulated Pivot'!$A:$L,N$9,FALSE)),0)</f>
        <v>1057.22</v>
      </c>
      <c r="O264" s="90">
        <f>IFERROR((VLOOKUP($A264,'[35]Regulated Pivot'!$A:$M,O$9,FALSE)),0)</f>
        <v>1165.47</v>
      </c>
      <c r="P264" s="90">
        <f>IFERROR((VLOOKUP($A264,'[35]Regulated Pivot'!$A:$N,P$9,FALSE)),0)</f>
        <v>1142.45</v>
      </c>
      <c r="Q264" s="89">
        <f t="shared" si="61"/>
        <v>12647.229999999998</v>
      </c>
      <c r="S264" s="120">
        <f t="shared" si="72"/>
        <v>30.333430063842133</v>
      </c>
      <c r="T264" s="120">
        <f t="shared" si="73"/>
        <v>30.033372025536856</v>
      </c>
      <c r="U264" s="120">
        <f t="shared" si="74"/>
        <v>29.866511897852583</v>
      </c>
      <c r="V264" s="120">
        <f t="shared" si="75"/>
        <v>30.066744051073712</v>
      </c>
      <c r="W264" s="120">
        <f t="shared" si="76"/>
        <v>28.6329077190946</v>
      </c>
      <c r="X264" s="120">
        <f t="shared" si="77"/>
        <v>26.966918165989551</v>
      </c>
      <c r="Y264" s="120">
        <f t="shared" si="78"/>
        <v>32.199651770168309</v>
      </c>
      <c r="Z264" s="120">
        <f t="shared" si="79"/>
        <v>30.177887405687756</v>
      </c>
      <c r="AA264" s="120">
        <f t="shared" si="80"/>
        <v>31.08096343586767</v>
      </c>
      <c r="AB264" s="120">
        <f t="shared" si="81"/>
        <v>30.6796285548462</v>
      </c>
      <c r="AC264" s="120">
        <f t="shared" si="82"/>
        <v>33.820951828206617</v>
      </c>
      <c r="AD264" s="120">
        <f t="shared" si="83"/>
        <v>33.152930934416716</v>
      </c>
      <c r="AE264" s="121">
        <f t="shared" si="84"/>
        <v>30.584324821048558</v>
      </c>
      <c r="AI264" s="244">
        <f t="shared" si="63"/>
        <v>34.65</v>
      </c>
      <c r="AJ264" s="249">
        <f t="shared" si="64"/>
        <v>12716.96226059199</v>
      </c>
      <c r="AK264" s="249">
        <f t="shared" si="65"/>
        <v>69.732260591992599</v>
      </c>
      <c r="AL264" s="251">
        <f t="shared" si="66"/>
        <v>5.5136390017412988E-3</v>
      </c>
    </row>
    <row r="265" spans="1:38" ht="12.75">
      <c r="A265" s="88" t="s">
        <v>1234</v>
      </c>
      <c r="B265" s="88" t="s">
        <v>1235</v>
      </c>
      <c r="C265" s="63">
        <f>+VLOOKUP(A265,'[35]2020 UTC Reg svc pricing'!$O:$P,2,FALSE)</f>
        <v>34.46</v>
      </c>
      <c r="D265" s="63"/>
      <c r="E265" s="89">
        <f>IFERROR((VLOOKUP($A265,'[35]Regulated Pivot'!$A:$L,E$9,FALSE)),0)</f>
        <v>736.3</v>
      </c>
      <c r="F265" s="89">
        <f>IFERROR((VLOOKUP($A265,'[35]Regulated Pivot'!$A:$L,F$9,FALSE)),0)</f>
        <v>846.12</v>
      </c>
      <c r="G265" s="89">
        <f>IFERROR((VLOOKUP($A265,'[35]Regulated Pivot'!$A:$L,G$9,FALSE)),0)</f>
        <v>836.21</v>
      </c>
      <c r="H265" s="89">
        <f>IFERROR((VLOOKUP($A265,'[35]Regulated Pivot'!$A:$L,H$9,FALSE)),0)</f>
        <v>783.39</v>
      </c>
      <c r="I265" s="89">
        <f>IFERROR((VLOOKUP($A265,'[35]Regulated Pivot'!$A:$L,I$9,FALSE)),0)</f>
        <v>827.01</v>
      </c>
      <c r="J265" s="89">
        <f>IFERROR((VLOOKUP($A265,'[35]Regulated Pivot'!$A:$L,J$9,FALSE)),0)</f>
        <v>875.31</v>
      </c>
      <c r="K265" s="90">
        <f>IFERROR((VLOOKUP($A265,'[35]Regulated Pivot'!$A:$L,K$9,FALSE)),0)</f>
        <v>804.06000000000006</v>
      </c>
      <c r="L265" s="90">
        <f>IFERROR((VLOOKUP($A265,'[35]Regulated Pivot'!$A:$L,L$9,FALSE)),0)</f>
        <v>765.81999999999994</v>
      </c>
      <c r="M265" s="90">
        <f>IFERROR((VLOOKUP($A265,'[35]Regulated Pivot'!$A:$L,M$9,FALSE)),0)</f>
        <v>693.44999999999993</v>
      </c>
      <c r="N265" s="90">
        <f>IFERROR((VLOOKUP($A265,'[35]Regulated Pivot'!$A:$L,N$9,FALSE)),0)</f>
        <v>634.54999999999995</v>
      </c>
      <c r="O265" s="90">
        <f>IFERROR((VLOOKUP($A265,'[35]Regulated Pivot'!$A:$M,O$9,FALSE)),0)</f>
        <v>562</v>
      </c>
      <c r="P265" s="90">
        <f>IFERROR((VLOOKUP($A265,'[35]Regulated Pivot'!$A:$N,P$9,FALSE)),0)</f>
        <v>571.21999999999991</v>
      </c>
      <c r="Q265" s="89">
        <f t="shared" si="61"/>
        <v>8935.44</v>
      </c>
      <c r="S265" s="120">
        <f t="shared" si="72"/>
        <v>21.366802089378989</v>
      </c>
      <c r="T265" s="120">
        <f t="shared" si="73"/>
        <v>24.553685432385375</v>
      </c>
      <c r="U265" s="120">
        <f t="shared" si="74"/>
        <v>24.266105629715614</v>
      </c>
      <c r="V265" s="120">
        <f t="shared" si="75"/>
        <v>22.733313987231572</v>
      </c>
      <c r="W265" s="120">
        <f t="shared" si="76"/>
        <v>23.999129425420776</v>
      </c>
      <c r="X265" s="120">
        <f t="shared" si="77"/>
        <v>25.400754497968656</v>
      </c>
      <c r="Y265" s="120">
        <f t="shared" si="78"/>
        <v>23.33313987231573</v>
      </c>
      <c r="Z265" s="120">
        <f t="shared" si="79"/>
        <v>22.223447475333717</v>
      </c>
      <c r="AA265" s="120">
        <f t="shared" si="80"/>
        <v>20.123331398723156</v>
      </c>
      <c r="AB265" s="120">
        <f t="shared" si="81"/>
        <v>18.4141033081834</v>
      </c>
      <c r="AC265" s="120">
        <f t="shared" si="82"/>
        <v>16.308763784097504</v>
      </c>
      <c r="AD265" s="120">
        <f t="shared" si="83"/>
        <v>16.576320371445149</v>
      </c>
      <c r="AE265" s="121">
        <f t="shared" si="84"/>
        <v>21.608241439349971</v>
      </c>
      <c r="AI265" s="244">
        <f t="shared" ref="AI265:AI278" si="85">+ROUND($C265*(1+$AK$4),2)</f>
        <v>34.65</v>
      </c>
      <c r="AJ265" s="249">
        <f t="shared" si="64"/>
        <v>8984.7067904817177</v>
      </c>
      <c r="AK265" s="249">
        <f t="shared" si="65"/>
        <v>49.26679048171718</v>
      </c>
      <c r="AL265" s="251">
        <f t="shared" si="66"/>
        <v>5.5136390017410646E-3</v>
      </c>
    </row>
    <row r="266" spans="1:38" ht="12.75">
      <c r="A266" s="88" t="s">
        <v>1236</v>
      </c>
      <c r="B266" s="88" t="s">
        <v>1237</v>
      </c>
      <c r="C266" s="63">
        <f>+VLOOKUP(A266,'[35]2020 UTC Reg svc pricing'!$O:$P,2,FALSE)</f>
        <v>2.2999999999999998</v>
      </c>
      <c r="D266" s="63"/>
      <c r="E266" s="89">
        <f>IFERROR((VLOOKUP($A266,'[35]Regulated Pivot'!$A:$L,E$9,FALSE)),0)</f>
        <v>949.36</v>
      </c>
      <c r="F266" s="89">
        <f>IFERROR((VLOOKUP($A266,'[35]Regulated Pivot'!$A:$L,F$9,FALSE)),0)</f>
        <v>1109.7499999999998</v>
      </c>
      <c r="G266" s="89">
        <f>IFERROR((VLOOKUP($A266,'[35]Regulated Pivot'!$A:$L,G$9,FALSE)),0)</f>
        <v>1607.47</v>
      </c>
      <c r="H266" s="89">
        <f>IFERROR((VLOOKUP($A266,'[35]Regulated Pivot'!$A:$L,H$9,FALSE)),0)</f>
        <v>1362.52</v>
      </c>
      <c r="I266" s="89">
        <f>IFERROR((VLOOKUP($A266,'[35]Regulated Pivot'!$A:$L,I$9,FALSE)),0)</f>
        <v>1165.6400000000001</v>
      </c>
      <c r="J266" s="89">
        <f>IFERROR((VLOOKUP($A266,'[35]Regulated Pivot'!$A:$L,J$9,FALSE)),0)</f>
        <v>1821.37</v>
      </c>
      <c r="K266" s="90">
        <f>IFERROR((VLOOKUP($A266,'[35]Regulated Pivot'!$A:$L,K$9,FALSE)),0)</f>
        <v>2203.63</v>
      </c>
      <c r="L266" s="90">
        <f>IFERROR((VLOOKUP($A266,'[35]Regulated Pivot'!$A:$L,L$9,FALSE)),0)</f>
        <v>2297.6</v>
      </c>
      <c r="M266" s="90">
        <f>IFERROR((VLOOKUP($A266,'[35]Regulated Pivot'!$A:$L,M$9,FALSE)),0)</f>
        <v>2360.6800000000003</v>
      </c>
      <c r="N266" s="90">
        <f>IFERROR((VLOOKUP($A266,'[35]Regulated Pivot'!$A:$L,N$9,FALSE)),0)</f>
        <v>2281.64</v>
      </c>
      <c r="O266" s="90">
        <f>IFERROR((VLOOKUP($A266,'[35]Regulated Pivot'!$A:$M,O$9,FALSE)),0)</f>
        <v>1365.9</v>
      </c>
      <c r="P266" s="90">
        <f>IFERROR((VLOOKUP($A266,'[35]Regulated Pivot'!$A:$N,P$9,FALSE)),0)</f>
        <v>1464.1000000000001</v>
      </c>
      <c r="Q266" s="89">
        <f t="shared" si="61"/>
        <v>19989.660000000003</v>
      </c>
      <c r="S266" s="120">
        <f t="shared" si="72"/>
        <v>412.76521739130436</v>
      </c>
      <c r="T266" s="120">
        <f t="shared" si="73"/>
        <v>482.49999999999994</v>
      </c>
      <c r="U266" s="120">
        <f t="shared" si="74"/>
        <v>698.90000000000009</v>
      </c>
      <c r="V266" s="120">
        <f t="shared" si="75"/>
        <v>592.40000000000009</v>
      </c>
      <c r="W266" s="120">
        <f t="shared" si="76"/>
        <v>506.80000000000007</v>
      </c>
      <c r="X266" s="120">
        <f t="shared" si="77"/>
        <v>791.9</v>
      </c>
      <c r="Y266" s="120">
        <f t="shared" si="78"/>
        <v>958.10000000000014</v>
      </c>
      <c r="Z266" s="120">
        <f t="shared" si="79"/>
        <v>998.95652173913049</v>
      </c>
      <c r="AA266" s="120">
        <f t="shared" si="80"/>
        <v>1026.3826086956524</v>
      </c>
      <c r="AB266" s="120">
        <f t="shared" si="81"/>
        <v>992.01739130434783</v>
      </c>
      <c r="AC266" s="120">
        <f t="shared" si="82"/>
        <v>593.86956521739137</v>
      </c>
      <c r="AD266" s="120">
        <f t="shared" si="83"/>
        <v>636.56521739130449</v>
      </c>
      <c r="AE266" s="121">
        <f t="shared" si="84"/>
        <v>724.2630434782609</v>
      </c>
      <c r="AI266" s="244">
        <f t="shared" si="85"/>
        <v>2.31</v>
      </c>
      <c r="AJ266" s="249">
        <f t="shared" ref="AJ266:AJ278" si="86">+AE266*AI266*12</f>
        <v>20076.571565217389</v>
      </c>
      <c r="AK266" s="249">
        <f t="shared" ref="AK266:AK278" si="87">+AJ266-Q266</f>
        <v>86.911565217385942</v>
      </c>
      <c r="AL266" s="251">
        <f t="shared" ref="AL266:AL278" si="88">+AK266/Q266</f>
        <v>4.3478260869562529E-3</v>
      </c>
    </row>
    <row r="267" spans="1:38" s="62" customFormat="1" ht="12.75">
      <c r="A267" s="88" t="s">
        <v>1238</v>
      </c>
      <c r="B267" s="88" t="s">
        <v>1239</v>
      </c>
      <c r="C267" s="63">
        <f>+VLOOKUP(A267,'[35]2020 UTC Reg svc pricing'!$O:$P,2,FALSE)</f>
        <v>50</v>
      </c>
      <c r="D267" s="63"/>
      <c r="E267" s="89">
        <f>IFERROR((VLOOKUP($A267,'[35]Regulated Pivot'!$A:$L,E$9,FALSE)),0)</f>
        <v>200</v>
      </c>
      <c r="F267" s="89">
        <f>IFERROR((VLOOKUP($A267,'[35]Regulated Pivot'!$A:$L,F$9,FALSE)),0)</f>
        <v>100</v>
      </c>
      <c r="G267" s="89">
        <f>IFERROR((VLOOKUP($A267,'[35]Regulated Pivot'!$A:$L,G$9,FALSE)),0)</f>
        <v>150</v>
      </c>
      <c r="H267" s="89">
        <f>IFERROR((VLOOKUP($A267,'[35]Regulated Pivot'!$A:$L,H$9,FALSE)),0)</f>
        <v>200</v>
      </c>
      <c r="I267" s="89">
        <f>IFERROR((VLOOKUP($A267,'[35]Regulated Pivot'!$A:$L,I$9,FALSE)),0)</f>
        <v>150</v>
      </c>
      <c r="J267" s="89">
        <f>IFERROR((VLOOKUP($A267,'[35]Regulated Pivot'!$A:$L,J$9,FALSE)),0)</f>
        <v>1850</v>
      </c>
      <c r="K267" s="90">
        <f>IFERROR((VLOOKUP($A267,'[35]Regulated Pivot'!$A:$L,K$9,FALSE)),0)</f>
        <v>200</v>
      </c>
      <c r="L267" s="90">
        <f>IFERROR((VLOOKUP($A267,'[35]Regulated Pivot'!$A:$L,L$9,FALSE)),0)</f>
        <v>200</v>
      </c>
      <c r="M267" s="90">
        <f>IFERROR((VLOOKUP($A267,'[35]Regulated Pivot'!$A:$L,M$9,FALSE)),0)</f>
        <v>300</v>
      </c>
      <c r="N267" s="90">
        <f>IFERROR((VLOOKUP($A267,'[35]Regulated Pivot'!$A:$L,N$9,FALSE)),0)</f>
        <v>850</v>
      </c>
      <c r="O267" s="90">
        <f>IFERROR((VLOOKUP($A267,'[35]Regulated Pivot'!$A:$M,O$9,FALSE)),0)</f>
        <v>1750</v>
      </c>
      <c r="P267" s="90">
        <f>IFERROR((VLOOKUP($A267,'[35]Regulated Pivot'!$A:$N,P$9,FALSE)),0)</f>
        <v>250</v>
      </c>
      <c r="Q267" s="89">
        <f t="shared" si="61"/>
        <v>6200</v>
      </c>
      <c r="S267" s="120">
        <f t="shared" si="72"/>
        <v>4</v>
      </c>
      <c r="T267" s="120">
        <f t="shared" si="73"/>
        <v>2</v>
      </c>
      <c r="U267" s="120">
        <f t="shared" si="74"/>
        <v>3</v>
      </c>
      <c r="V267" s="120">
        <f t="shared" si="75"/>
        <v>4</v>
      </c>
      <c r="W267" s="120">
        <f t="shared" si="76"/>
        <v>3</v>
      </c>
      <c r="X267" s="120">
        <f t="shared" si="77"/>
        <v>37</v>
      </c>
      <c r="Y267" s="120">
        <f t="shared" si="78"/>
        <v>4</v>
      </c>
      <c r="Z267" s="120">
        <f t="shared" si="79"/>
        <v>4</v>
      </c>
      <c r="AA267" s="120">
        <f t="shared" si="80"/>
        <v>6</v>
      </c>
      <c r="AB267" s="120">
        <f t="shared" si="81"/>
        <v>17</v>
      </c>
      <c r="AC267" s="120">
        <f t="shared" si="82"/>
        <v>35</v>
      </c>
      <c r="AD267" s="120">
        <f t="shared" si="83"/>
        <v>5</v>
      </c>
      <c r="AE267" s="121">
        <f t="shared" si="84"/>
        <v>10.333333333333334</v>
      </c>
      <c r="AI267" s="244">
        <f t="shared" si="85"/>
        <v>50.28</v>
      </c>
      <c r="AJ267" s="249">
        <f t="shared" si="86"/>
        <v>6234.7200000000012</v>
      </c>
      <c r="AK267" s="249">
        <f t="shared" si="87"/>
        <v>34.720000000001164</v>
      </c>
      <c r="AL267" s="251">
        <f t="shared" si="88"/>
        <v>5.6000000000001882E-3</v>
      </c>
    </row>
    <row r="268" spans="1:38" ht="12.75">
      <c r="A268" s="88" t="s">
        <v>1240</v>
      </c>
      <c r="B268" s="88" t="s">
        <v>1241</v>
      </c>
      <c r="C268" s="63">
        <f>+VLOOKUP(A268,'[35]2020 UTC Reg svc pricing'!$O:$P,2,FALSE)</f>
        <v>9.51</v>
      </c>
      <c r="D268" s="63"/>
      <c r="E268" s="89">
        <f>IFERROR((VLOOKUP($A268,'[35]Regulated Pivot'!$A:$L,E$9,FALSE)),0)</f>
        <v>2605.7400000000002</v>
      </c>
      <c r="F268" s="89">
        <f>IFERROR((VLOOKUP($A268,'[35]Regulated Pivot'!$A:$L,F$9,FALSE)),0)</f>
        <v>2643.78</v>
      </c>
      <c r="G268" s="89">
        <f>IFERROR((VLOOKUP($A268,'[35]Regulated Pivot'!$A:$L,G$9,FALSE)),0)</f>
        <v>2948.1000000000004</v>
      </c>
      <c r="H268" s="89">
        <f>IFERROR((VLOOKUP($A268,'[35]Regulated Pivot'!$A:$L,H$9,FALSE)),0)</f>
        <v>2889.61</v>
      </c>
      <c r="I268" s="89">
        <f>IFERROR((VLOOKUP($A268,'[35]Regulated Pivot'!$A:$L,I$9,FALSE)),0)</f>
        <v>3138.3</v>
      </c>
      <c r="J268" s="89">
        <f>IFERROR((VLOOKUP($A268,'[35]Regulated Pivot'!$A:$L,J$9,FALSE)),0)</f>
        <v>4308.0300000000007</v>
      </c>
      <c r="K268" s="90">
        <f>IFERROR((VLOOKUP($A268,'[35]Regulated Pivot'!$A:$L,K$9,FALSE)),0)</f>
        <v>4355.58</v>
      </c>
      <c r="L268" s="90">
        <f>IFERROR((VLOOKUP($A268,'[35]Regulated Pivot'!$A:$L,L$9,FALSE)),0)</f>
        <v>4378.1399999999994</v>
      </c>
      <c r="M268" s="90">
        <f>IFERROR((VLOOKUP($A268,'[35]Regulated Pivot'!$A:$L,M$9,FALSE)),0)</f>
        <v>4275.7300000000005</v>
      </c>
      <c r="N268" s="90">
        <f>IFERROR((VLOOKUP($A268,'[35]Regulated Pivot'!$A:$L,N$9,FALSE)),0)</f>
        <v>4922.6399999999994</v>
      </c>
      <c r="O268" s="90">
        <f>IFERROR((VLOOKUP($A268,'[35]Regulated Pivot'!$A:$M,O$9,FALSE)),0)</f>
        <v>4159.4400000000005</v>
      </c>
      <c r="P268" s="90">
        <f>IFERROR((VLOOKUP($A268,'[35]Regulated Pivot'!$A:$N,P$9,FALSE)),0)</f>
        <v>3510.7200000000003</v>
      </c>
      <c r="Q268" s="89">
        <f t="shared" si="61"/>
        <v>44135.810000000012</v>
      </c>
      <c r="S268" s="120">
        <f t="shared" si="72"/>
        <v>274.00000000000006</v>
      </c>
      <c r="T268" s="120">
        <f t="shared" si="73"/>
        <v>278</v>
      </c>
      <c r="U268" s="120">
        <f t="shared" si="74"/>
        <v>310.00000000000006</v>
      </c>
      <c r="V268" s="120">
        <f t="shared" si="75"/>
        <v>303.84963196635124</v>
      </c>
      <c r="W268" s="120">
        <f t="shared" si="76"/>
        <v>330</v>
      </c>
      <c r="X268" s="120">
        <f t="shared" si="77"/>
        <v>453.00000000000006</v>
      </c>
      <c r="Y268" s="120">
        <f t="shared" si="78"/>
        <v>458</v>
      </c>
      <c r="Z268" s="120">
        <f t="shared" si="79"/>
        <v>460.37223974763401</v>
      </c>
      <c r="AA268" s="120">
        <f t="shared" si="80"/>
        <v>449.6035751840169</v>
      </c>
      <c r="AB268" s="120">
        <f t="shared" si="81"/>
        <v>517.62776025236587</v>
      </c>
      <c r="AC268" s="120">
        <f t="shared" si="82"/>
        <v>437.37539432176663</v>
      </c>
      <c r="AD268" s="120">
        <f t="shared" si="83"/>
        <v>369.1608832807571</v>
      </c>
      <c r="AE268" s="121">
        <f t="shared" si="84"/>
        <v>386.74912372940759</v>
      </c>
      <c r="AI268" s="244">
        <f t="shared" si="85"/>
        <v>9.56</v>
      </c>
      <c r="AJ268" s="249">
        <f t="shared" si="86"/>
        <v>44367.859474237644</v>
      </c>
      <c r="AK268" s="249">
        <f t="shared" si="87"/>
        <v>232.04947423763224</v>
      </c>
      <c r="AL268" s="251">
        <f t="shared" si="88"/>
        <v>5.2576235541532419E-3</v>
      </c>
    </row>
    <row r="269" spans="1:38" ht="12.75">
      <c r="A269" s="88" t="s">
        <v>1242</v>
      </c>
      <c r="B269" s="88" t="s">
        <v>1243</v>
      </c>
      <c r="C269" s="63">
        <f>+VLOOKUP(A269,'[35]2020 UTC Reg svc pricing'!$O:$P,2,FALSE)</f>
        <v>1.7600000000000002</v>
      </c>
      <c r="D269" s="63"/>
      <c r="E269" s="89">
        <f>IFERROR((VLOOKUP($A269,'[35]Regulated Pivot'!$A:$L,E$9,FALSE)),0)</f>
        <v>317.85000000000002</v>
      </c>
      <c r="F269" s="89">
        <f>IFERROR((VLOOKUP($A269,'[35]Regulated Pivot'!$A:$L,F$9,FALSE)),0)</f>
        <v>146.69999999999999</v>
      </c>
      <c r="G269" s="89">
        <f>IFERROR((VLOOKUP($A269,'[35]Regulated Pivot'!$A:$L,G$9,FALSE)),0)</f>
        <v>342.29999999999995</v>
      </c>
      <c r="H269" s="89">
        <f>IFERROR((VLOOKUP($A269,'[35]Regulated Pivot'!$A:$L,H$9,FALSE)),0)</f>
        <v>48.9</v>
      </c>
      <c r="I269" s="89">
        <f>IFERROR((VLOOKUP($A269,'[35]Regulated Pivot'!$A:$L,I$9,FALSE)),0)</f>
        <v>48.9</v>
      </c>
      <c r="J269" s="89">
        <f>IFERROR((VLOOKUP($A269,'[35]Regulated Pivot'!$A:$L,J$9,FALSE)),0)</f>
        <v>0</v>
      </c>
      <c r="K269" s="90">
        <f>IFERROR((VLOOKUP($A269,'[35]Regulated Pivot'!$A:$L,K$9,FALSE)),0)</f>
        <v>122.25</v>
      </c>
      <c r="L269" s="90">
        <f>IFERROR((VLOOKUP($A269,'[35]Regulated Pivot'!$A:$L,L$9,FALSE)),0)</f>
        <v>366.75</v>
      </c>
      <c r="M269" s="90">
        <f>IFERROR((VLOOKUP($A269,'[35]Regulated Pivot'!$A:$L,M$9,FALSE)),0)</f>
        <v>146.69999999999999</v>
      </c>
      <c r="N269" s="90">
        <f>IFERROR((VLOOKUP($A269,'[35]Regulated Pivot'!$A:$L,N$9,FALSE)),0)</f>
        <v>172.78</v>
      </c>
      <c r="O269" s="90">
        <f>IFERROR((VLOOKUP($A269,'[35]Regulated Pivot'!$A:$M,O$9,FALSE)),0)</f>
        <v>171.15</v>
      </c>
      <c r="P269" s="90">
        <f>IFERROR((VLOOKUP($A269,'[35]Regulated Pivot'!$A:$N,P$9,FALSE)),0)</f>
        <v>293.39999999999998</v>
      </c>
      <c r="Q269" s="89">
        <f t="shared" si="61"/>
        <v>2177.6799999999998</v>
      </c>
      <c r="S269" s="120">
        <f t="shared" si="72"/>
        <v>180.59659090909091</v>
      </c>
      <c r="T269" s="120">
        <f t="shared" si="73"/>
        <v>83.352272727272705</v>
      </c>
      <c r="U269" s="120">
        <f t="shared" si="74"/>
        <v>194.48863636363632</v>
      </c>
      <c r="V269" s="120">
        <f t="shared" si="75"/>
        <v>27.784090909090903</v>
      </c>
      <c r="W269" s="120">
        <f t="shared" si="76"/>
        <v>27.784090909090903</v>
      </c>
      <c r="X269" s="120">
        <f t="shared" si="77"/>
        <v>0</v>
      </c>
      <c r="Y269" s="120">
        <f t="shared" si="78"/>
        <v>69.460227272727266</v>
      </c>
      <c r="Z269" s="120">
        <f t="shared" si="79"/>
        <v>208.38068181818178</v>
      </c>
      <c r="AA269" s="120">
        <f t="shared" si="80"/>
        <v>83.352272727272705</v>
      </c>
      <c r="AB269" s="120">
        <f t="shared" si="81"/>
        <v>98.170454545454533</v>
      </c>
      <c r="AC269" s="120">
        <f t="shared" si="82"/>
        <v>97.244318181818173</v>
      </c>
      <c r="AD269" s="120">
        <f t="shared" si="83"/>
        <v>166.70454545454541</v>
      </c>
      <c r="AE269" s="121">
        <f t="shared" si="84"/>
        <v>103.10984848484848</v>
      </c>
      <c r="AI269" s="244">
        <f t="shared" si="85"/>
        <v>1.77</v>
      </c>
      <c r="AJ269" s="249">
        <f t="shared" si="86"/>
        <v>2190.0531818181817</v>
      </c>
      <c r="AK269" s="249">
        <f t="shared" si="87"/>
        <v>12.37318181818182</v>
      </c>
      <c r="AL269" s="251">
        <f t="shared" si="88"/>
        <v>5.6818181818181828E-3</v>
      </c>
    </row>
    <row r="270" spans="1:38" ht="12.75">
      <c r="A270" s="88" t="s">
        <v>1244</v>
      </c>
      <c r="B270" s="88" t="s">
        <v>1230</v>
      </c>
      <c r="C270" s="63">
        <f>+VLOOKUP(A270,'[35]2020 UTC Reg svc pricing'!$O:$P,2,FALSE)</f>
        <v>37.119999999999997</v>
      </c>
      <c r="D270" s="63"/>
      <c r="E270" s="89">
        <f>IFERROR((VLOOKUP($A270,'[35]Regulated Pivot'!$A:$L,E$9,FALSE)),0)</f>
        <v>0</v>
      </c>
      <c r="F270" s="89">
        <f>IFERROR((VLOOKUP($A270,'[35]Regulated Pivot'!$A:$L,F$9,FALSE)),0)</f>
        <v>58.67</v>
      </c>
      <c r="G270" s="89">
        <f>IFERROR((VLOOKUP($A270,'[35]Regulated Pivot'!$A:$L,G$9,FALSE)),0)</f>
        <v>58.67</v>
      </c>
      <c r="H270" s="89">
        <f>IFERROR((VLOOKUP($A270,'[35]Regulated Pivot'!$A:$L,H$9,FALSE)),0)</f>
        <v>0</v>
      </c>
      <c r="I270" s="89">
        <f>IFERROR((VLOOKUP($A270,'[35]Regulated Pivot'!$A:$L,I$9,FALSE)),0)</f>
        <v>0</v>
      </c>
      <c r="J270" s="89">
        <f>IFERROR((VLOOKUP($A270,'[35]Regulated Pivot'!$A:$L,J$9,FALSE)),0)</f>
        <v>0</v>
      </c>
      <c r="K270" s="90">
        <f>IFERROR((VLOOKUP($A270,'[35]Regulated Pivot'!$A:$L,K$9,FALSE)),0)</f>
        <v>58.67</v>
      </c>
      <c r="L270" s="90">
        <f>IFERROR((VLOOKUP($A270,'[35]Regulated Pivot'!$A:$L,L$9,FALSE)),0)</f>
        <v>58.83</v>
      </c>
      <c r="M270" s="90">
        <f>IFERROR((VLOOKUP($A270,'[35]Regulated Pivot'!$A:$L,M$9,FALSE)),0)</f>
        <v>0</v>
      </c>
      <c r="N270" s="90">
        <f>IFERROR((VLOOKUP($A270,'[35]Regulated Pivot'!$A:$L,N$9,FALSE)),0)</f>
        <v>0</v>
      </c>
      <c r="O270" s="90">
        <f>IFERROR((VLOOKUP($A270,'[35]Regulated Pivot'!$A:$M,O$9,FALSE)),0)</f>
        <v>0</v>
      </c>
      <c r="P270" s="90">
        <f>IFERROR((VLOOKUP($A270,'[35]Regulated Pivot'!$A:$N,P$9,FALSE)),0)</f>
        <v>0</v>
      </c>
      <c r="Q270" s="89">
        <f t="shared" si="61"/>
        <v>234.83999999999997</v>
      </c>
      <c r="S270" s="120">
        <f t="shared" si="72"/>
        <v>0</v>
      </c>
      <c r="T270" s="120">
        <f t="shared" si="73"/>
        <v>1.5805495689655173</v>
      </c>
      <c r="U270" s="120">
        <f t="shared" si="74"/>
        <v>1.5805495689655173</v>
      </c>
      <c r="V270" s="120">
        <f t="shared" si="75"/>
        <v>0</v>
      </c>
      <c r="W270" s="120">
        <f t="shared" si="76"/>
        <v>0</v>
      </c>
      <c r="X270" s="120">
        <f t="shared" si="77"/>
        <v>0</v>
      </c>
      <c r="Y270" s="120">
        <f t="shared" si="78"/>
        <v>1.5805495689655173</v>
      </c>
      <c r="Z270" s="120">
        <f t="shared" si="79"/>
        <v>1.5848599137931034</v>
      </c>
      <c r="AA270" s="120">
        <f t="shared" si="80"/>
        <v>0</v>
      </c>
      <c r="AB270" s="120">
        <f t="shared" si="81"/>
        <v>0</v>
      </c>
      <c r="AC270" s="120">
        <f t="shared" si="82"/>
        <v>0</v>
      </c>
      <c r="AD270" s="120">
        <f t="shared" si="83"/>
        <v>0</v>
      </c>
      <c r="AE270" s="121">
        <f t="shared" si="84"/>
        <v>0.5272090517241379</v>
      </c>
      <c r="AI270" s="244">
        <f t="shared" si="85"/>
        <v>37.33</v>
      </c>
      <c r="AJ270" s="249">
        <f t="shared" si="86"/>
        <v>236.1685668103448</v>
      </c>
      <c r="AK270" s="249">
        <f t="shared" si="87"/>
        <v>1.3285668103448245</v>
      </c>
      <c r="AL270" s="251">
        <f t="shared" si="88"/>
        <v>5.6573275862068836E-3</v>
      </c>
    </row>
    <row r="271" spans="1:38" ht="12.75">
      <c r="A271" s="88" t="s">
        <v>1245</v>
      </c>
      <c r="B271" s="88" t="s">
        <v>1246</v>
      </c>
      <c r="C271" s="63">
        <f>+VLOOKUP(A271,'[35]2020 UTC Reg svc pricing'!$O:$P,2,FALSE)</f>
        <v>97.3</v>
      </c>
      <c r="D271" s="63"/>
      <c r="E271" s="89">
        <f>IFERROR((VLOOKUP($A271,'[35]Regulated Pivot'!$A:$L,E$9,FALSE)),0)</f>
        <v>443.63</v>
      </c>
      <c r="F271" s="89">
        <f>IFERROR((VLOOKUP($A271,'[35]Regulated Pivot'!$A:$L,F$9,FALSE)),0)</f>
        <v>0</v>
      </c>
      <c r="G271" s="89">
        <f>IFERROR((VLOOKUP($A271,'[35]Regulated Pivot'!$A:$L,G$9,FALSE)),0)</f>
        <v>146.25</v>
      </c>
      <c r="H271" s="89">
        <f>IFERROR((VLOOKUP($A271,'[35]Regulated Pivot'!$A:$L,H$9,FALSE)),0)</f>
        <v>0</v>
      </c>
      <c r="I271" s="89">
        <f>IFERROR((VLOOKUP($A271,'[35]Regulated Pivot'!$A:$L,I$9,FALSE)),0)</f>
        <v>0</v>
      </c>
      <c r="J271" s="89">
        <f>IFERROR((VLOOKUP($A271,'[35]Regulated Pivot'!$A:$L,J$9,FALSE)),0)</f>
        <v>0</v>
      </c>
      <c r="K271" s="90">
        <f>IFERROR((VLOOKUP($A271,'[35]Regulated Pivot'!$A:$L,K$9,FALSE)),0)</f>
        <v>243.75</v>
      </c>
      <c r="L271" s="90">
        <f>IFERROR((VLOOKUP($A271,'[35]Regulated Pivot'!$A:$L,L$9,FALSE)),0)</f>
        <v>0</v>
      </c>
      <c r="M271" s="90">
        <f>IFERROR((VLOOKUP($A271,'[35]Regulated Pivot'!$A:$L,M$9,FALSE)),0)</f>
        <v>146.63999999999999</v>
      </c>
      <c r="N271" s="90">
        <f>IFERROR((VLOOKUP($A271,'[35]Regulated Pivot'!$A:$L,N$9,FALSE)),0)</f>
        <v>146.63999999999999</v>
      </c>
      <c r="O271" s="90">
        <f>IFERROR((VLOOKUP($A271,'[35]Regulated Pivot'!$A:$M,O$9,FALSE)),0)</f>
        <v>112.42</v>
      </c>
      <c r="P271" s="90">
        <f>IFERROR((VLOOKUP($A271,'[35]Regulated Pivot'!$A:$N,P$9,FALSE)),0)</f>
        <v>488.8</v>
      </c>
      <c r="Q271" s="89">
        <f t="shared" si="61"/>
        <v>1728.1299999999999</v>
      </c>
      <c r="S271" s="120">
        <f t="shared" si="72"/>
        <v>4.5594039054470707</v>
      </c>
      <c r="T271" s="120">
        <f t="shared" si="73"/>
        <v>0</v>
      </c>
      <c r="U271" s="120">
        <f t="shared" si="74"/>
        <v>1.5030832476875642</v>
      </c>
      <c r="V271" s="120">
        <f t="shared" si="75"/>
        <v>0</v>
      </c>
      <c r="W271" s="120">
        <f t="shared" si="76"/>
        <v>0</v>
      </c>
      <c r="X271" s="120">
        <f t="shared" si="77"/>
        <v>0</v>
      </c>
      <c r="Y271" s="120">
        <f t="shared" si="78"/>
        <v>2.5051387461459407</v>
      </c>
      <c r="Z271" s="120">
        <f t="shared" si="79"/>
        <v>0</v>
      </c>
      <c r="AA271" s="120">
        <f t="shared" si="80"/>
        <v>1.5070914696813977</v>
      </c>
      <c r="AB271" s="120">
        <f t="shared" si="81"/>
        <v>1.5070914696813977</v>
      </c>
      <c r="AC271" s="120">
        <f t="shared" si="82"/>
        <v>1.1553956834532375</v>
      </c>
      <c r="AD271" s="120">
        <f t="shared" si="83"/>
        <v>5.0236382322713258</v>
      </c>
      <c r="AE271" s="121">
        <f t="shared" si="84"/>
        <v>1.4800702295306614</v>
      </c>
      <c r="AI271" s="244">
        <f t="shared" si="85"/>
        <v>97.84</v>
      </c>
      <c r="AJ271" s="249">
        <f t="shared" si="86"/>
        <v>1737.7208550873588</v>
      </c>
      <c r="AK271" s="249">
        <f t="shared" si="87"/>
        <v>9.590855087358932</v>
      </c>
      <c r="AL271" s="251">
        <f t="shared" si="88"/>
        <v>5.5498458376157652E-3</v>
      </c>
    </row>
    <row r="272" spans="1:38" ht="12.75">
      <c r="A272" s="88" t="s">
        <v>1247</v>
      </c>
      <c r="B272" s="88" t="s">
        <v>1248</v>
      </c>
      <c r="C272" s="63">
        <f>+VLOOKUP(A272,'[35]2020 UTC Reg svc pricing'!$O:$P,2,FALSE)</f>
        <v>68.92</v>
      </c>
      <c r="D272" s="63"/>
      <c r="E272" s="89">
        <f>IFERROR((VLOOKUP($A272,'[35]Regulated Pivot'!$A:$L,E$9,FALSE)),0)</f>
        <v>1516.24</v>
      </c>
      <c r="F272" s="89">
        <f>IFERROR((VLOOKUP($A272,'[35]Regulated Pivot'!$A:$L,F$9,FALSE)),0)</f>
        <v>1723</v>
      </c>
      <c r="G272" s="89">
        <f>IFERROR((VLOOKUP($A272,'[35]Regulated Pivot'!$A:$L,G$9,FALSE)),0)</f>
        <v>2384.58</v>
      </c>
      <c r="H272" s="89">
        <f>IFERROR((VLOOKUP($A272,'[35]Regulated Pivot'!$A:$L,H$9,FALSE)),0)</f>
        <v>2067.6</v>
      </c>
      <c r="I272" s="89">
        <f>IFERROR((VLOOKUP($A272,'[35]Regulated Pivot'!$A:$L,I$9,FALSE)),0)</f>
        <v>2067.6000000000004</v>
      </c>
      <c r="J272" s="89">
        <f>IFERROR((VLOOKUP($A272,'[35]Regulated Pivot'!$A:$L,J$9,FALSE)),0)</f>
        <v>2550.04</v>
      </c>
      <c r="K272" s="90">
        <f>IFERROR((VLOOKUP($A272,'[35]Regulated Pivot'!$A:$L,K$9,FALSE)),0)</f>
        <v>3701.18</v>
      </c>
      <c r="L272" s="90">
        <f>IFERROR((VLOOKUP($A272,'[35]Regulated Pivot'!$A:$L,L$9,FALSE)),0)</f>
        <v>2626.1800000000003</v>
      </c>
      <c r="M272" s="90">
        <f>IFERROR((VLOOKUP($A272,'[35]Regulated Pivot'!$A:$L,M$9,FALSE)),0)</f>
        <v>2971.7300000000005</v>
      </c>
      <c r="N272" s="90">
        <f>IFERROR((VLOOKUP($A272,'[35]Regulated Pivot'!$A:$L,N$9,FALSE)),0)</f>
        <v>2892.34</v>
      </c>
      <c r="O272" s="90">
        <f>IFERROR((VLOOKUP($A272,'[35]Regulated Pivot'!$A:$M,O$9,FALSE)),0)</f>
        <v>2329.1799999999998</v>
      </c>
      <c r="P272" s="90">
        <f>IFERROR((VLOOKUP($A272,'[35]Regulated Pivot'!$A:$N,P$9,FALSE)),0)</f>
        <v>2833.5099999999998</v>
      </c>
      <c r="Q272" s="89">
        <f t="shared" si="61"/>
        <v>29663.18</v>
      </c>
      <c r="S272" s="120">
        <f t="shared" si="72"/>
        <v>22</v>
      </c>
      <c r="T272" s="120">
        <f t="shared" si="73"/>
        <v>25</v>
      </c>
      <c r="U272" s="120">
        <f t="shared" si="74"/>
        <v>34.599245502031337</v>
      </c>
      <c r="V272" s="120">
        <f t="shared" si="75"/>
        <v>29.999999999999996</v>
      </c>
      <c r="W272" s="120">
        <f t="shared" si="76"/>
        <v>30.000000000000004</v>
      </c>
      <c r="X272" s="120">
        <f t="shared" si="77"/>
        <v>37</v>
      </c>
      <c r="Y272" s="120">
        <f t="shared" si="78"/>
        <v>53.702553685432385</v>
      </c>
      <c r="Z272" s="120">
        <f t="shared" si="79"/>
        <v>38.104759141033085</v>
      </c>
      <c r="AA272" s="120">
        <f t="shared" si="80"/>
        <v>43.118543238537441</v>
      </c>
      <c r="AB272" s="120">
        <f t="shared" si="81"/>
        <v>41.966627974463144</v>
      </c>
      <c r="AC272" s="120">
        <f t="shared" si="82"/>
        <v>33.795414973882757</v>
      </c>
      <c r="AD272" s="120">
        <f t="shared" si="83"/>
        <v>41.113029599535686</v>
      </c>
      <c r="AE272" s="121">
        <f t="shared" si="84"/>
        <v>35.866681176242992</v>
      </c>
      <c r="AI272" s="244">
        <f t="shared" si="85"/>
        <v>69.3</v>
      </c>
      <c r="AJ272" s="249">
        <f t="shared" si="86"/>
        <v>29826.732066163673</v>
      </c>
      <c r="AK272" s="249">
        <f t="shared" si="87"/>
        <v>163.55206616367286</v>
      </c>
      <c r="AL272" s="251">
        <f t="shared" si="88"/>
        <v>5.5136390017413127E-3</v>
      </c>
    </row>
    <row r="273" spans="1:38" ht="12.75">
      <c r="A273" s="88" t="s">
        <v>1249</v>
      </c>
      <c r="B273" s="88" t="s">
        <v>1233</v>
      </c>
      <c r="C273" s="63">
        <f>+VLOOKUP(A273,'[35]2020 UTC Reg svc pricing'!$O:$P,2,FALSE)</f>
        <v>45.44</v>
      </c>
      <c r="D273" s="63"/>
      <c r="E273" s="89">
        <f>IFERROR((VLOOKUP($A273,'[35]Regulated Pivot'!$A:$L,E$9,FALSE)),0)</f>
        <v>0</v>
      </c>
      <c r="F273" s="89">
        <f>IFERROR((VLOOKUP($A273,'[35]Regulated Pivot'!$A:$L,F$9,FALSE)),0)</f>
        <v>0</v>
      </c>
      <c r="G273" s="89">
        <f>IFERROR((VLOOKUP($A273,'[35]Regulated Pivot'!$A:$L,G$9,FALSE)),0)</f>
        <v>0</v>
      </c>
      <c r="H273" s="89">
        <f>IFERROR((VLOOKUP($A273,'[35]Regulated Pivot'!$A:$L,H$9,FALSE)),0)</f>
        <v>0</v>
      </c>
      <c r="I273" s="89">
        <f>IFERROR((VLOOKUP($A273,'[35]Regulated Pivot'!$A:$L,I$9,FALSE)),0)</f>
        <v>0</v>
      </c>
      <c r="J273" s="89">
        <f>IFERROR((VLOOKUP($A273,'[35]Regulated Pivot'!$A:$L,J$9,FALSE)),0)</f>
        <v>0</v>
      </c>
      <c r="K273" s="90">
        <f>IFERROR((VLOOKUP($A273,'[35]Regulated Pivot'!$A:$L,K$9,FALSE)),0)</f>
        <v>0</v>
      </c>
      <c r="L273" s="90">
        <f>IFERROR((VLOOKUP($A273,'[35]Regulated Pivot'!$A:$L,L$9,FALSE)),0)</f>
        <v>0</v>
      </c>
      <c r="M273" s="90">
        <f>IFERROR((VLOOKUP($A273,'[35]Regulated Pivot'!$A:$L,M$9,FALSE)),0)</f>
        <v>0</v>
      </c>
      <c r="N273" s="90">
        <f>IFERROR((VLOOKUP($A273,'[35]Regulated Pivot'!$A:$L,N$9,FALSE)),0)</f>
        <v>0</v>
      </c>
      <c r="O273" s="90">
        <f>IFERROR((VLOOKUP($A273,'[35]Regulated Pivot'!$A:$M,O$9,FALSE)),0)</f>
        <v>0</v>
      </c>
      <c r="P273" s="90">
        <f>IFERROR((VLOOKUP($A273,'[35]Regulated Pivot'!$A:$N,P$9,FALSE)),0)</f>
        <v>0</v>
      </c>
      <c r="Q273" s="89">
        <f t="shared" si="61"/>
        <v>0</v>
      </c>
      <c r="S273" s="120">
        <f t="shared" si="72"/>
        <v>0</v>
      </c>
      <c r="T273" s="120">
        <f t="shared" si="73"/>
        <v>0</v>
      </c>
      <c r="U273" s="120">
        <f t="shared" si="74"/>
        <v>0</v>
      </c>
      <c r="V273" s="120">
        <f t="shared" si="75"/>
        <v>0</v>
      </c>
      <c r="W273" s="120">
        <f t="shared" si="76"/>
        <v>0</v>
      </c>
      <c r="X273" s="120">
        <f t="shared" si="77"/>
        <v>0</v>
      </c>
      <c r="Y273" s="120">
        <f t="shared" si="78"/>
        <v>0</v>
      </c>
      <c r="Z273" s="120">
        <f t="shared" si="79"/>
        <v>0</v>
      </c>
      <c r="AA273" s="120">
        <f t="shared" si="80"/>
        <v>0</v>
      </c>
      <c r="AB273" s="120">
        <f t="shared" si="81"/>
        <v>0</v>
      </c>
      <c r="AC273" s="120">
        <f t="shared" si="82"/>
        <v>0</v>
      </c>
      <c r="AD273" s="120">
        <f t="shared" si="83"/>
        <v>0</v>
      </c>
      <c r="AE273" s="121">
        <f t="shared" si="84"/>
        <v>0</v>
      </c>
      <c r="AI273" s="244">
        <f t="shared" si="85"/>
        <v>45.69</v>
      </c>
      <c r="AJ273" s="249">
        <f t="shared" si="86"/>
        <v>0</v>
      </c>
      <c r="AK273" s="249">
        <f t="shared" si="87"/>
        <v>0</v>
      </c>
      <c r="AL273" s="251" t="e">
        <f t="shared" si="88"/>
        <v>#DIV/0!</v>
      </c>
    </row>
    <row r="274" spans="1:38" s="62" customFormat="1" ht="15">
      <c r="A274" s="88" t="s">
        <v>1250</v>
      </c>
      <c r="B274" s="311" t="s">
        <v>1251</v>
      </c>
      <c r="C274" s="63" t="e">
        <f>+VLOOKUP(A274,'[35]2020 UTC Reg svc pricing'!$O:$P,2,FALSE)</f>
        <v>#N/A</v>
      </c>
      <c r="D274" s="63"/>
      <c r="E274" s="89">
        <f>IFERROR((VLOOKUP($A274,'[35]Regulated Pivot'!$A:$L,E$9,FALSE)),0)</f>
        <v>1594.26</v>
      </c>
      <c r="F274" s="89">
        <f>IFERROR((VLOOKUP($A274,'[35]Regulated Pivot'!$A:$L,F$9,FALSE)),0)</f>
        <v>0</v>
      </c>
      <c r="G274" s="89">
        <f>IFERROR((VLOOKUP($A274,'[35]Regulated Pivot'!$A:$L,G$9,FALSE)),0)</f>
        <v>0</v>
      </c>
      <c r="H274" s="89">
        <f>IFERROR((VLOOKUP($A274,'[35]Regulated Pivot'!$A:$L,H$9,FALSE)),0)</f>
        <v>341.01</v>
      </c>
      <c r="I274" s="89">
        <f>IFERROR((VLOOKUP($A274,'[35]Regulated Pivot'!$A:$L,I$9,FALSE)),0)</f>
        <v>163.22</v>
      </c>
      <c r="J274" s="89">
        <f>IFERROR((VLOOKUP($A274,'[35]Regulated Pivot'!$A:$L,J$9,FALSE)),0)</f>
        <v>163.22</v>
      </c>
      <c r="K274" s="90">
        <f>IFERROR((VLOOKUP($A274,'[35]Regulated Pivot'!$A:$L,K$9,FALSE)),0)</f>
        <v>0</v>
      </c>
      <c r="L274" s="90">
        <f>IFERROR((VLOOKUP($A274,'[35]Regulated Pivot'!$A:$L,L$9,FALSE)),0)</f>
        <v>0</v>
      </c>
      <c r="M274" s="90">
        <f>IFERROR((VLOOKUP($A274,'[35]Regulated Pivot'!$A:$L,M$9,FALSE)),0)</f>
        <v>163.22</v>
      </c>
      <c r="N274" s="90">
        <f>IFERROR((VLOOKUP($A274,'[35]Regulated Pivot'!$A:$L,N$9,FALSE)),0)</f>
        <v>656</v>
      </c>
      <c r="O274" s="90">
        <f>IFERROR((VLOOKUP($A274,'[35]Regulated Pivot'!$A:$M,O$9,FALSE)),0)</f>
        <v>669.92000000000007</v>
      </c>
      <c r="P274" s="90">
        <f>IFERROR((VLOOKUP($A274,'[35]Regulated Pivot'!$A:$N,P$9,FALSE)),0)</f>
        <v>1019.81</v>
      </c>
      <c r="Q274" s="89">
        <f t="shared" si="61"/>
        <v>4770.66</v>
      </c>
      <c r="S274" s="119">
        <f t="shared" si="72"/>
        <v>0</v>
      </c>
      <c r="T274" s="119">
        <f t="shared" si="73"/>
        <v>0</v>
      </c>
      <c r="U274" s="119">
        <f t="shared" si="74"/>
        <v>0</v>
      </c>
      <c r="V274" s="119">
        <f t="shared" si="75"/>
        <v>0</v>
      </c>
      <c r="W274" s="119">
        <f t="shared" si="76"/>
        <v>0</v>
      </c>
      <c r="X274" s="119">
        <f t="shared" si="77"/>
        <v>0</v>
      </c>
      <c r="Y274" s="119">
        <f t="shared" si="78"/>
        <v>0</v>
      </c>
      <c r="Z274" s="119">
        <f t="shared" si="79"/>
        <v>0</v>
      </c>
      <c r="AA274" s="119">
        <f t="shared" si="80"/>
        <v>0</v>
      </c>
      <c r="AB274" s="119">
        <f t="shared" si="81"/>
        <v>0</v>
      </c>
      <c r="AC274" s="119">
        <f t="shared" si="82"/>
        <v>0</v>
      </c>
      <c r="AD274" s="119">
        <f t="shared" si="83"/>
        <v>0</v>
      </c>
      <c r="AE274" s="312">
        <f t="shared" si="84"/>
        <v>0</v>
      </c>
      <c r="AI274" s="244">
        <f>+IFERROR(ROUND($C274*(1+$AK$4),2),0)</f>
        <v>0</v>
      </c>
      <c r="AJ274" s="244">
        <f>+Q274</f>
        <v>4770.66</v>
      </c>
      <c r="AK274" s="244">
        <f t="shared" si="87"/>
        <v>0</v>
      </c>
      <c r="AL274" s="310">
        <f t="shared" si="88"/>
        <v>0</v>
      </c>
    </row>
    <row r="275" spans="1:38" ht="13.5" customHeight="1">
      <c r="A275" s="88" t="s">
        <v>1252</v>
      </c>
      <c r="B275" s="88" t="s">
        <v>1253</v>
      </c>
      <c r="C275" s="63">
        <f>+VLOOKUP(A275,'[35]2020 UTC Reg svc pricing'!$O:$P,2,FALSE)</f>
        <v>110.02000000000001</v>
      </c>
      <c r="D275" s="63"/>
      <c r="E275" s="89">
        <f>IFERROR((VLOOKUP($A275,'[35]Regulated Pivot'!$A:$L,E$9,FALSE)),0)</f>
        <v>0</v>
      </c>
      <c r="F275" s="89">
        <f>IFERROR((VLOOKUP($A275,'[35]Regulated Pivot'!$A:$L,F$9,FALSE)),0)</f>
        <v>0</v>
      </c>
      <c r="G275" s="89">
        <f>IFERROR((VLOOKUP($A275,'[35]Regulated Pivot'!$A:$L,G$9,FALSE)),0)</f>
        <v>0</v>
      </c>
      <c r="H275" s="89">
        <f>IFERROR((VLOOKUP($A275,'[35]Regulated Pivot'!$A:$L,H$9,FALSE)),0)</f>
        <v>0</v>
      </c>
      <c r="I275" s="89">
        <f>IFERROR((VLOOKUP($A275,'[35]Regulated Pivot'!$A:$L,I$9,FALSE)),0)</f>
        <v>0</v>
      </c>
      <c r="J275" s="89">
        <f>IFERROR((VLOOKUP($A275,'[35]Regulated Pivot'!$A:$L,J$9,FALSE)),0)</f>
        <v>0</v>
      </c>
      <c r="K275" s="90">
        <f>IFERROR((VLOOKUP($A275,'[35]Regulated Pivot'!$A:$L,K$9,FALSE)),0)</f>
        <v>0</v>
      </c>
      <c r="L275" s="90">
        <f>IFERROR((VLOOKUP($A275,'[35]Regulated Pivot'!$A:$L,L$9,FALSE)),0)</f>
        <v>0</v>
      </c>
      <c r="M275" s="90">
        <f>IFERROR((VLOOKUP($A275,'[35]Regulated Pivot'!$A:$L,M$9,FALSE)),0)</f>
        <v>0</v>
      </c>
      <c r="N275" s="90">
        <f>IFERROR((VLOOKUP($A275,'[35]Regulated Pivot'!$A:$L,N$9,FALSE)),0)</f>
        <v>0</v>
      </c>
      <c r="O275" s="90">
        <f>IFERROR((VLOOKUP($A275,'[35]Regulated Pivot'!$A:$M,O$9,FALSE)),0)</f>
        <v>0</v>
      </c>
      <c r="P275" s="90">
        <f>IFERROR((VLOOKUP($A275,'[35]Regulated Pivot'!$A:$N,P$9,FALSE)),0)</f>
        <v>0</v>
      </c>
      <c r="Q275" s="89">
        <f t="shared" si="61"/>
        <v>0</v>
      </c>
      <c r="S275" s="120">
        <f t="shared" si="72"/>
        <v>0</v>
      </c>
      <c r="T275" s="120">
        <f t="shared" si="73"/>
        <v>0</v>
      </c>
      <c r="U275" s="120">
        <f t="shared" si="74"/>
        <v>0</v>
      </c>
      <c r="V275" s="120">
        <f t="shared" si="75"/>
        <v>0</v>
      </c>
      <c r="W275" s="120">
        <f t="shared" si="76"/>
        <v>0</v>
      </c>
      <c r="X275" s="120">
        <f t="shared" si="77"/>
        <v>0</v>
      </c>
      <c r="Y275" s="120">
        <f t="shared" si="78"/>
        <v>0</v>
      </c>
      <c r="Z275" s="120">
        <f t="shared" si="79"/>
        <v>0</v>
      </c>
      <c r="AA275" s="120">
        <f t="shared" si="80"/>
        <v>0</v>
      </c>
      <c r="AB275" s="120">
        <f t="shared" si="81"/>
        <v>0</v>
      </c>
      <c r="AC275" s="120">
        <f t="shared" si="82"/>
        <v>0</v>
      </c>
      <c r="AD275" s="120">
        <f t="shared" si="83"/>
        <v>0</v>
      </c>
      <c r="AE275" s="121">
        <f t="shared" si="84"/>
        <v>0</v>
      </c>
      <c r="AI275" s="244">
        <f t="shared" si="85"/>
        <v>110.63</v>
      </c>
      <c r="AJ275" s="249">
        <f t="shared" si="86"/>
        <v>0</v>
      </c>
      <c r="AK275" s="249">
        <f t="shared" si="87"/>
        <v>0</v>
      </c>
      <c r="AL275" s="251" t="e">
        <f t="shared" si="88"/>
        <v>#DIV/0!</v>
      </c>
    </row>
    <row r="276" spans="1:38" ht="13.5" customHeight="1">
      <c r="A276" s="88" t="s">
        <v>1254</v>
      </c>
      <c r="B276" s="88" t="s">
        <v>1255</v>
      </c>
      <c r="C276" s="63">
        <f>+VLOOKUP(A276,'[35]2020 UTC Reg svc pricing'!$O:$P,2,FALSE)</f>
        <v>136.02000000000001</v>
      </c>
      <c r="D276" s="63"/>
      <c r="E276" s="89">
        <f>IFERROR((VLOOKUP($A276,'[35]Regulated Pivot'!$A:$L,E$9,FALSE)),0)</f>
        <v>0</v>
      </c>
      <c r="F276" s="89">
        <f>IFERROR((VLOOKUP($A276,'[35]Regulated Pivot'!$A:$L,F$9,FALSE)),0)</f>
        <v>0</v>
      </c>
      <c r="G276" s="89">
        <f>IFERROR((VLOOKUP($A276,'[35]Regulated Pivot'!$A:$L,G$9,FALSE)),0)</f>
        <v>162.02000000000001</v>
      </c>
      <c r="H276" s="89">
        <f>IFERROR((VLOOKUP($A276,'[35]Regulated Pivot'!$A:$L,H$9,FALSE)),0)</f>
        <v>136.02000000000001</v>
      </c>
      <c r="I276" s="89">
        <f>IFERROR((VLOOKUP($A276,'[35]Regulated Pivot'!$A:$L,I$9,FALSE)),0)</f>
        <v>0</v>
      </c>
      <c r="J276" s="89">
        <f>IFERROR((VLOOKUP($A276,'[35]Regulated Pivot'!$A:$L,J$9,FALSE)),0)</f>
        <v>162.02000000000001</v>
      </c>
      <c r="K276" s="90">
        <f>IFERROR((VLOOKUP($A276,'[35]Regulated Pivot'!$A:$L,K$9,FALSE)),0)</f>
        <v>0</v>
      </c>
      <c r="L276" s="90">
        <f>IFERROR((VLOOKUP($A276,'[35]Regulated Pivot'!$A:$L,L$9,FALSE)),0)</f>
        <v>298.33000000000004</v>
      </c>
      <c r="M276" s="90">
        <f>IFERROR((VLOOKUP($A276,'[35]Regulated Pivot'!$A:$L,M$9,FALSE)),0)</f>
        <v>0</v>
      </c>
      <c r="N276" s="90">
        <f>IFERROR((VLOOKUP($A276,'[35]Regulated Pivot'!$A:$L,N$9,FALSE)),0)</f>
        <v>-136.31</v>
      </c>
      <c r="O276" s="90">
        <f>IFERROR((VLOOKUP($A276,'[35]Regulated Pivot'!$A:$M,O$9,FALSE)),0)</f>
        <v>0</v>
      </c>
      <c r="P276" s="90">
        <f>IFERROR((VLOOKUP($A276,'[35]Regulated Pivot'!$A:$N,P$9,FALSE)),0)</f>
        <v>0</v>
      </c>
      <c r="Q276" s="89">
        <f t="shared" si="61"/>
        <v>622.08000000000015</v>
      </c>
      <c r="S276" s="120">
        <f t="shared" si="72"/>
        <v>0</v>
      </c>
      <c r="T276" s="120">
        <f t="shared" si="73"/>
        <v>0</v>
      </c>
      <c r="U276" s="120">
        <f t="shared" si="74"/>
        <v>1.1911483605352153</v>
      </c>
      <c r="V276" s="120">
        <f t="shared" si="75"/>
        <v>1</v>
      </c>
      <c r="W276" s="120">
        <f t="shared" si="76"/>
        <v>0</v>
      </c>
      <c r="X276" s="120">
        <f t="shared" si="77"/>
        <v>1.1911483605352153</v>
      </c>
      <c r="Y276" s="120">
        <f t="shared" si="78"/>
        <v>0</v>
      </c>
      <c r="Z276" s="120">
        <f t="shared" si="79"/>
        <v>2.1932803999411852</v>
      </c>
      <c r="AA276" s="120">
        <f t="shared" si="80"/>
        <v>0</v>
      </c>
      <c r="AB276" s="120">
        <f t="shared" si="81"/>
        <v>-1.0021320394059696</v>
      </c>
      <c r="AC276" s="120">
        <f t="shared" si="82"/>
        <v>0</v>
      </c>
      <c r="AD276" s="120">
        <f t="shared" si="83"/>
        <v>0</v>
      </c>
      <c r="AE276" s="121">
        <f t="shared" si="84"/>
        <v>0.3811204234671372</v>
      </c>
      <c r="AI276" s="244">
        <f t="shared" si="85"/>
        <v>136.78</v>
      </c>
      <c r="AJ276" s="249">
        <f t="shared" si="86"/>
        <v>625.55581826202035</v>
      </c>
      <c r="AK276" s="249">
        <f t="shared" si="87"/>
        <v>3.4758182620201978</v>
      </c>
      <c r="AL276" s="251">
        <f t="shared" si="88"/>
        <v>5.5874136156446067E-3</v>
      </c>
    </row>
    <row r="277" spans="1:38" ht="13.5" customHeight="1">
      <c r="A277" s="88" t="s">
        <v>1256</v>
      </c>
      <c r="B277" s="88" t="s">
        <v>1257</v>
      </c>
      <c r="C277" s="63">
        <f>+VLOOKUP(A277,'[35]2020 UTC Reg svc pricing'!$O:$P,2,FALSE)</f>
        <v>188.02</v>
      </c>
      <c r="D277" s="63"/>
      <c r="E277" s="89">
        <f>IFERROR((VLOOKUP($A277,'[35]Regulated Pivot'!$A:$L,E$9,FALSE)),0)</f>
        <v>0</v>
      </c>
      <c r="F277" s="89">
        <f>IFERROR((VLOOKUP($A277,'[35]Regulated Pivot'!$A:$L,F$9,FALSE)),0)</f>
        <v>0</v>
      </c>
      <c r="G277" s="89">
        <f>IFERROR((VLOOKUP($A277,'[35]Regulated Pivot'!$A:$L,G$9,FALSE)),0)</f>
        <v>0</v>
      </c>
      <c r="H277" s="89">
        <f>IFERROR((VLOOKUP($A277,'[35]Regulated Pivot'!$A:$L,H$9,FALSE)),0)</f>
        <v>0</v>
      </c>
      <c r="I277" s="89">
        <f>IFERROR((VLOOKUP($A277,'[35]Regulated Pivot'!$A:$L,I$9,FALSE)),0)</f>
        <v>0</v>
      </c>
      <c r="J277" s="89">
        <f>IFERROR((VLOOKUP($A277,'[35]Regulated Pivot'!$A:$L,J$9,FALSE)),0)</f>
        <v>0</v>
      </c>
      <c r="K277" s="90">
        <f>IFERROR((VLOOKUP($A277,'[35]Regulated Pivot'!$A:$L,K$9,FALSE)),0)</f>
        <v>0</v>
      </c>
      <c r="L277" s="90">
        <f>IFERROR((VLOOKUP($A277,'[35]Regulated Pivot'!$A:$L,L$9,FALSE)),0)</f>
        <v>0</v>
      </c>
      <c r="M277" s="90">
        <f>IFERROR((VLOOKUP($A277,'[35]Regulated Pivot'!$A:$L,M$9,FALSE)),0)</f>
        <v>0</v>
      </c>
      <c r="N277" s="90">
        <f>IFERROR((VLOOKUP($A277,'[35]Regulated Pivot'!$A:$L,N$9,FALSE)),0)</f>
        <v>0</v>
      </c>
      <c r="O277" s="90">
        <f>IFERROR((VLOOKUP($A277,'[35]Regulated Pivot'!$A:$M,O$9,FALSE)),0)</f>
        <v>0</v>
      </c>
      <c r="P277" s="90">
        <f>IFERROR((VLOOKUP($A277,'[35]Regulated Pivot'!$A:$N,P$9,FALSE)),0)</f>
        <v>0</v>
      </c>
      <c r="Q277" s="89">
        <f t="shared" si="61"/>
        <v>0</v>
      </c>
      <c r="S277" s="120">
        <f t="shared" si="72"/>
        <v>0</v>
      </c>
      <c r="T277" s="120">
        <f t="shared" si="73"/>
        <v>0</v>
      </c>
      <c r="U277" s="120">
        <f t="shared" si="74"/>
        <v>0</v>
      </c>
      <c r="V277" s="120">
        <f t="shared" si="75"/>
        <v>0</v>
      </c>
      <c r="W277" s="120">
        <f t="shared" si="76"/>
        <v>0</v>
      </c>
      <c r="X277" s="120">
        <f t="shared" si="77"/>
        <v>0</v>
      </c>
      <c r="Y277" s="120">
        <f t="shared" si="78"/>
        <v>0</v>
      </c>
      <c r="Z277" s="120">
        <f t="shared" si="79"/>
        <v>0</v>
      </c>
      <c r="AA277" s="120">
        <f t="shared" si="80"/>
        <v>0</v>
      </c>
      <c r="AB277" s="120">
        <f t="shared" si="81"/>
        <v>0</v>
      </c>
      <c r="AC277" s="120">
        <f t="shared" si="82"/>
        <v>0</v>
      </c>
      <c r="AD277" s="120">
        <f t="shared" si="83"/>
        <v>0</v>
      </c>
      <c r="AE277" s="121">
        <f t="shared" si="84"/>
        <v>0</v>
      </c>
      <c r="AI277" s="244">
        <f t="shared" si="85"/>
        <v>189.07</v>
      </c>
      <c r="AJ277" s="249">
        <f t="shared" si="86"/>
        <v>0</v>
      </c>
      <c r="AK277" s="249">
        <f t="shared" si="87"/>
        <v>0</v>
      </c>
      <c r="AL277" s="251" t="e">
        <f t="shared" si="88"/>
        <v>#DIV/0!</v>
      </c>
    </row>
    <row r="278" spans="1:38" ht="12.75">
      <c r="A278" s="88" t="s">
        <v>1258</v>
      </c>
      <c r="B278" s="88" t="s">
        <v>1259</v>
      </c>
      <c r="C278" s="63">
        <f>+VLOOKUP(A278,'[35]2020 UTC Reg svc pricing'!$O:$P,2,FALSE)</f>
        <v>240.02000000000004</v>
      </c>
      <c r="D278" s="63"/>
      <c r="E278" s="89">
        <f>IFERROR((VLOOKUP($A278,'[35]Regulated Pivot'!$A:$L,E$9,FALSE)),0)</f>
        <v>240.02</v>
      </c>
      <c r="F278" s="89">
        <f>IFERROR((VLOOKUP($A278,'[35]Regulated Pivot'!$A:$L,F$9,FALSE)),0)</f>
        <v>0</v>
      </c>
      <c r="G278" s="89">
        <f>IFERROR((VLOOKUP($A278,'[35]Regulated Pivot'!$A:$L,G$9,FALSE)),0)</f>
        <v>0</v>
      </c>
      <c r="H278" s="89">
        <f>IFERROR((VLOOKUP($A278,'[35]Regulated Pivot'!$A:$L,H$9,FALSE)),0)</f>
        <v>0</v>
      </c>
      <c r="I278" s="89">
        <f>IFERROR((VLOOKUP($A278,'[35]Regulated Pivot'!$A:$L,I$9,FALSE)),0)</f>
        <v>0</v>
      </c>
      <c r="J278" s="89">
        <f>IFERROR((VLOOKUP($A278,'[35]Regulated Pivot'!$A:$L,J$9,FALSE)),0)</f>
        <v>0</v>
      </c>
      <c r="K278" s="90">
        <f>IFERROR((VLOOKUP($A278,'[35]Regulated Pivot'!$A:$L,K$9,FALSE)),0)</f>
        <v>0</v>
      </c>
      <c r="L278" s="90">
        <f>IFERROR((VLOOKUP($A278,'[35]Regulated Pivot'!$A:$L,L$9,FALSE)),0)</f>
        <v>0</v>
      </c>
      <c r="M278" s="90">
        <f>IFERROR((VLOOKUP($A278,'[35]Regulated Pivot'!$A:$L,M$9,FALSE)),0)</f>
        <v>0</v>
      </c>
      <c r="N278" s="90">
        <f>IFERROR((VLOOKUP($A278,'[35]Regulated Pivot'!$A:$L,N$9,FALSE)),0)</f>
        <v>0</v>
      </c>
      <c r="O278" s="90">
        <f>IFERROR((VLOOKUP($A278,'[35]Regulated Pivot'!$A:$M,O$9,FALSE)),0)</f>
        <v>0</v>
      </c>
      <c r="P278" s="90">
        <f>IFERROR((VLOOKUP($A278,'[35]Regulated Pivot'!$A:$N,P$9,FALSE)),0)</f>
        <v>0</v>
      </c>
      <c r="Q278" s="89">
        <f t="shared" si="61"/>
        <v>240.02</v>
      </c>
      <c r="S278" s="120">
        <f t="shared" si="72"/>
        <v>0.99999999999999989</v>
      </c>
      <c r="T278" s="120">
        <f t="shared" si="73"/>
        <v>0</v>
      </c>
      <c r="U278" s="120">
        <f t="shared" si="74"/>
        <v>0</v>
      </c>
      <c r="V278" s="120">
        <f t="shared" si="75"/>
        <v>0</v>
      </c>
      <c r="W278" s="120">
        <f t="shared" si="76"/>
        <v>0</v>
      </c>
      <c r="X278" s="120">
        <f t="shared" si="77"/>
        <v>0</v>
      </c>
      <c r="Y278" s="120">
        <f t="shared" si="78"/>
        <v>0</v>
      </c>
      <c r="Z278" s="120">
        <f t="shared" si="79"/>
        <v>0</v>
      </c>
      <c r="AA278" s="120">
        <f t="shared" si="80"/>
        <v>0</v>
      </c>
      <c r="AB278" s="120">
        <f t="shared" si="81"/>
        <v>0</v>
      </c>
      <c r="AC278" s="120">
        <f t="shared" si="82"/>
        <v>0</v>
      </c>
      <c r="AD278" s="120">
        <f t="shared" si="83"/>
        <v>0</v>
      </c>
      <c r="AE278" s="121">
        <f t="shared" si="84"/>
        <v>8.3333333333333329E-2</v>
      </c>
      <c r="AI278" s="244">
        <f t="shared" si="85"/>
        <v>241.36</v>
      </c>
      <c r="AJ278" s="249">
        <f t="shared" si="86"/>
        <v>241.36</v>
      </c>
      <c r="AK278" s="249">
        <f t="shared" si="87"/>
        <v>1.3400000000000034</v>
      </c>
      <c r="AL278" s="251">
        <f t="shared" si="88"/>
        <v>5.582868094325487E-3</v>
      </c>
    </row>
    <row r="279" spans="1:38">
      <c r="A279" s="97"/>
      <c r="B279" s="97"/>
      <c r="D279" s="63"/>
      <c r="E279" s="89"/>
      <c r="F279" s="90" t="str">
        <f>IF(D279="","",(#REF!/D279)+(#REF!/C279))</f>
        <v/>
      </c>
      <c r="G279" s="90" t="str">
        <f t="shared" ref="G279" si="89">IF(D279="","",F279/12)</f>
        <v/>
      </c>
      <c r="J279" s="62"/>
      <c r="K279" s="62"/>
      <c r="AI279" s="244"/>
    </row>
    <row r="280" spans="1:38">
      <c r="A280" s="99"/>
      <c r="B280" s="100" t="s">
        <v>1260</v>
      </c>
      <c r="D280" s="63"/>
      <c r="E280" s="101">
        <f t="shared" ref="E280:Q280" si="90">SUM(E202:E279)</f>
        <v>99052.570000000022</v>
      </c>
      <c r="F280" s="101">
        <f t="shared" si="90"/>
        <v>94496.87</v>
      </c>
      <c r="G280" s="101">
        <f t="shared" si="90"/>
        <v>106247.31000000004</v>
      </c>
      <c r="H280" s="101">
        <f t="shared" si="90"/>
        <v>98913.62</v>
      </c>
      <c r="I280" s="101">
        <f t="shared" si="90"/>
        <v>103344.23999999998</v>
      </c>
      <c r="J280" s="101">
        <f t="shared" si="90"/>
        <v>128581.40999999999</v>
      </c>
      <c r="K280" s="101">
        <f t="shared" si="90"/>
        <v>135234.22000000003</v>
      </c>
      <c r="L280" s="101">
        <f t="shared" si="90"/>
        <v>133980.80499999996</v>
      </c>
      <c r="M280" s="101">
        <f t="shared" si="90"/>
        <v>131224.845</v>
      </c>
      <c r="N280" s="101">
        <f t="shared" si="90"/>
        <v>139996.02999999997</v>
      </c>
      <c r="O280" s="101">
        <f t="shared" si="90"/>
        <v>123492.25999999998</v>
      </c>
      <c r="P280" s="101">
        <f t="shared" si="90"/>
        <v>111916.78999999998</v>
      </c>
      <c r="Q280" s="102">
        <f t="shared" si="90"/>
        <v>1406480.97</v>
      </c>
      <c r="S280" s="103">
        <f t="shared" ref="S280:AD280" si="91">+SUM(S239:S260)</f>
        <v>315.09303571402558</v>
      </c>
      <c r="T280" s="103">
        <f t="shared" si="91"/>
        <v>315.32089290811018</v>
      </c>
      <c r="U280" s="103">
        <f t="shared" si="91"/>
        <v>330.59983475518754</v>
      </c>
      <c r="V280" s="103">
        <f t="shared" si="91"/>
        <v>322.67100259301401</v>
      </c>
      <c r="W280" s="103">
        <f t="shared" si="91"/>
        <v>359.30935288049153</v>
      </c>
      <c r="X280" s="103">
        <f t="shared" si="91"/>
        <v>353.56456874089719</v>
      </c>
      <c r="Y280" s="103">
        <f t="shared" si="91"/>
        <v>377.39531544761985</v>
      </c>
      <c r="Z280" s="103">
        <f t="shared" si="91"/>
        <v>401.47983993151814</v>
      </c>
      <c r="AA280" s="103">
        <f t="shared" si="91"/>
        <v>416.47370805897651</v>
      </c>
      <c r="AB280" s="103">
        <f t="shared" si="91"/>
        <v>400.12412114330317</v>
      </c>
      <c r="AC280" s="103">
        <f t="shared" si="91"/>
        <v>384.12979722005809</v>
      </c>
      <c r="AD280" s="103">
        <f t="shared" si="91"/>
        <v>352.64100180259715</v>
      </c>
      <c r="AE280" s="104">
        <f>+SUM(AE242:AE260)</f>
        <v>322.16460732835094</v>
      </c>
      <c r="AF280" s="64" t="s">
        <v>1261</v>
      </c>
      <c r="AI280" s="248">
        <f>SUM(AI202:AI279)</f>
        <v>7738.2899999999963</v>
      </c>
      <c r="AJ280" s="248">
        <f>SUM(AJ202:AJ279)</f>
        <v>1414266.0835255145</v>
      </c>
      <c r="AK280" s="248">
        <f>SUM(AK202:AK279)</f>
        <v>7785.1135255146582</v>
      </c>
    </row>
    <row r="281" spans="1:38">
      <c r="A281" s="99"/>
      <c r="B281" s="99"/>
      <c r="D281" s="63"/>
      <c r="E281" s="89"/>
      <c r="F281" s="90"/>
      <c r="G281" s="90"/>
      <c r="AI281" s="249"/>
    </row>
    <row r="282" spans="1:38">
      <c r="A282" s="122" t="s">
        <v>1262</v>
      </c>
      <c r="B282" s="122" t="s">
        <v>1262</v>
      </c>
      <c r="D282" s="63"/>
      <c r="E282" s="89"/>
      <c r="F282" s="90"/>
      <c r="G282" s="90"/>
      <c r="AI282" s="249"/>
    </row>
    <row r="283" spans="1:38">
      <c r="A283" s="123"/>
      <c r="B283" s="123"/>
      <c r="D283" s="63"/>
      <c r="E283" s="89"/>
      <c r="F283" s="90"/>
      <c r="G283" s="90"/>
      <c r="AI283" s="249"/>
    </row>
    <row r="284" spans="1:38" s="62" customFormat="1" ht="12.75">
      <c r="A284" s="88" t="s">
        <v>1263</v>
      </c>
      <c r="B284" s="62" t="s">
        <v>1264</v>
      </c>
      <c r="C284" s="63">
        <f>+VLOOKUP(A284,'[35]2020 UTC Reg svc pricing'!$O:$P,2,FALSE)</f>
        <v>85.04</v>
      </c>
      <c r="D284" s="63"/>
      <c r="E284" s="89">
        <f>IFERROR((VLOOKUP($A284,'[35]Regulated Pivot'!$A:$L,E$9,FALSE)),0)</f>
        <v>163588.79999999999</v>
      </c>
      <c r="F284" s="89">
        <f>IFERROR((VLOOKUP($A284,'[35]Regulated Pivot'!$A:$L,F$9,FALSE)),0)</f>
        <v>157925.88</v>
      </c>
      <c r="G284" s="89">
        <f>IFERROR((VLOOKUP($A284,'[35]Regulated Pivot'!$A:$L,G$9,FALSE)),0)</f>
        <v>168109.75</v>
      </c>
      <c r="H284" s="89">
        <f>IFERROR((VLOOKUP($A284,'[35]Regulated Pivot'!$A:$L,H$9,FALSE)),0)</f>
        <v>150062.81</v>
      </c>
      <c r="I284" s="89">
        <f>IFERROR((VLOOKUP($A284,'[35]Regulated Pivot'!$A:$L,I$9,FALSE)),0)</f>
        <v>161472.04999999999</v>
      </c>
      <c r="J284" s="89">
        <f>IFERROR((VLOOKUP($A284,'[35]Regulated Pivot'!$A:$L,J$9,FALSE)),0)</f>
        <v>197461.12</v>
      </c>
      <c r="K284" s="90">
        <f>IFERROR((VLOOKUP($A284,'[35]Regulated Pivot'!$A:$L,K$9,FALSE)),0)</f>
        <v>202704.74</v>
      </c>
      <c r="L284" s="90">
        <f>IFERROR((VLOOKUP($A284,'[35]Regulated Pivot'!$A:$L,L$9,FALSE)),0)</f>
        <v>199140.43</v>
      </c>
      <c r="M284" s="90">
        <f>IFERROR((VLOOKUP($A284,'[35]Regulated Pivot'!$A:$L,M$9,FALSE)),0)</f>
        <v>205787.36999999997</v>
      </c>
      <c r="N284" s="90">
        <f>IFERROR((VLOOKUP($A284,'[35]Regulated Pivot'!$A:$L,N$9,FALSE)),0)</f>
        <v>214462.06</v>
      </c>
      <c r="O284" s="90">
        <f>IFERROR((VLOOKUP($A284,'[35]Regulated Pivot'!$A:$M,O$9,FALSE)),0)</f>
        <v>201034.49000000002</v>
      </c>
      <c r="P284" s="90">
        <f>IFERROR((VLOOKUP($A284,'[35]Regulated Pivot'!$A:$N,P$9,FALSE)),0)</f>
        <v>195573.43999999997</v>
      </c>
      <c r="Q284" s="89">
        <f>SUM(E284:P284)</f>
        <v>2217322.94</v>
      </c>
      <c r="AI284" s="244"/>
    </row>
    <row r="285" spans="1:38" s="62" customFormat="1" ht="12.75">
      <c r="A285" s="88" t="s">
        <v>1265</v>
      </c>
      <c r="B285" s="62" t="s">
        <v>1266</v>
      </c>
      <c r="C285" s="63">
        <f>+VLOOKUP(A285,'[35]2020 UTC Reg svc pricing'!$O:$P,2,FALSE)</f>
        <v>0</v>
      </c>
      <c r="D285" s="63"/>
      <c r="E285" s="89">
        <f>IFERROR((VLOOKUP($A285,'[35]Regulated Pivot'!$A:$L,E$9,FALSE)),0)</f>
        <v>3249.79</v>
      </c>
      <c r="F285" s="89">
        <f>IFERROR((VLOOKUP($A285,'[35]Regulated Pivot'!$A:$L,F$9,FALSE)),0)</f>
        <v>2932.53</v>
      </c>
      <c r="G285" s="89">
        <f>IFERROR((VLOOKUP($A285,'[35]Regulated Pivot'!$A:$L,G$9,FALSE)),0)</f>
        <v>2058.91</v>
      </c>
      <c r="H285" s="89">
        <f>IFERROR((VLOOKUP($A285,'[35]Regulated Pivot'!$A:$L,H$9,FALSE)),0)</f>
        <v>130.04</v>
      </c>
      <c r="I285" s="89">
        <f>IFERROR((VLOOKUP($A285,'[35]Regulated Pivot'!$A:$L,I$9,FALSE)),0)</f>
        <v>210.96</v>
      </c>
      <c r="J285" s="89">
        <f>IFERROR((VLOOKUP($A285,'[35]Regulated Pivot'!$A:$L,J$9,FALSE)),0)</f>
        <v>3249.8</v>
      </c>
      <c r="K285" s="90">
        <f>IFERROR((VLOOKUP($A285,'[35]Regulated Pivot'!$A:$L,K$9,FALSE)),0)</f>
        <v>2911.19</v>
      </c>
      <c r="L285" s="90">
        <f>IFERROR((VLOOKUP($A285,'[35]Regulated Pivot'!$A:$L,L$9,FALSE)),0)</f>
        <v>2767.08</v>
      </c>
      <c r="M285" s="90">
        <f>IFERROR((VLOOKUP($A285,'[35]Regulated Pivot'!$A:$L,M$9,FALSE)),0)</f>
        <v>2862.88</v>
      </c>
      <c r="N285" s="90">
        <f>IFERROR((VLOOKUP($A285,'[35]Regulated Pivot'!$A:$L,N$9,FALSE)),0)</f>
        <v>2928.11</v>
      </c>
      <c r="O285" s="90">
        <f>IFERROR((VLOOKUP($A285,'[35]Regulated Pivot'!$A:$M,O$9,FALSE)),0)</f>
        <v>2988.9</v>
      </c>
      <c r="P285" s="90">
        <f>IFERROR((VLOOKUP($A285,'[35]Regulated Pivot'!$A:$N,P$9,FALSE)),0)</f>
        <v>3186.97</v>
      </c>
      <c r="Q285" s="89">
        <f>SUM(E285:P285)</f>
        <v>29477.160000000003</v>
      </c>
      <c r="AI285" s="244"/>
    </row>
    <row r="286" spans="1:38" ht="12.75">
      <c r="A286" s="88" t="s">
        <v>1267</v>
      </c>
      <c r="B286" s="88" t="s">
        <v>1268</v>
      </c>
      <c r="C286" s="63" t="e">
        <f>+VLOOKUP(A286,'[35]2020 UTC Reg svc pricing'!$O:$P,2,FALSE)</f>
        <v>#N/A</v>
      </c>
      <c r="D286" s="63"/>
      <c r="E286" s="89">
        <f>IFERROR((VLOOKUP($A286,'[35]Regulated Pivot'!$A:$L,E$9,FALSE)),0)</f>
        <v>5300</v>
      </c>
      <c r="F286" s="89">
        <f>IFERROR((VLOOKUP($A286,'[35]Regulated Pivot'!$A:$L,F$9,FALSE)),0)</f>
        <v>5160</v>
      </c>
      <c r="G286" s="89">
        <f>IFERROR((VLOOKUP($A286,'[35]Regulated Pivot'!$A:$L,G$9,FALSE)),0)</f>
        <v>5770</v>
      </c>
      <c r="H286" s="89">
        <f>IFERROR((VLOOKUP($A286,'[35]Regulated Pivot'!$A:$L,H$9,FALSE)),0)</f>
        <v>5180</v>
      </c>
      <c r="I286" s="89">
        <f>IFERROR((VLOOKUP($A286,'[35]Regulated Pivot'!$A:$L,I$9,FALSE)),0)</f>
        <v>5310</v>
      </c>
      <c r="J286" s="89">
        <f>IFERROR((VLOOKUP($A286,'[35]Regulated Pivot'!$A:$L,J$9,FALSE)),0)</f>
        <v>6730</v>
      </c>
      <c r="K286" s="90">
        <f>IFERROR((VLOOKUP($A286,'[35]Regulated Pivot'!$A:$L,K$9,FALSE)),0)</f>
        <v>7380</v>
      </c>
      <c r="L286" s="90">
        <f>IFERROR((VLOOKUP($A286,'[35]Regulated Pivot'!$A:$L,L$9,FALSE)),0)</f>
        <v>7084.9</v>
      </c>
      <c r="M286" s="90">
        <f>IFERROR((VLOOKUP($A286,'[35]Regulated Pivot'!$A:$L,M$9,FALSE)),0)</f>
        <v>6885.1</v>
      </c>
      <c r="N286" s="90">
        <f>IFERROR((VLOOKUP($A286,'[35]Regulated Pivot'!$A:$L,N$9,FALSE)),0)</f>
        <v>7540</v>
      </c>
      <c r="O286" s="90">
        <f>IFERROR((VLOOKUP($A286,'[35]Regulated Pivot'!$A:$M,O$9,FALSE)),0)</f>
        <v>6350</v>
      </c>
      <c r="P286" s="90">
        <f>IFERROR((VLOOKUP($A286,'[35]Regulated Pivot'!$A:$N,P$9,FALSE)),0)</f>
        <v>6010</v>
      </c>
      <c r="Q286" s="89">
        <f t="shared" ref="Q286:Q294" si="92">SUM(E286:P286)</f>
        <v>74700</v>
      </c>
      <c r="AI286" s="249"/>
    </row>
    <row r="287" spans="1:38" ht="12.75">
      <c r="A287" s="88" t="s">
        <v>1269</v>
      </c>
      <c r="B287" s="88" t="s">
        <v>1270</v>
      </c>
      <c r="C287" s="63">
        <f>+VLOOKUP(A287,'[35]2020 UTC Reg svc pricing'!$O:$P,2,FALSE)</f>
        <v>0</v>
      </c>
      <c r="D287" s="63"/>
      <c r="E287" s="89">
        <f>IFERROR((VLOOKUP($A287,'[35]Regulated Pivot'!$A:$L,E$9,FALSE)),0)</f>
        <v>0</v>
      </c>
      <c r="F287" s="89">
        <f>IFERROR((VLOOKUP($A287,'[35]Regulated Pivot'!$A:$L,F$9,FALSE)),0)</f>
        <v>11.5</v>
      </c>
      <c r="G287" s="89">
        <f>IFERROR((VLOOKUP($A287,'[35]Regulated Pivot'!$A:$L,G$9,FALSE)),0)</f>
        <v>11.5</v>
      </c>
      <c r="H287" s="89">
        <f>IFERROR((VLOOKUP($A287,'[35]Regulated Pivot'!$A:$L,H$9,FALSE)),0)</f>
        <v>17.25</v>
      </c>
      <c r="I287" s="89">
        <f>IFERROR((VLOOKUP($A287,'[35]Regulated Pivot'!$A:$L,I$9,FALSE)),0)</f>
        <v>5.75</v>
      </c>
      <c r="J287" s="89">
        <f>IFERROR((VLOOKUP($A287,'[35]Regulated Pivot'!$A:$L,J$9,FALSE)),0)</f>
        <v>28.75</v>
      </c>
      <c r="K287" s="90">
        <f>IFERROR((VLOOKUP($A287,'[35]Regulated Pivot'!$A:$L,K$9,FALSE)),0)</f>
        <v>17.25</v>
      </c>
      <c r="L287" s="90">
        <f>IFERROR((VLOOKUP($A287,'[35]Regulated Pivot'!$A:$L,L$9,FALSE)),0)</f>
        <v>23</v>
      </c>
      <c r="M287" s="90">
        <f>IFERROR((VLOOKUP($A287,'[35]Regulated Pivot'!$A:$L,M$9,FALSE)),0)</f>
        <v>17.25</v>
      </c>
      <c r="N287" s="90">
        <f>IFERROR((VLOOKUP($A287,'[35]Regulated Pivot'!$A:$L,N$9,FALSE)),0)</f>
        <v>17.25</v>
      </c>
      <c r="O287" s="90">
        <f>IFERROR((VLOOKUP($A287,'[35]Regulated Pivot'!$A:$M,O$9,FALSE)),0)</f>
        <v>17.25</v>
      </c>
      <c r="P287" s="90">
        <f>IFERROR((VLOOKUP($A287,'[35]Regulated Pivot'!$A:$N,P$9,FALSE)),0)</f>
        <v>0</v>
      </c>
      <c r="Q287" s="89">
        <f t="shared" si="92"/>
        <v>166.75</v>
      </c>
      <c r="AI287" s="249"/>
    </row>
    <row r="288" spans="1:38" ht="12.75">
      <c r="A288" s="88" t="s">
        <v>1271</v>
      </c>
      <c r="B288" s="88" t="s">
        <v>1272</v>
      </c>
      <c r="C288" s="63">
        <f>+VLOOKUP(A288,'[35]2020 UTC Reg svc pricing'!$O:$P,2,FALSE)</f>
        <v>0</v>
      </c>
      <c r="D288" s="63"/>
      <c r="E288" s="89">
        <f>IFERROR((VLOOKUP($A288,'[35]Regulated Pivot'!$A:$L,E$9,FALSE)),0)</f>
        <v>321</v>
      </c>
      <c r="F288" s="89">
        <f>IFERROR((VLOOKUP($A288,'[35]Regulated Pivot'!$A:$L,F$9,FALSE)),0)</f>
        <v>140</v>
      </c>
      <c r="G288" s="89">
        <f>IFERROR((VLOOKUP($A288,'[35]Regulated Pivot'!$A:$L,G$9,FALSE)),0)</f>
        <v>260</v>
      </c>
      <c r="H288" s="89">
        <f>IFERROR((VLOOKUP($A288,'[35]Regulated Pivot'!$A:$L,H$9,FALSE)),0)</f>
        <v>660</v>
      </c>
      <c r="I288" s="89">
        <f>IFERROR((VLOOKUP($A288,'[35]Regulated Pivot'!$A:$L,I$9,FALSE)),0)</f>
        <v>460</v>
      </c>
      <c r="J288" s="89">
        <f>IFERROR((VLOOKUP($A288,'[35]Regulated Pivot'!$A:$L,J$9,FALSE)),0)</f>
        <v>460</v>
      </c>
      <c r="K288" s="90">
        <f>IFERROR((VLOOKUP($A288,'[35]Regulated Pivot'!$A:$L,K$9,FALSE)),0)</f>
        <v>470.85</v>
      </c>
      <c r="L288" s="90">
        <f>IFERROR((VLOOKUP($A288,'[35]Regulated Pivot'!$A:$L,L$9,FALSE)),0)</f>
        <v>480</v>
      </c>
      <c r="M288" s="90">
        <f>IFERROR((VLOOKUP($A288,'[35]Regulated Pivot'!$A:$L,M$9,FALSE)),0)</f>
        <v>380</v>
      </c>
      <c r="N288" s="90">
        <f>IFERROR((VLOOKUP($A288,'[35]Regulated Pivot'!$A:$L,N$9,FALSE)),0)</f>
        <v>440</v>
      </c>
      <c r="O288" s="90">
        <f>IFERROR((VLOOKUP($A288,'[35]Regulated Pivot'!$A:$M,O$9,FALSE)),0)</f>
        <v>540</v>
      </c>
      <c r="P288" s="90">
        <f>IFERROR((VLOOKUP($A288,'[35]Regulated Pivot'!$A:$N,P$9,FALSE)),0)</f>
        <v>260</v>
      </c>
      <c r="Q288" s="89">
        <f t="shared" si="92"/>
        <v>4871.8500000000004</v>
      </c>
      <c r="AI288" s="249"/>
    </row>
    <row r="289" spans="1:35" ht="12.75">
      <c r="A289" s="88" t="s">
        <v>1273</v>
      </c>
      <c r="B289" s="88" t="s">
        <v>1274</v>
      </c>
      <c r="C289" s="63">
        <f>+VLOOKUP(A289,'[35]2020 UTC Reg svc pricing'!$O:$P,2,FALSE)</f>
        <v>0</v>
      </c>
      <c r="D289" s="63"/>
      <c r="E289" s="89">
        <f>IFERROR((VLOOKUP($A289,'[35]Regulated Pivot'!$A:$L,E$9,FALSE)),0)</f>
        <v>0</v>
      </c>
      <c r="F289" s="89">
        <f>IFERROR((VLOOKUP($A289,'[35]Regulated Pivot'!$A:$L,F$9,FALSE)),0)</f>
        <v>0</v>
      </c>
      <c r="G289" s="89">
        <f>IFERROR((VLOOKUP($A289,'[35]Regulated Pivot'!$A:$L,G$9,FALSE)),0)</f>
        <v>9.3800000000000008</v>
      </c>
      <c r="H289" s="89">
        <f>IFERROR((VLOOKUP($A289,'[35]Regulated Pivot'!$A:$L,H$9,FALSE)),0)</f>
        <v>0</v>
      </c>
      <c r="I289" s="89">
        <f>IFERROR((VLOOKUP($A289,'[35]Regulated Pivot'!$A:$L,I$9,FALSE)),0)</f>
        <v>0</v>
      </c>
      <c r="J289" s="89">
        <f>IFERROR((VLOOKUP($A289,'[35]Regulated Pivot'!$A:$L,J$9,FALSE)),0)</f>
        <v>28.14</v>
      </c>
      <c r="K289" s="90">
        <f>IFERROR((VLOOKUP($A289,'[35]Regulated Pivot'!$A:$L,K$9,FALSE)),0)</f>
        <v>-18.760000000000002</v>
      </c>
      <c r="L289" s="90">
        <f>IFERROR((VLOOKUP($A289,'[35]Regulated Pivot'!$A:$L,L$9,FALSE)),0)</f>
        <v>0</v>
      </c>
      <c r="M289" s="90">
        <f>IFERROR((VLOOKUP($A289,'[35]Regulated Pivot'!$A:$L,M$9,FALSE)),0)</f>
        <v>0</v>
      </c>
      <c r="N289" s="90">
        <f>IFERROR((VLOOKUP($A289,'[35]Regulated Pivot'!$A:$L,N$9,FALSE)),0)</f>
        <v>0</v>
      </c>
      <c r="O289" s="90">
        <f>IFERROR((VLOOKUP($A289,'[35]Regulated Pivot'!$A:$M,O$9,FALSE)),0)</f>
        <v>18.760000000000002</v>
      </c>
      <c r="P289" s="90">
        <f>IFERROR((VLOOKUP($A289,'[35]Regulated Pivot'!$A:$N,P$9,FALSE)),0)</f>
        <v>0</v>
      </c>
      <c r="Q289" s="89">
        <f t="shared" si="92"/>
        <v>37.520000000000003</v>
      </c>
      <c r="AI289" s="249"/>
    </row>
    <row r="290" spans="1:35" ht="12.75">
      <c r="A290" s="88" t="s">
        <v>1275</v>
      </c>
      <c r="B290" s="88" t="s">
        <v>1276</v>
      </c>
      <c r="C290" s="63">
        <f>+VLOOKUP(A290,'[35]2020 UTC Reg svc pricing'!$O:$P,2,FALSE)</f>
        <v>0</v>
      </c>
      <c r="D290" s="63"/>
      <c r="E290" s="89">
        <f>IFERROR((VLOOKUP($A290,'[35]Regulated Pivot'!$A:$L,E$9,FALSE)),0)</f>
        <v>0</v>
      </c>
      <c r="F290" s="89">
        <f>IFERROR((VLOOKUP($A290,'[35]Regulated Pivot'!$A:$L,F$9,FALSE)),0)</f>
        <v>0</v>
      </c>
      <c r="G290" s="89">
        <f>IFERROR((VLOOKUP($A290,'[35]Regulated Pivot'!$A:$L,G$9,FALSE)),0)</f>
        <v>0</v>
      </c>
      <c r="H290" s="89">
        <f>IFERROR((VLOOKUP($A290,'[35]Regulated Pivot'!$A:$L,H$9,FALSE)),0)</f>
        <v>0</v>
      </c>
      <c r="I290" s="89">
        <f>IFERROR((VLOOKUP($A290,'[35]Regulated Pivot'!$A:$L,I$9,FALSE)),0)</f>
        <v>0</v>
      </c>
      <c r="J290" s="89">
        <f>IFERROR((VLOOKUP($A290,'[35]Regulated Pivot'!$A:$L,J$9,FALSE)),0)</f>
        <v>28.14</v>
      </c>
      <c r="K290" s="90">
        <f>IFERROR((VLOOKUP($A290,'[35]Regulated Pivot'!$A:$L,K$9,FALSE)),0)</f>
        <v>0</v>
      </c>
      <c r="L290" s="90">
        <f>IFERROR((VLOOKUP($A290,'[35]Regulated Pivot'!$A:$L,L$9,FALSE)),0)</f>
        <v>0</v>
      </c>
      <c r="M290" s="90">
        <f>IFERROR((VLOOKUP($A290,'[35]Regulated Pivot'!$A:$L,M$9,FALSE)),0)</f>
        <v>0</v>
      </c>
      <c r="N290" s="90">
        <f>IFERROR((VLOOKUP($A290,'[35]Regulated Pivot'!$A:$L,N$9,FALSE)),0)</f>
        <v>0</v>
      </c>
      <c r="O290" s="90">
        <f>IFERROR((VLOOKUP($A290,'[35]Regulated Pivot'!$A:$M,O$9,FALSE)),0)</f>
        <v>0</v>
      </c>
      <c r="P290" s="90">
        <f>IFERROR((VLOOKUP($A290,'[35]Regulated Pivot'!$A:$N,P$9,FALSE)),0)</f>
        <v>0</v>
      </c>
      <c r="Q290" s="89">
        <f t="shared" si="92"/>
        <v>28.14</v>
      </c>
      <c r="AI290" s="249"/>
    </row>
    <row r="291" spans="1:35" ht="12.75">
      <c r="A291" s="88" t="s">
        <v>1277</v>
      </c>
      <c r="B291" s="88" t="s">
        <v>1278</v>
      </c>
      <c r="C291" s="63">
        <f>+VLOOKUP(A291,'[35]2020 UTC Reg svc pricing'!$O:$P,2,FALSE)</f>
        <v>0</v>
      </c>
      <c r="D291" s="63"/>
      <c r="E291" s="89">
        <f>IFERROR((VLOOKUP($A291,'[35]Regulated Pivot'!$A:$L,E$9,FALSE)),0)</f>
        <v>4.6900000000000004</v>
      </c>
      <c r="F291" s="89">
        <f>IFERROR((VLOOKUP($A291,'[35]Regulated Pivot'!$A:$L,F$9,FALSE)),0)</f>
        <v>0</v>
      </c>
      <c r="G291" s="89">
        <f>IFERROR((VLOOKUP($A291,'[35]Regulated Pivot'!$A:$L,G$9,FALSE)),0)</f>
        <v>9.3800000000000008</v>
      </c>
      <c r="H291" s="89">
        <f>IFERROR((VLOOKUP($A291,'[35]Regulated Pivot'!$A:$L,H$9,FALSE)),0)</f>
        <v>9.3800000000000008</v>
      </c>
      <c r="I291" s="89">
        <f>IFERROR((VLOOKUP($A291,'[35]Regulated Pivot'!$A:$L,I$9,FALSE)),0)</f>
        <v>28.14</v>
      </c>
      <c r="J291" s="89">
        <f>IFERROR((VLOOKUP($A291,'[35]Regulated Pivot'!$A:$L,J$9,FALSE)),0)</f>
        <v>0</v>
      </c>
      <c r="K291" s="90">
        <f>IFERROR((VLOOKUP($A291,'[35]Regulated Pivot'!$A:$L,K$9,FALSE)),0)</f>
        <v>28.14</v>
      </c>
      <c r="L291" s="90">
        <f>IFERROR((VLOOKUP($A291,'[35]Regulated Pivot'!$A:$L,L$9,FALSE)),0)</f>
        <v>0</v>
      </c>
      <c r="M291" s="90">
        <f>IFERROR((VLOOKUP($A291,'[35]Regulated Pivot'!$A:$L,M$9,FALSE)),0)</f>
        <v>0</v>
      </c>
      <c r="N291" s="90">
        <f>IFERROR((VLOOKUP($A291,'[35]Regulated Pivot'!$A:$L,N$9,FALSE)),0)</f>
        <v>18.760000000000002</v>
      </c>
      <c r="O291" s="90">
        <f>IFERROR((VLOOKUP($A291,'[35]Regulated Pivot'!$A:$M,O$9,FALSE)),0)</f>
        <v>0</v>
      </c>
      <c r="P291" s="90">
        <f>IFERROR((VLOOKUP($A291,'[35]Regulated Pivot'!$A:$N,P$9,FALSE)),0)</f>
        <v>4.6900000000000004</v>
      </c>
      <c r="Q291" s="89">
        <f t="shared" si="92"/>
        <v>103.18</v>
      </c>
      <c r="AI291" s="249"/>
    </row>
    <row r="292" spans="1:35" ht="12.75">
      <c r="A292" s="88" t="s">
        <v>1279</v>
      </c>
      <c r="B292" s="88" t="s">
        <v>1280</v>
      </c>
      <c r="C292" s="63">
        <f>+VLOOKUP(A292,'[35]2020 UTC Reg svc pricing'!$O:$P,2,FALSE)</f>
        <v>0</v>
      </c>
      <c r="D292" s="63"/>
      <c r="E292" s="89">
        <f>IFERROR((VLOOKUP($A292,'[35]Regulated Pivot'!$A:$L,E$9,FALSE)),0)</f>
        <v>2.35</v>
      </c>
      <c r="F292" s="89">
        <f>IFERROR((VLOOKUP($A292,'[35]Regulated Pivot'!$A:$L,F$9,FALSE)),0)</f>
        <v>35.25</v>
      </c>
      <c r="G292" s="89">
        <f>IFERROR((VLOOKUP($A292,'[35]Regulated Pivot'!$A:$L,G$9,FALSE)),0)</f>
        <v>7.05</v>
      </c>
      <c r="H292" s="89">
        <f>IFERROR((VLOOKUP($A292,'[35]Regulated Pivot'!$A:$L,H$9,FALSE)),0)</f>
        <v>37.6</v>
      </c>
      <c r="I292" s="89">
        <f>IFERROR((VLOOKUP($A292,'[35]Regulated Pivot'!$A:$L,I$9,FALSE)),0)</f>
        <v>4.7</v>
      </c>
      <c r="J292" s="89">
        <f>IFERROR((VLOOKUP($A292,'[35]Regulated Pivot'!$A:$L,J$9,FALSE)),0)</f>
        <v>68.150000000000006</v>
      </c>
      <c r="K292" s="90">
        <f>IFERROR((VLOOKUP($A292,'[35]Regulated Pivot'!$A:$L,K$9,FALSE)),0)</f>
        <v>16.39</v>
      </c>
      <c r="L292" s="90">
        <f>IFERROR((VLOOKUP($A292,'[35]Regulated Pivot'!$A:$L,L$9,FALSE)),0)</f>
        <v>0</v>
      </c>
      <c r="M292" s="90">
        <f>IFERROR((VLOOKUP($A292,'[35]Regulated Pivot'!$A:$L,M$9,FALSE)),0)</f>
        <v>32.9</v>
      </c>
      <c r="N292" s="90">
        <f>IFERROR((VLOOKUP($A292,'[35]Regulated Pivot'!$A:$L,N$9,FALSE)),0)</f>
        <v>54.05</v>
      </c>
      <c r="O292" s="90">
        <f>IFERROR((VLOOKUP($A292,'[35]Regulated Pivot'!$A:$M,O$9,FALSE)),0)</f>
        <v>9.4</v>
      </c>
      <c r="P292" s="90">
        <f>IFERROR((VLOOKUP($A292,'[35]Regulated Pivot'!$A:$N,P$9,FALSE)),0)</f>
        <v>16.45</v>
      </c>
      <c r="Q292" s="89">
        <f t="shared" si="92"/>
        <v>284.28999999999996</v>
      </c>
      <c r="AI292" s="249"/>
    </row>
    <row r="293" spans="1:35" ht="12.75">
      <c r="A293" s="88" t="s">
        <v>1281</v>
      </c>
      <c r="B293" s="88" t="s">
        <v>1282</v>
      </c>
      <c r="C293" s="63">
        <f>+VLOOKUP(A293,'[35]2020 UTC Reg svc pricing'!$O:$P,2,FALSE)</f>
        <v>0</v>
      </c>
      <c r="D293" s="63"/>
      <c r="E293" s="89">
        <f>IFERROR((VLOOKUP($A293,'[35]Regulated Pivot'!$A:$L,E$9,FALSE)),0)</f>
        <v>40.25</v>
      </c>
      <c r="F293" s="89">
        <f>IFERROR((VLOOKUP($A293,'[35]Regulated Pivot'!$A:$L,F$9,FALSE)),0)</f>
        <v>17.25</v>
      </c>
      <c r="G293" s="89">
        <f>IFERROR((VLOOKUP($A293,'[35]Regulated Pivot'!$A:$L,G$9,FALSE)),0)</f>
        <v>28.75</v>
      </c>
      <c r="H293" s="89">
        <f>IFERROR((VLOOKUP($A293,'[35]Regulated Pivot'!$A:$L,H$9,FALSE)),0)</f>
        <v>46</v>
      </c>
      <c r="I293" s="89">
        <f>IFERROR((VLOOKUP($A293,'[35]Regulated Pivot'!$A:$L,I$9,FALSE)),0)</f>
        <v>46</v>
      </c>
      <c r="J293" s="89">
        <f>IFERROR((VLOOKUP($A293,'[35]Regulated Pivot'!$A:$L,J$9,FALSE)),0)</f>
        <v>63.25</v>
      </c>
      <c r="K293" s="90">
        <f>IFERROR((VLOOKUP($A293,'[35]Regulated Pivot'!$A:$L,K$9,FALSE)),0)</f>
        <v>51.75</v>
      </c>
      <c r="L293" s="90">
        <f>IFERROR((VLOOKUP($A293,'[35]Regulated Pivot'!$A:$L,L$9,FALSE)),0)</f>
        <v>23</v>
      </c>
      <c r="M293" s="90">
        <f>IFERROR((VLOOKUP($A293,'[35]Regulated Pivot'!$A:$L,M$9,FALSE)),0)</f>
        <v>23</v>
      </c>
      <c r="N293" s="90">
        <f>IFERROR((VLOOKUP($A293,'[35]Regulated Pivot'!$A:$L,N$9,FALSE)),0)</f>
        <v>40.25</v>
      </c>
      <c r="O293" s="90">
        <f>IFERROR((VLOOKUP($A293,'[35]Regulated Pivot'!$A:$M,O$9,FALSE)),0)</f>
        <v>40.25</v>
      </c>
      <c r="P293" s="90">
        <f>IFERROR((VLOOKUP($A293,'[35]Regulated Pivot'!$A:$N,P$9,FALSE)),0)</f>
        <v>11.5</v>
      </c>
      <c r="Q293" s="89">
        <f t="shared" si="92"/>
        <v>431.25</v>
      </c>
      <c r="AI293" s="249"/>
    </row>
    <row r="294" spans="1:35" ht="12.75">
      <c r="A294" s="88" t="s">
        <v>1283</v>
      </c>
      <c r="B294" s="88" t="s">
        <v>1284</v>
      </c>
      <c r="C294" s="63">
        <f>+VLOOKUP(A294,'[35]2020 UTC Reg svc pricing'!$O:$P,2,FALSE)</f>
        <v>0</v>
      </c>
      <c r="D294" s="63"/>
      <c r="E294" s="89">
        <f>IFERROR((VLOOKUP($A294,'[35]Regulated Pivot'!$A:$L,E$9,FALSE)),0)</f>
        <v>0</v>
      </c>
      <c r="F294" s="89">
        <f>IFERROR((VLOOKUP($A294,'[35]Regulated Pivot'!$A:$L,F$9,FALSE)),0)</f>
        <v>11.5</v>
      </c>
      <c r="G294" s="89">
        <f>IFERROR((VLOOKUP($A294,'[35]Regulated Pivot'!$A:$L,G$9,FALSE)),0)</f>
        <v>0</v>
      </c>
      <c r="H294" s="89">
        <f>IFERROR((VLOOKUP($A294,'[35]Regulated Pivot'!$A:$L,H$9,FALSE)),0)</f>
        <v>46</v>
      </c>
      <c r="I294" s="89">
        <f>IFERROR((VLOOKUP($A294,'[35]Regulated Pivot'!$A:$L,I$9,FALSE)),0)</f>
        <v>17.25</v>
      </c>
      <c r="J294" s="89">
        <f>IFERROR((VLOOKUP($A294,'[35]Regulated Pivot'!$A:$L,J$9,FALSE)),0)</f>
        <v>0</v>
      </c>
      <c r="K294" s="90">
        <f>IFERROR((VLOOKUP($A294,'[35]Regulated Pivot'!$A:$L,K$9,FALSE)),0)</f>
        <v>28.75</v>
      </c>
      <c r="L294" s="90">
        <f>IFERROR((VLOOKUP($A294,'[35]Regulated Pivot'!$A:$L,L$9,FALSE)),0)</f>
        <v>17.25</v>
      </c>
      <c r="M294" s="90">
        <f>IFERROR((VLOOKUP($A294,'[35]Regulated Pivot'!$A:$L,M$9,FALSE)),0)</f>
        <v>11.5</v>
      </c>
      <c r="N294" s="90">
        <f>IFERROR((VLOOKUP($A294,'[35]Regulated Pivot'!$A:$L,N$9,FALSE)),0)</f>
        <v>17.25</v>
      </c>
      <c r="O294" s="90">
        <f>IFERROR((VLOOKUP($A294,'[35]Regulated Pivot'!$A:$M,O$9,FALSE)),0)</f>
        <v>23</v>
      </c>
      <c r="P294" s="90">
        <f>IFERROR((VLOOKUP($A294,'[35]Regulated Pivot'!$A:$N,P$9,FALSE)),0)</f>
        <v>5.75</v>
      </c>
      <c r="Q294" s="89">
        <f t="shared" si="92"/>
        <v>178.25</v>
      </c>
      <c r="AI294" s="249"/>
    </row>
    <row r="295" spans="1:35">
      <c r="A295" s="97"/>
      <c r="B295" s="97"/>
      <c r="D295" s="63"/>
      <c r="E295" s="89"/>
      <c r="F295" s="90"/>
      <c r="G295" s="90"/>
      <c r="AI295" s="249"/>
    </row>
    <row r="296" spans="1:35">
      <c r="A296" s="99"/>
      <c r="B296" s="99"/>
      <c r="C296" s="89"/>
      <c r="D296" s="89"/>
      <c r="E296" s="89"/>
      <c r="F296" s="90" t="str">
        <f>IF(D296="","",(#REF!/D296)+(#REF!/C296))</f>
        <v/>
      </c>
      <c r="G296" s="90"/>
      <c r="AI296" s="249"/>
    </row>
    <row r="297" spans="1:35">
      <c r="A297" s="99"/>
      <c r="B297" s="100" t="s">
        <v>1285</v>
      </c>
      <c r="D297" s="89"/>
      <c r="E297" s="101">
        <f t="shared" ref="E297:Q297" si="93">SUM(E284:E296)</f>
        <v>172506.88</v>
      </c>
      <c r="F297" s="101">
        <f t="shared" si="93"/>
        <v>166233.91</v>
      </c>
      <c r="G297" s="101">
        <f t="shared" si="93"/>
        <v>176264.72</v>
      </c>
      <c r="H297" s="101">
        <f t="shared" si="93"/>
        <v>156189.08000000002</v>
      </c>
      <c r="I297" s="101">
        <f t="shared" si="93"/>
        <v>167554.85</v>
      </c>
      <c r="J297" s="101">
        <f t="shared" si="93"/>
        <v>208117.35</v>
      </c>
      <c r="K297" s="101">
        <f t="shared" si="93"/>
        <v>213590.30000000002</v>
      </c>
      <c r="L297" s="101">
        <f t="shared" si="93"/>
        <v>209535.65999999997</v>
      </c>
      <c r="M297" s="101">
        <f t="shared" si="93"/>
        <v>215999.99999999997</v>
      </c>
      <c r="N297" s="101">
        <f t="shared" si="93"/>
        <v>225517.72999999998</v>
      </c>
      <c r="O297" s="101">
        <f t="shared" si="93"/>
        <v>211022.05000000002</v>
      </c>
      <c r="P297" s="101">
        <f t="shared" si="93"/>
        <v>205068.79999999999</v>
      </c>
      <c r="Q297" s="102">
        <f t="shared" si="93"/>
        <v>2327601.3300000005</v>
      </c>
      <c r="AI297" s="249"/>
    </row>
    <row r="298" spans="1:35">
      <c r="A298" s="99"/>
      <c r="D298" s="89"/>
      <c r="F298" s="110"/>
      <c r="AI298" s="249"/>
    </row>
    <row r="299" spans="1:35">
      <c r="D299" s="89"/>
      <c r="AI299" s="249"/>
    </row>
    <row r="300" spans="1:35">
      <c r="A300" s="87" t="s">
        <v>1286</v>
      </c>
      <c r="B300" s="87" t="s">
        <v>1286</v>
      </c>
      <c r="D300" s="89"/>
      <c r="E300" s="89"/>
      <c r="AI300" s="249"/>
    </row>
    <row r="301" spans="1:35">
      <c r="A301" s="87"/>
      <c r="B301" s="87"/>
      <c r="D301" s="89"/>
      <c r="E301" s="89"/>
      <c r="AI301" s="249"/>
    </row>
    <row r="302" spans="1:35" ht="12.75">
      <c r="A302" s="88" t="s">
        <v>1287</v>
      </c>
      <c r="B302" s="88" t="s">
        <v>1288</v>
      </c>
      <c r="C302" s="63">
        <v>0</v>
      </c>
      <c r="D302" s="63"/>
      <c r="E302" s="89">
        <f>IFERROR((VLOOKUP($A302,'[35]Regulated Pivot'!$A:$L,E$9,FALSE)),0)</f>
        <v>2254.6400000000003</v>
      </c>
      <c r="F302" s="89">
        <f>IFERROR((VLOOKUP($A302,'[35]Regulated Pivot'!$A:$L,F$9,FALSE)),0)</f>
        <v>6517.7400000000007</v>
      </c>
      <c r="G302" s="89">
        <f>IFERROR((VLOOKUP($A302,'[35]Regulated Pivot'!$A:$L,G$9,FALSE)),0)</f>
        <v>3038.75</v>
      </c>
      <c r="H302" s="89">
        <f>IFERROR((VLOOKUP($A302,'[35]Regulated Pivot'!$A:$L,H$9,FALSE)),0)</f>
        <v>8145.4600000000009</v>
      </c>
      <c r="I302" s="89">
        <f>IFERROR((VLOOKUP($A302,'[35]Regulated Pivot'!$A:$L,I$9,FALSE)),0)</f>
        <v>3894.16</v>
      </c>
      <c r="J302" s="89">
        <f>IFERROR((VLOOKUP($A302,'[35]Regulated Pivot'!$A:$L,J$9,FALSE)),0)</f>
        <v>6455.9800000000005</v>
      </c>
      <c r="K302" s="90">
        <f>IFERROR((VLOOKUP($A302,'[35]Regulated Pivot'!$A:$L,K$9,FALSE)),0)</f>
        <v>2591.7100000000005</v>
      </c>
      <c r="L302" s="90">
        <f>IFERROR((VLOOKUP($A302,'[35]Regulated Pivot'!$A:$L,L$9,FALSE)),0)</f>
        <v>6594.7899999999991</v>
      </c>
      <c r="M302" s="90">
        <f>IFERROR((VLOOKUP($A302,'[35]Regulated Pivot'!$A:$L,M$9,FALSE)),0)</f>
        <v>2555.1900000000005</v>
      </c>
      <c r="N302" s="90">
        <f>IFERROR((VLOOKUP($A302,'[35]Regulated Pivot'!$A:$L,N$9,FALSE)),0)</f>
        <v>6129.3599999999988</v>
      </c>
      <c r="O302" s="90">
        <f>IFERROR((VLOOKUP($A302,'[35]Regulated Pivot'!$A:$M,O$9,FALSE)),0)</f>
        <v>2808.2000000000003</v>
      </c>
      <c r="P302" s="90">
        <f>IFERROR((VLOOKUP($A302,'[35]Regulated Pivot'!$A:$N,P$9,FALSE)),0)</f>
        <v>6677.08</v>
      </c>
      <c r="Q302" s="89">
        <f t="shared" ref="Q302:Q307" si="94">SUM(E302:P302)</f>
        <v>57663.060000000005</v>
      </c>
      <c r="AI302" s="249"/>
    </row>
    <row r="303" spans="1:35" ht="12.75">
      <c r="A303" s="88" t="s">
        <v>1289</v>
      </c>
      <c r="B303" s="88" t="s">
        <v>1290</v>
      </c>
      <c r="C303" s="63">
        <v>0</v>
      </c>
      <c r="D303" s="63"/>
      <c r="E303" s="89">
        <f>IFERROR((VLOOKUP($A303,'[35]Regulated Pivot'!$A:$L,E$9,FALSE)),0)</f>
        <v>-750.51</v>
      </c>
      <c r="F303" s="89">
        <f>IFERROR((VLOOKUP($A303,'[35]Regulated Pivot'!$A:$L,F$9,FALSE)),0)</f>
        <v>2403.5100000000002</v>
      </c>
      <c r="G303" s="89">
        <f>IFERROR((VLOOKUP($A303,'[35]Regulated Pivot'!$A:$L,G$9,FALSE)),0)</f>
        <v>-6705.16</v>
      </c>
      <c r="H303" s="89">
        <f>IFERROR((VLOOKUP($A303,'[35]Regulated Pivot'!$A:$L,H$9,FALSE)),0)</f>
        <v>309.54999999999995</v>
      </c>
      <c r="I303" s="89">
        <f>IFERROR((VLOOKUP($A303,'[35]Regulated Pivot'!$A:$L,I$9,FALSE)),0)</f>
        <v>-681.44999999999993</v>
      </c>
      <c r="J303" s="89">
        <f>IFERROR((VLOOKUP($A303,'[35]Regulated Pivot'!$A:$L,J$9,FALSE)),0)</f>
        <v>-992.2900000000003</v>
      </c>
      <c r="K303" s="90">
        <f>IFERROR((VLOOKUP($A303,'[35]Regulated Pivot'!$A:$L,K$9,FALSE)),0)</f>
        <v>-898.02000000000021</v>
      </c>
      <c r="L303" s="90">
        <f>IFERROR((VLOOKUP($A303,'[35]Regulated Pivot'!$A:$L,L$9,FALSE)),0)</f>
        <v>183.85000000000011</v>
      </c>
      <c r="M303" s="90">
        <f>IFERROR((VLOOKUP($A303,'[35]Regulated Pivot'!$A:$L,M$9,FALSE)),0)</f>
        <v>-866.31</v>
      </c>
      <c r="N303" s="90">
        <f>IFERROR((VLOOKUP($A303,'[35]Regulated Pivot'!$A:$L,N$9,FALSE)),0)</f>
        <v>-260.33999999999997</v>
      </c>
      <c r="O303" s="90">
        <f>IFERROR((VLOOKUP($A303,'[35]Regulated Pivot'!$A:$M,O$9,FALSE)),0)</f>
        <v>34.279999999999887</v>
      </c>
      <c r="P303" s="90">
        <f>IFERROR((VLOOKUP($A303,'[35]Regulated Pivot'!$A:$N,P$9,FALSE)),0)</f>
        <v>-511.86999999999995</v>
      </c>
      <c r="Q303" s="89">
        <f t="shared" si="94"/>
        <v>-8734.76</v>
      </c>
      <c r="AI303" s="249"/>
    </row>
    <row r="304" spans="1:35" ht="12.75">
      <c r="A304" s="88" t="s">
        <v>1291</v>
      </c>
      <c r="B304" s="88" t="s">
        <v>1292</v>
      </c>
      <c r="C304" s="63">
        <v>25</v>
      </c>
      <c r="D304" s="63"/>
      <c r="E304" s="89">
        <f>IFERROR((VLOOKUP($A304,'[35]Regulated Pivot'!$A:$L,E$9,FALSE)),0)</f>
        <v>150</v>
      </c>
      <c r="F304" s="89">
        <f>IFERROR((VLOOKUP($A304,'[35]Regulated Pivot'!$A:$L,F$9,FALSE)),0)</f>
        <v>100</v>
      </c>
      <c r="G304" s="89">
        <f>IFERROR((VLOOKUP($A304,'[35]Regulated Pivot'!$A:$L,G$9,FALSE)),0)</f>
        <v>75</v>
      </c>
      <c r="H304" s="89">
        <f>IFERROR((VLOOKUP($A304,'[35]Regulated Pivot'!$A:$L,H$9,FALSE)),0)</f>
        <v>75</v>
      </c>
      <c r="I304" s="89">
        <f>IFERROR((VLOOKUP($A304,'[35]Regulated Pivot'!$A:$L,I$9,FALSE)),0)</f>
        <v>25</v>
      </c>
      <c r="J304" s="89">
        <f>IFERROR((VLOOKUP($A304,'[35]Regulated Pivot'!$A:$L,J$9,FALSE)),0)</f>
        <v>50</v>
      </c>
      <c r="K304" s="90">
        <f>IFERROR((VLOOKUP($A304,'[35]Regulated Pivot'!$A:$L,K$9,FALSE)),0)</f>
        <v>125</v>
      </c>
      <c r="L304" s="90">
        <f>IFERROR((VLOOKUP($A304,'[35]Regulated Pivot'!$A:$L,L$9,FALSE)),0)</f>
        <v>50</v>
      </c>
      <c r="M304" s="90">
        <f>IFERROR((VLOOKUP($A304,'[35]Regulated Pivot'!$A:$L,M$9,FALSE)),0)</f>
        <v>50</v>
      </c>
      <c r="N304" s="90">
        <f>IFERROR((VLOOKUP($A304,'[35]Regulated Pivot'!$A:$L,N$9,FALSE)),0)</f>
        <v>25</v>
      </c>
      <c r="O304" s="90">
        <f>IFERROR((VLOOKUP($A304,'[35]Regulated Pivot'!$A:$M,O$9,FALSE)),0)</f>
        <v>150</v>
      </c>
      <c r="P304" s="90">
        <f>IFERROR((VLOOKUP($A304,'[35]Regulated Pivot'!$A:$N,P$9,FALSE)),0)</f>
        <v>0</v>
      </c>
      <c r="Q304" s="89">
        <f t="shared" si="94"/>
        <v>875</v>
      </c>
      <c r="AI304" s="249"/>
    </row>
    <row r="305" spans="1:37" ht="12.75">
      <c r="A305" s="88" t="s">
        <v>1293</v>
      </c>
      <c r="B305" s="88" t="s">
        <v>1294</v>
      </c>
      <c r="C305" s="63">
        <v>0</v>
      </c>
      <c r="D305" s="63"/>
      <c r="E305" s="89">
        <f>IFERROR((VLOOKUP($A305,'[35]Regulated Pivot'!$A:$L,E$9,FALSE)),0)</f>
        <v>0</v>
      </c>
      <c r="F305" s="89">
        <f>IFERROR((VLOOKUP($A305,'[35]Regulated Pivot'!$A:$L,F$9,FALSE)),0)</f>
        <v>0</v>
      </c>
      <c r="G305" s="89">
        <f>IFERROR((VLOOKUP($A305,'[35]Regulated Pivot'!$A:$L,G$9,FALSE)),0)</f>
        <v>-3210.1299999999997</v>
      </c>
      <c r="H305" s="89">
        <f>IFERROR((VLOOKUP($A305,'[35]Regulated Pivot'!$A:$L,H$9,FALSE)),0)</f>
        <v>-8030.8600000000006</v>
      </c>
      <c r="I305" s="89">
        <f>IFERROR((VLOOKUP($A305,'[35]Regulated Pivot'!$A:$L,I$9,FALSE)),0)</f>
        <v>-3876.81</v>
      </c>
      <c r="J305" s="89">
        <f>IFERROR((VLOOKUP($A305,'[35]Regulated Pivot'!$A:$L,J$9,FALSE)),0)</f>
        <v>0</v>
      </c>
      <c r="K305" s="90">
        <f>IFERROR((VLOOKUP($A305,'[35]Regulated Pivot'!$A:$L,K$9,FALSE)),0)</f>
        <v>0</v>
      </c>
      <c r="L305" s="90">
        <f>IFERROR((VLOOKUP($A305,'[35]Regulated Pivot'!$A:$L,L$9,FALSE)),0)</f>
        <v>0</v>
      </c>
      <c r="M305" s="90">
        <f>IFERROR((VLOOKUP($A305,'[35]Regulated Pivot'!$A:$L,M$9,FALSE)),0)</f>
        <v>0</v>
      </c>
      <c r="N305" s="90">
        <f>IFERROR((VLOOKUP($A305,'[35]Regulated Pivot'!$A:$L,N$9,FALSE)),0)</f>
        <v>0</v>
      </c>
      <c r="O305" s="90">
        <f>IFERROR((VLOOKUP($A305,'[35]Regulated Pivot'!$A:$M,O$9,FALSE)),0)</f>
        <v>0</v>
      </c>
      <c r="P305" s="90">
        <f>IFERROR((VLOOKUP($A305,'[35]Regulated Pivot'!$A:$N,P$9,FALSE)),0)</f>
        <v>0</v>
      </c>
      <c r="Q305" s="89">
        <f t="shared" si="94"/>
        <v>-15117.8</v>
      </c>
      <c r="AI305" s="249"/>
    </row>
    <row r="306" spans="1:37" ht="12.75">
      <c r="A306" s="88"/>
      <c r="B306" s="88"/>
      <c r="D306" s="63"/>
      <c r="E306" s="89"/>
      <c r="F306" s="89"/>
      <c r="G306" s="89"/>
      <c r="H306" s="89"/>
      <c r="I306" s="89"/>
      <c r="J306" s="89"/>
      <c r="K306" s="90"/>
      <c r="L306" s="90"/>
      <c r="M306" s="90"/>
      <c r="N306" s="90"/>
      <c r="O306" s="90"/>
      <c r="P306" s="90"/>
      <c r="Q306" s="89"/>
      <c r="AI306" s="249"/>
    </row>
    <row r="307" spans="1:37" ht="12.75">
      <c r="A307" s="88"/>
      <c r="B307" s="88"/>
      <c r="D307" s="63"/>
      <c r="E307" s="89"/>
      <c r="F307" s="89"/>
      <c r="G307" s="89"/>
      <c r="H307" s="89"/>
      <c r="I307" s="89"/>
      <c r="J307" s="89"/>
      <c r="K307" s="90"/>
      <c r="L307" s="90"/>
      <c r="M307" s="90"/>
      <c r="N307" s="90"/>
      <c r="O307" s="90"/>
      <c r="P307" s="90"/>
      <c r="Q307" s="89">
        <f t="shared" si="94"/>
        <v>0</v>
      </c>
      <c r="AI307" s="249"/>
    </row>
    <row r="308" spans="1:37">
      <c r="A308" s="99"/>
      <c r="B308" s="99"/>
      <c r="D308" s="89"/>
      <c r="E308" s="89"/>
      <c r="F308" s="90" t="str">
        <f>IF(D308="","",(#REF!/D308)+(#REF!/C308))</f>
        <v/>
      </c>
      <c r="G308" s="90"/>
      <c r="AI308" s="249"/>
    </row>
    <row r="309" spans="1:37">
      <c r="A309" s="99"/>
      <c r="B309" s="124" t="s">
        <v>1295</v>
      </c>
      <c r="E309" s="101">
        <f>SUM(E302:E308)</f>
        <v>1654.1300000000003</v>
      </c>
      <c r="F309" s="101">
        <f t="shared" ref="F309:P309" si="95">SUM(F302:F308)</f>
        <v>9021.25</v>
      </c>
      <c r="G309" s="101">
        <f t="shared" si="95"/>
        <v>-6801.5399999999991</v>
      </c>
      <c r="H309" s="101">
        <f t="shared" si="95"/>
        <v>499.14999999999964</v>
      </c>
      <c r="I309" s="101">
        <f t="shared" si="95"/>
        <v>-639.09999999999991</v>
      </c>
      <c r="J309" s="101">
        <f t="shared" si="95"/>
        <v>5513.6900000000005</v>
      </c>
      <c r="K309" s="101">
        <f t="shared" si="95"/>
        <v>1818.6900000000003</v>
      </c>
      <c r="L309" s="101">
        <f t="shared" si="95"/>
        <v>6828.6399999999994</v>
      </c>
      <c r="M309" s="101">
        <f t="shared" si="95"/>
        <v>1738.8800000000006</v>
      </c>
      <c r="N309" s="101">
        <f t="shared" si="95"/>
        <v>5894.0199999999986</v>
      </c>
      <c r="O309" s="101">
        <f t="shared" si="95"/>
        <v>2992.48</v>
      </c>
      <c r="P309" s="101">
        <f t="shared" si="95"/>
        <v>6165.21</v>
      </c>
      <c r="Q309" s="102">
        <f>SUM(Q302:Q308)</f>
        <v>34685.5</v>
      </c>
      <c r="AI309" s="249"/>
    </row>
    <row r="310" spans="1:37">
      <c r="A310" s="99"/>
      <c r="AI310" s="249"/>
    </row>
    <row r="311" spans="1:37" s="127" customFormat="1" ht="12.75" thickBot="1">
      <c r="A311" s="70"/>
      <c r="B311" s="124" t="s">
        <v>1296</v>
      </c>
      <c r="C311" s="75"/>
      <c r="D311" s="70"/>
      <c r="E311" s="125">
        <f t="shared" ref="E311:Q311" si="96">SUM(E69,E198,E280,E297,E309)</f>
        <v>1871042.6250000005</v>
      </c>
      <c r="F311" s="125">
        <f t="shared" si="96"/>
        <v>1867634.0599999994</v>
      </c>
      <c r="G311" s="125">
        <f t="shared" si="96"/>
        <v>1868318.0099999991</v>
      </c>
      <c r="H311" s="125">
        <f t="shared" si="96"/>
        <v>1870571.1449999996</v>
      </c>
      <c r="I311" s="125">
        <f t="shared" si="96"/>
        <v>1857843.365</v>
      </c>
      <c r="J311" s="125">
        <f t="shared" si="96"/>
        <v>2017608.4300000002</v>
      </c>
      <c r="K311" s="125">
        <f t="shared" si="96"/>
        <v>2027848.1800000002</v>
      </c>
      <c r="L311" s="125">
        <f t="shared" si="96"/>
        <v>2038426.1749999991</v>
      </c>
      <c r="M311" s="125">
        <f t="shared" si="96"/>
        <v>1991303.9249999996</v>
      </c>
      <c r="N311" s="125">
        <f t="shared" si="96"/>
        <v>2062027.7099999997</v>
      </c>
      <c r="O311" s="125">
        <f t="shared" si="96"/>
        <v>2018424.1199999999</v>
      </c>
      <c r="P311" s="125">
        <f t="shared" si="96"/>
        <v>2062828.0999999994</v>
      </c>
      <c r="Q311" s="126">
        <f t="shared" si="96"/>
        <v>23553875.844999999</v>
      </c>
      <c r="AI311" s="250"/>
      <c r="AJ311" s="126">
        <f>SUM(AJ69,AJ198,AJ280,AJ297,AJ309)</f>
        <v>21310280.17331652</v>
      </c>
      <c r="AK311" s="126">
        <f>SUM(AK69,AK198,AK280,AK297,AK309)</f>
        <v>118691.15831651783</v>
      </c>
    </row>
    <row r="312" spans="1:37" s="127" customFormat="1" ht="12.75" thickTop="1">
      <c r="A312" s="70"/>
      <c r="B312" s="70"/>
      <c r="C312" s="75"/>
      <c r="D312" s="124"/>
      <c r="E312" s="124"/>
      <c r="F312" s="70"/>
      <c r="G312" s="70"/>
      <c r="Q312" s="128"/>
      <c r="AI312" s="250"/>
    </row>
    <row r="313" spans="1:37" s="127" customFormat="1">
      <c r="A313" s="70"/>
      <c r="B313" s="70"/>
      <c r="C313" s="75"/>
      <c r="D313" s="124"/>
      <c r="E313" s="124"/>
      <c r="F313" s="70"/>
      <c r="G313" s="70"/>
      <c r="Q313" s="128"/>
      <c r="AI313" s="250"/>
    </row>
    <row r="314" spans="1:37">
      <c r="A314" s="99"/>
      <c r="AI314" s="249"/>
    </row>
    <row r="315" spans="1:37">
      <c r="AI315" s="249"/>
    </row>
    <row r="316" spans="1:37" s="127" customFormat="1">
      <c r="A316" s="70"/>
      <c r="B316" s="124"/>
      <c r="C316" s="75"/>
      <c r="D316" s="70"/>
      <c r="E316" s="70"/>
      <c r="F316" s="70"/>
      <c r="G316" s="70"/>
      <c r="Q316" s="128"/>
      <c r="AI316" s="250"/>
    </row>
    <row r="317" spans="1:37" s="127" customFormat="1">
      <c r="A317" s="70"/>
      <c r="B317" s="70"/>
      <c r="C317" s="75"/>
      <c r="D317" s="124"/>
      <c r="E317" s="124"/>
      <c r="F317" s="70"/>
      <c r="G317" s="70"/>
      <c r="Q317" s="128"/>
      <c r="AI317" s="250"/>
    </row>
    <row r="318" spans="1:37" s="127" customFormat="1">
      <c r="A318" s="70"/>
      <c r="B318" s="70"/>
      <c r="C318" s="75"/>
      <c r="D318" s="124"/>
      <c r="E318" s="124"/>
      <c r="F318" s="70"/>
      <c r="G318" s="70"/>
      <c r="Q318" s="128"/>
      <c r="AI318" s="250"/>
    </row>
    <row r="319" spans="1:37">
      <c r="Q319" s="67">
        <f>+Q311+'[35]UTC Non-Reg Svc - Price Out '!R197+'[35]Camas Non-Reg - Price Out'!S235+'[35]Ridgefield Non-Reg - Price Out '!S318+'[35]Vancouver Non-Reg - Price Out'!S548+'[35]Washougal Non-Reg - Price Out'!S315+'[35]West Van Non-Reg - Price Out'!S104+'[35]Shred Non-Reg - Price Out'!Q42</f>
        <v>84617789.159999982</v>
      </c>
      <c r="AI319" s="249"/>
    </row>
    <row r="320" spans="1:37">
      <c r="AI320" s="249"/>
    </row>
    <row r="321" spans="35:35">
      <c r="AI321" s="249"/>
    </row>
    <row r="322" spans="35:35">
      <c r="AI322" s="249"/>
    </row>
    <row r="323" spans="35:35">
      <c r="AI323" s="249"/>
    </row>
    <row r="324" spans="35:35">
      <c r="AI324" s="249"/>
    </row>
    <row r="325" spans="35:35">
      <c r="AI325" s="249"/>
    </row>
    <row r="326" spans="35:35">
      <c r="AI326" s="249"/>
    </row>
    <row r="327" spans="35:35">
      <c r="AI327" s="249"/>
    </row>
    <row r="328" spans="35:35">
      <c r="AI328" s="249"/>
    </row>
    <row r="329" spans="35:35">
      <c r="AI329" s="249"/>
    </row>
    <row r="330" spans="35:35">
      <c r="AI330" s="249"/>
    </row>
    <row r="331" spans="35:35">
      <c r="AI331" s="249"/>
    </row>
    <row r="332" spans="35:35">
      <c r="AI332" s="249"/>
    </row>
    <row r="333" spans="35:35">
      <c r="AI333" s="249"/>
    </row>
    <row r="334" spans="35:35">
      <c r="AI334" s="249"/>
    </row>
    <row r="335" spans="35:35">
      <c r="AI335" s="249"/>
    </row>
    <row r="336" spans="35:35">
      <c r="AI336" s="249"/>
    </row>
    <row r="337" spans="3:35">
      <c r="AI337" s="249"/>
    </row>
    <row r="338" spans="3:35">
      <c r="AI338" s="249"/>
    </row>
    <row r="339" spans="3:35">
      <c r="AI339" s="249"/>
    </row>
    <row r="340" spans="3:35">
      <c r="AI340" s="249"/>
    </row>
    <row r="341" spans="3:35" s="62" customFormat="1">
      <c r="C341" s="63"/>
      <c r="H341" s="64"/>
      <c r="I341" s="64"/>
      <c r="J341" s="64"/>
      <c r="K341" s="64"/>
      <c r="L341" s="64"/>
      <c r="Q341" s="89"/>
      <c r="AI341" s="244"/>
    </row>
    <row r="342" spans="3:35" s="62" customFormat="1">
      <c r="C342" s="63"/>
      <c r="H342" s="64"/>
      <c r="I342" s="64"/>
      <c r="J342" s="64"/>
      <c r="K342" s="64"/>
      <c r="L342" s="64"/>
      <c r="Q342" s="89"/>
      <c r="AI342" s="244"/>
    </row>
    <row r="343" spans="3:35">
      <c r="AI343" s="249"/>
    </row>
    <row r="344" spans="3:35" s="62" customFormat="1">
      <c r="C344" s="63"/>
      <c r="H344" s="64"/>
      <c r="I344" s="64"/>
      <c r="J344" s="64"/>
      <c r="K344" s="64"/>
      <c r="L344" s="64"/>
      <c r="Q344" s="89"/>
      <c r="AI344" s="244"/>
    </row>
    <row r="345" spans="3:35" s="62" customFormat="1">
      <c r="C345" s="63"/>
      <c r="H345" s="64"/>
      <c r="I345" s="64"/>
      <c r="J345" s="64"/>
      <c r="K345" s="64"/>
      <c r="L345" s="64"/>
      <c r="Q345" s="89"/>
    </row>
    <row r="346" spans="3:35" s="62" customFormat="1">
      <c r="C346" s="63"/>
      <c r="H346" s="64"/>
      <c r="I346" s="64"/>
      <c r="J346" s="64"/>
      <c r="K346" s="64"/>
      <c r="L346" s="64"/>
      <c r="Q346" s="89"/>
    </row>
    <row r="348" spans="3:35" s="62" customFormat="1">
      <c r="C348" s="63"/>
      <c r="H348" s="64"/>
      <c r="I348" s="64"/>
      <c r="J348" s="64"/>
      <c r="K348" s="64"/>
      <c r="L348" s="64"/>
      <c r="Q348" s="89"/>
    </row>
    <row r="349" spans="3:35" s="62" customFormat="1">
      <c r="C349" s="63"/>
      <c r="H349" s="64"/>
      <c r="I349" s="64"/>
      <c r="J349" s="64"/>
      <c r="K349" s="64"/>
      <c r="L349" s="64"/>
      <c r="Q349" s="89"/>
    </row>
    <row r="350" spans="3:35" s="62" customFormat="1">
      <c r="C350" s="63"/>
      <c r="H350" s="64"/>
      <c r="I350" s="64"/>
      <c r="J350" s="64"/>
      <c r="K350" s="64"/>
      <c r="L350" s="64"/>
      <c r="Q350" s="89"/>
    </row>
    <row r="351" spans="3:35" s="62" customFormat="1">
      <c r="C351" s="63"/>
      <c r="H351" s="64"/>
      <c r="I351" s="64"/>
      <c r="J351" s="64"/>
      <c r="K351" s="64"/>
      <c r="L351" s="64"/>
      <c r="Q351" s="89"/>
    </row>
    <row r="352" spans="3:35" s="62" customFormat="1">
      <c r="C352" s="63"/>
      <c r="H352" s="64"/>
      <c r="I352" s="64"/>
      <c r="J352" s="64"/>
      <c r="K352" s="64"/>
      <c r="L352" s="64"/>
      <c r="Q352" s="89"/>
    </row>
  </sheetData>
  <pageMargins left="0.7" right="0.7" top="0.75" bottom="0.75" header="0.3" footer="0.3"/>
  <pageSetup scale="48" fitToHeight="5" orientation="portrait" r:id="rId1"/>
  <headerFooter alignWithMargins="0">
    <oddHeader>&amp;R&amp;F
&amp;A</oddHeader>
    <oddFooter>&amp;L&amp;D&amp;C&amp;P&amp;R&amp;T</oddFooter>
  </headerFooter>
  <rowBreaks count="2" manualBreakCount="2">
    <brk id="69" max="37" man="1"/>
    <brk id="298" max="3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M132"/>
  <sheetViews>
    <sheetView showGridLines="0" view="pageBreakPreview" zoomScale="60" zoomScaleNormal="100" workbookViewId="0">
      <selection activeCell="I791" sqref="I791"/>
    </sheetView>
  </sheetViews>
  <sheetFormatPr defaultColWidth="9.28515625" defaultRowHeight="15" customHeight="1"/>
  <cols>
    <col min="1" max="1" width="9.28515625" style="147"/>
    <col min="2" max="2" width="25.28515625" style="147" customWidth="1"/>
    <col min="3" max="3" width="13.28515625" style="147" bestFit="1" customWidth="1"/>
    <col min="4" max="4" width="14.28515625" style="147" customWidth="1"/>
    <col min="5" max="5" width="13.42578125" style="147" customWidth="1"/>
    <col min="6" max="6" width="15" style="147" customWidth="1"/>
    <col min="7" max="7" width="16.7109375" style="147" customWidth="1"/>
    <col min="8" max="8" width="27.5703125" style="147" customWidth="1"/>
    <col min="9" max="9" width="21" style="147" customWidth="1"/>
    <col min="10" max="11" width="13.7109375" style="147" customWidth="1"/>
    <col min="12" max="12" width="12" style="147" customWidth="1"/>
    <col min="13" max="13" width="11" style="147" customWidth="1"/>
    <col min="14" max="14" width="8.28515625" style="147" bestFit="1" customWidth="1"/>
    <col min="15" max="15" width="7.5703125" style="147" bestFit="1" customWidth="1"/>
    <col min="16" max="16" width="8.7109375" style="147" bestFit="1" customWidth="1"/>
    <col min="17" max="16384" width="9.28515625" style="147"/>
  </cols>
  <sheetData>
    <row r="1" spans="1:8">
      <c r="B1" s="148" t="str">
        <f>'[36]Vancouver Consolidated IS'!A1</f>
        <v>Waste Connections of Washington, G-253</v>
      </c>
      <c r="E1" s="302" t="s">
        <v>1525</v>
      </c>
    </row>
    <row r="2" spans="1:8">
      <c r="B2" s="149" t="s">
        <v>1306</v>
      </c>
    </row>
    <row r="3" spans="1:8">
      <c r="A3" s="149"/>
      <c r="B3" s="150"/>
    </row>
    <row r="4" spans="1:8">
      <c r="B4" s="151" t="s">
        <v>1307</v>
      </c>
      <c r="C4" s="152"/>
      <c r="D4" s="152"/>
      <c r="E4" s="152"/>
      <c r="F4" s="152"/>
      <c r="G4" s="152"/>
    </row>
    <row r="5" spans="1:8" ht="15.75" thickBot="1">
      <c r="B5" s="149"/>
    </row>
    <row r="6" spans="1:8" ht="15.75" thickBot="1">
      <c r="B6" s="315" t="s">
        <v>1308</v>
      </c>
      <c r="C6" s="316"/>
      <c r="D6" s="316"/>
      <c r="E6" s="316"/>
      <c r="F6" s="316"/>
      <c r="G6" s="317"/>
    </row>
    <row r="7" spans="1:8">
      <c r="B7" s="153" t="s">
        <v>1309</v>
      </c>
      <c r="C7" s="154"/>
      <c r="D7" s="154"/>
      <c r="E7" s="154"/>
      <c r="F7" s="155" t="s">
        <v>1310</v>
      </c>
      <c r="G7" s="156"/>
      <c r="H7" s="157"/>
    </row>
    <row r="8" spans="1:8">
      <c r="B8" s="158" t="s">
        <v>1311</v>
      </c>
      <c r="C8" s="159" t="s">
        <v>1312</v>
      </c>
      <c r="D8" s="160" t="s">
        <v>1313</v>
      </c>
      <c r="E8" s="160" t="s">
        <v>775</v>
      </c>
      <c r="F8" s="160" t="s">
        <v>1312</v>
      </c>
      <c r="G8" s="161" t="s">
        <v>1314</v>
      </c>
      <c r="H8" s="160"/>
    </row>
    <row r="9" spans="1:8">
      <c r="B9" s="162" t="s">
        <v>1315</v>
      </c>
      <c r="C9" s="163">
        <f>+'[37]Week 1 Time'!$H$765</f>
        <v>1434.7666690000001</v>
      </c>
      <c r="D9" s="163">
        <f>+'[37]Week 1 Time'!$I$771</f>
        <v>545.53333399999997</v>
      </c>
      <c r="E9" s="164">
        <f>SUM(C9:D9)</f>
        <v>1980.3000030000001</v>
      </c>
      <c r="F9" s="165">
        <f t="shared" ref="F9:G11" si="0">+C9/$E9</f>
        <v>0.72451985397487273</v>
      </c>
      <c r="G9" s="166">
        <f t="shared" si="0"/>
        <v>0.27548014602512727</v>
      </c>
      <c r="H9" s="167"/>
    </row>
    <row r="10" spans="1:8">
      <c r="B10" s="168" t="s">
        <v>1316</v>
      </c>
      <c r="C10" s="163">
        <f>+'[37]Week 1 Time'!$H$767</f>
        <v>130.18225600491525</v>
      </c>
      <c r="D10" s="163">
        <f>+'[37]Week 1 Time'!$I$767</f>
        <v>235.73441099508474</v>
      </c>
      <c r="E10" s="164">
        <f t="shared" ref="E10:E17" si="1">SUM(C10:D10)</f>
        <v>365.91666699999996</v>
      </c>
      <c r="F10" s="165">
        <f t="shared" si="0"/>
        <v>0.35577022788337559</v>
      </c>
      <c r="G10" s="166">
        <f t="shared" si="0"/>
        <v>0.64422977211662447</v>
      </c>
      <c r="H10" s="169"/>
    </row>
    <row r="11" spans="1:8">
      <c r="B11" s="168" t="s">
        <v>1317</v>
      </c>
      <c r="C11" s="163">
        <f>+'[37]Week 1 Time'!$H$769</f>
        <v>383.4637810089248</v>
      </c>
      <c r="D11" s="163">
        <f>+'[37]Week 1 Time'!$I$769</f>
        <v>517.7862189910752</v>
      </c>
      <c r="E11" s="164">
        <f t="shared" si="1"/>
        <v>901.25</v>
      </c>
      <c r="F11" s="165">
        <f t="shared" si="0"/>
        <v>0.42547992344956981</v>
      </c>
      <c r="G11" s="166">
        <f t="shared" si="0"/>
        <v>0.57452007655043014</v>
      </c>
      <c r="H11" s="170"/>
    </row>
    <row r="12" spans="1:8">
      <c r="B12" s="168" t="s">
        <v>1318</v>
      </c>
      <c r="C12" s="163"/>
      <c r="D12" s="163">
        <f>+'[37]Week 1 Time'!$I$775</f>
        <v>1313.9000039999999</v>
      </c>
      <c r="E12" s="164">
        <f t="shared" si="1"/>
        <v>1313.9000039999999</v>
      </c>
      <c r="F12" s="165"/>
      <c r="G12" s="166"/>
      <c r="H12" s="170"/>
    </row>
    <row r="13" spans="1:8">
      <c r="B13" s="168" t="s">
        <v>1319</v>
      </c>
      <c r="C13" s="163"/>
      <c r="D13" s="163">
        <f>+'[37]Week 1 Time'!$I$777</f>
        <v>466.18333100000001</v>
      </c>
      <c r="E13" s="164">
        <f t="shared" si="1"/>
        <v>466.18333100000001</v>
      </c>
      <c r="F13" s="165"/>
      <c r="G13" s="166"/>
      <c r="H13" s="170"/>
    </row>
    <row r="14" spans="1:8">
      <c r="B14" s="168" t="s">
        <v>1320</v>
      </c>
      <c r="C14" s="163"/>
      <c r="D14" s="163">
        <f>+'[37]Week 1 Time'!$I$773+'[37]Week 1 Time'!$I$783+'[37]Week 1 Time'!$I$781+'[37]Week 1 Time'!$I$779</f>
        <v>393.683335</v>
      </c>
      <c r="E14" s="164">
        <f t="shared" si="1"/>
        <v>393.683335</v>
      </c>
      <c r="F14" s="165"/>
      <c r="G14" s="166"/>
      <c r="H14" s="170"/>
    </row>
    <row r="15" spans="1:8">
      <c r="B15" s="168" t="s">
        <v>1321</v>
      </c>
      <c r="C15" s="163"/>
      <c r="D15" s="163">
        <f>+'[37]Week 1 Time'!$I$787</f>
        <v>90.883333999999991</v>
      </c>
      <c r="E15" s="164">
        <f t="shared" si="1"/>
        <v>90.883333999999991</v>
      </c>
      <c r="F15" s="165"/>
      <c r="G15" s="166"/>
      <c r="H15" s="170"/>
    </row>
    <row r="16" spans="1:8">
      <c r="B16" s="168" t="s">
        <v>1322</v>
      </c>
      <c r="C16" s="163">
        <f>+'[37]Week 1 Time'!$H$785</f>
        <v>10.561263252065565</v>
      </c>
      <c r="D16" s="163">
        <f>+'[37]Week 1 Time'!$I$785</f>
        <v>247.10540574793438</v>
      </c>
      <c r="E16" s="164">
        <f t="shared" si="1"/>
        <v>257.66666899999996</v>
      </c>
      <c r="F16" s="165">
        <f>+C16/$E16</f>
        <v>4.0988084695058352E-2</v>
      </c>
      <c r="G16" s="166">
        <f>+D16/$E16</f>
        <v>0.95901191530494156</v>
      </c>
      <c r="H16" s="170"/>
    </row>
    <row r="17" spans="2:13">
      <c r="B17" s="168" t="s">
        <v>1323</v>
      </c>
      <c r="C17" s="171">
        <f>+'[37]Week 1 Time'!$H$789</f>
        <v>84.537800516261541</v>
      </c>
      <c r="D17" s="171">
        <f>+'[37]Week 1 Time'!$I$789</f>
        <v>150.67886648373843</v>
      </c>
      <c r="E17" s="164">
        <f t="shared" si="1"/>
        <v>235.21666699999997</v>
      </c>
      <c r="F17" s="165">
        <f>SUM(C13:C17)/SUM($E$13,$E$17)</f>
        <v>0.13558463649771371</v>
      </c>
      <c r="G17" s="166">
        <f>SUM(D17)/SUM($E$13,$E$17)</f>
        <v>0.21482587241715168</v>
      </c>
      <c r="H17" s="170"/>
    </row>
    <row r="18" spans="2:13">
      <c r="B18" s="172" t="s">
        <v>1324</v>
      </c>
      <c r="C18" s="173">
        <f>SUM(C9:C17)</f>
        <v>2043.5117697821672</v>
      </c>
      <c r="D18" s="173">
        <f>SUM(D9:D17)</f>
        <v>3961.4882402178337</v>
      </c>
      <c r="E18" s="173">
        <f>SUM(E9:E17)</f>
        <v>6005.0000099999997</v>
      </c>
      <c r="F18" s="174"/>
      <c r="G18" s="175"/>
      <c r="H18" s="174"/>
    </row>
    <row r="19" spans="2:13">
      <c r="B19" s="168"/>
      <c r="C19" s="174"/>
      <c r="D19" s="174"/>
      <c r="E19" s="174"/>
      <c r="F19" s="174"/>
      <c r="G19" s="176"/>
      <c r="H19" s="169"/>
    </row>
    <row r="20" spans="2:13">
      <c r="B20" s="168" t="s">
        <v>1325</v>
      </c>
      <c r="C20" s="177">
        <f>C18/E18</f>
        <v>0.34030170963849293</v>
      </c>
      <c r="D20" s="177">
        <f>D18/E18</f>
        <v>0.65969829036150718</v>
      </c>
      <c r="E20" s="174">
        <f>SUM(C20:D20)</f>
        <v>1</v>
      </c>
      <c r="F20" s="174"/>
      <c r="G20" s="176" t="s">
        <v>1326</v>
      </c>
      <c r="H20" s="169"/>
    </row>
    <row r="21" spans="2:13">
      <c r="B21" s="168"/>
      <c r="C21" s="178" t="s">
        <v>1327</v>
      </c>
      <c r="D21" s="178" t="s">
        <v>1327</v>
      </c>
      <c r="E21" s="174"/>
      <c r="F21" s="174"/>
      <c r="G21" s="175"/>
      <c r="H21" s="174"/>
    </row>
    <row r="22" spans="2:13" ht="15.75" thickBot="1">
      <c r="B22" s="179"/>
      <c r="C22" s="180"/>
      <c r="D22" s="180"/>
      <c r="E22" s="180"/>
      <c r="F22" s="180"/>
      <c r="G22" s="181"/>
      <c r="H22" s="174"/>
    </row>
    <row r="23" spans="2:13" ht="15.75" thickBot="1">
      <c r="B23" s="182"/>
      <c r="C23" s="174"/>
      <c r="D23" s="174"/>
      <c r="E23" s="174"/>
      <c r="F23" s="174"/>
      <c r="G23" s="174"/>
      <c r="H23" s="174"/>
    </row>
    <row r="24" spans="2:13">
      <c r="B24" s="183"/>
      <c r="C24" s="184"/>
      <c r="D24" s="184"/>
      <c r="E24" s="184"/>
      <c r="F24" s="184"/>
      <c r="G24" s="184"/>
      <c r="H24" s="185"/>
      <c r="I24" s="186"/>
      <c r="J24" s="187"/>
      <c r="K24" s="187"/>
      <c r="L24" s="187"/>
      <c r="M24" s="187"/>
    </row>
    <row r="25" spans="2:13">
      <c r="B25" s="188" t="s">
        <v>1328</v>
      </c>
      <c r="C25" s="189" t="s">
        <v>1312</v>
      </c>
      <c r="D25" s="189" t="s">
        <v>1313</v>
      </c>
      <c r="E25" s="189" t="s">
        <v>775</v>
      </c>
      <c r="F25" s="189" t="s">
        <v>1329</v>
      </c>
      <c r="G25" s="189" t="s">
        <v>1330</v>
      </c>
      <c r="H25" s="190" t="s">
        <v>1331</v>
      </c>
      <c r="I25" s="186"/>
      <c r="J25" s="191"/>
      <c r="K25" s="191"/>
      <c r="L25" s="191"/>
      <c r="M25" s="187"/>
    </row>
    <row r="26" spans="2:13">
      <c r="B26" s="192"/>
      <c r="C26" s="193"/>
      <c r="D26" s="194"/>
      <c r="E26" s="193"/>
      <c r="H26" s="195"/>
      <c r="I26" s="187"/>
      <c r="J26" s="187"/>
      <c r="K26" s="187"/>
      <c r="L26" s="187"/>
      <c r="M26" s="187"/>
    </row>
    <row r="27" spans="2:13">
      <c r="B27" s="196" t="s">
        <v>1332</v>
      </c>
      <c r="C27" s="197">
        <f>'[36]Cust Counts'!B5</f>
        <v>64740.327497774051</v>
      </c>
      <c r="D27" s="197">
        <f>'[36]Cust Counts'!J5</f>
        <v>50017.163092335206</v>
      </c>
      <c r="E27" s="198">
        <f>SUM(C27:D27)</f>
        <v>114757.49059010926</v>
      </c>
      <c r="F27" s="199">
        <f>C27/$E$27</f>
        <v>0.56414903432328889</v>
      </c>
      <c r="G27" s="199">
        <f>D27/$E$27</f>
        <v>0.43585096567671111</v>
      </c>
      <c r="H27" s="195"/>
      <c r="I27" s="167"/>
      <c r="J27" s="200"/>
      <c r="K27" s="200"/>
      <c r="L27" s="200"/>
      <c r="M27" s="187"/>
    </row>
    <row r="28" spans="2:13">
      <c r="B28" s="196" t="s">
        <v>1333</v>
      </c>
      <c r="C28" s="197">
        <f>'[36]Cust Counts'!B8</f>
        <v>4063.1633009423308</v>
      </c>
      <c r="D28" s="197">
        <f>'[36]Cust Counts'!J8</f>
        <v>4294.0040278979095</v>
      </c>
      <c r="E28" s="198">
        <f>SUM(C28:D28)</f>
        <v>8357.1673288402399</v>
      </c>
      <c r="F28" s="199">
        <f>C28/$E$28</f>
        <v>0.48618905677771007</v>
      </c>
      <c r="G28" s="199">
        <f>D28/$E$28</f>
        <v>0.51381094322229004</v>
      </c>
      <c r="H28" s="201">
        <f>SUM(C27:C28)/C42</f>
        <v>0.99557224345797546</v>
      </c>
      <c r="I28" s="187"/>
      <c r="J28" s="200"/>
      <c r="K28" s="200"/>
      <c r="L28" s="200"/>
      <c r="M28" s="202"/>
    </row>
    <row r="29" spans="2:13">
      <c r="B29" s="196"/>
      <c r="C29" s="197"/>
      <c r="D29" s="197"/>
      <c r="E29" s="198"/>
      <c r="F29" s="203"/>
      <c r="G29" s="204"/>
      <c r="H29" s="201"/>
      <c r="I29" s="187"/>
      <c r="J29" s="200"/>
      <c r="K29" s="200"/>
      <c r="L29" s="200"/>
      <c r="M29" s="202"/>
    </row>
    <row r="30" spans="2:13">
      <c r="B30" s="196" t="s">
        <v>1334</v>
      </c>
      <c r="C30" s="205">
        <f>'[36]Cust Counts'!B12</f>
        <v>306</v>
      </c>
      <c r="D30" s="205">
        <f>'[36]Cust Counts'!J12</f>
        <v>377</v>
      </c>
      <c r="E30" s="198">
        <f>SUM(C30:D30)</f>
        <v>683</v>
      </c>
      <c r="F30" s="199">
        <f>C30/$E$30</f>
        <v>0.44802342606149342</v>
      </c>
      <c r="G30" s="199">
        <f>D30/$E$30</f>
        <v>0.55197657393850663</v>
      </c>
      <c r="H30" s="201">
        <f>C30/C42</f>
        <v>4.4277565420245231E-3</v>
      </c>
      <c r="I30" s="206"/>
      <c r="J30" s="200"/>
      <c r="K30" s="200"/>
      <c r="L30" s="200"/>
      <c r="M30" s="202"/>
    </row>
    <row r="31" spans="2:13">
      <c r="B31" s="196"/>
      <c r="C31" s="205"/>
      <c r="D31" s="205"/>
      <c r="E31" s="198"/>
      <c r="F31" s="203"/>
      <c r="G31" s="204"/>
      <c r="H31" s="201"/>
      <c r="I31" s="187"/>
      <c r="J31" s="200"/>
      <c r="K31" s="200"/>
      <c r="L31" s="200"/>
      <c r="M31" s="202"/>
    </row>
    <row r="32" spans="2:13">
      <c r="B32" s="196" t="s">
        <v>1335</v>
      </c>
      <c r="C32" s="205"/>
      <c r="D32" s="205">
        <f>'[36]Cust Counts'!J10</f>
        <v>1469</v>
      </c>
      <c r="E32" s="198">
        <f>SUM(C32:D32)</f>
        <v>1469</v>
      </c>
      <c r="F32" s="199">
        <f>C32/$E$32</f>
        <v>0</v>
      </c>
      <c r="G32" s="199">
        <f>D32/$E$32</f>
        <v>1</v>
      </c>
      <c r="H32" s="201"/>
      <c r="I32" s="187"/>
      <c r="J32" s="200"/>
      <c r="K32" s="200"/>
      <c r="L32" s="200"/>
      <c r="M32" s="202"/>
    </row>
    <row r="33" spans="2:13">
      <c r="B33" s="196"/>
      <c r="C33" s="197"/>
      <c r="D33" s="197"/>
      <c r="E33" s="198"/>
      <c r="F33" s="203"/>
      <c r="G33" s="204"/>
      <c r="H33" s="201"/>
      <c r="I33" s="187"/>
      <c r="J33" s="200"/>
      <c r="K33" s="200"/>
      <c r="L33" s="200"/>
      <c r="M33" s="202"/>
    </row>
    <row r="34" spans="2:13">
      <c r="B34" s="196" t="s">
        <v>1318</v>
      </c>
      <c r="C34" s="197"/>
      <c r="D34" s="197">
        <f>'[36]Cust Counts'!J6*0.25</f>
        <v>30155.139084803988</v>
      </c>
      <c r="E34" s="198">
        <f>SUM(C34:D34)</f>
        <v>30155.139084803988</v>
      </c>
      <c r="F34" s="199">
        <f>C34/$E$34</f>
        <v>0</v>
      </c>
      <c r="G34" s="199">
        <f>D34/$E$34</f>
        <v>1</v>
      </c>
      <c r="H34" s="201">
        <f>C34/C42</f>
        <v>0</v>
      </c>
      <c r="I34" s="187"/>
      <c r="J34" s="200"/>
      <c r="K34" s="200"/>
      <c r="L34" s="200"/>
      <c r="M34" s="202"/>
    </row>
    <row r="35" spans="2:13">
      <c r="B35" s="196"/>
      <c r="C35" s="197"/>
      <c r="D35" s="197"/>
      <c r="E35" s="198"/>
      <c r="F35" s="203"/>
      <c r="G35" s="204"/>
      <c r="H35" s="201"/>
      <c r="I35" s="187"/>
      <c r="J35" s="200"/>
      <c r="K35" s="200"/>
      <c r="L35" s="200"/>
      <c r="M35" s="202"/>
    </row>
    <row r="36" spans="2:13">
      <c r="B36" s="196" t="s">
        <v>1319</v>
      </c>
      <c r="C36" s="197"/>
      <c r="D36" s="197">
        <f>'[36]Cust Counts'!J7*0.25</f>
        <v>12303.379690605087</v>
      </c>
      <c r="E36" s="198">
        <f>SUM(C36:D36)</f>
        <v>12303.379690605087</v>
      </c>
      <c r="F36" s="199">
        <f>C36/$E$36</f>
        <v>0</v>
      </c>
      <c r="G36" s="199">
        <f>D36/$E$36</f>
        <v>1</v>
      </c>
      <c r="H36" s="201">
        <f>C36/C42</f>
        <v>0</v>
      </c>
      <c r="I36" s="187"/>
      <c r="J36" s="200"/>
      <c r="K36" s="200"/>
      <c r="L36" s="200"/>
      <c r="M36" s="202"/>
    </row>
    <row r="37" spans="2:13">
      <c r="B37" s="196"/>
      <c r="C37" s="197"/>
      <c r="D37" s="197"/>
      <c r="E37" s="198"/>
      <c r="F37" s="203"/>
      <c r="G37" s="204"/>
      <c r="H37" s="201"/>
      <c r="I37" s="187"/>
      <c r="J37" s="200"/>
      <c r="K37" s="200"/>
      <c r="L37" s="200"/>
      <c r="M37" s="202"/>
    </row>
    <row r="38" spans="2:13">
      <c r="B38" s="196" t="s">
        <v>1320</v>
      </c>
      <c r="C38" s="197"/>
      <c r="D38" s="197">
        <f>'[36]Cust Counts'!J11</f>
        <v>4100.5559543211157</v>
      </c>
      <c r="E38" s="198">
        <f>SUM(C38:D38)</f>
        <v>4100.5559543211157</v>
      </c>
      <c r="F38" s="199">
        <f>C38/$E$38</f>
        <v>0</v>
      </c>
      <c r="G38" s="199">
        <f>D38/$E$38</f>
        <v>1</v>
      </c>
      <c r="H38" s="201"/>
      <c r="I38" s="187"/>
      <c r="J38" s="200"/>
      <c r="K38" s="200"/>
      <c r="L38" s="200"/>
      <c r="M38" s="202"/>
    </row>
    <row r="39" spans="2:13">
      <c r="B39" s="196"/>
      <c r="C39" s="197"/>
      <c r="D39" s="197"/>
      <c r="E39" s="198"/>
      <c r="F39" s="199"/>
      <c r="G39" s="199"/>
      <c r="H39" s="201"/>
      <c r="I39" s="187"/>
      <c r="J39" s="200"/>
      <c r="K39" s="200"/>
      <c r="L39" s="200"/>
      <c r="M39" s="202"/>
    </row>
    <row r="40" spans="2:13">
      <c r="B40" s="196" t="s">
        <v>1336</v>
      </c>
      <c r="C40" s="197"/>
      <c r="D40" s="197">
        <f>'[36]Cust Counts'!J13</f>
        <v>170</v>
      </c>
      <c r="E40" s="198">
        <f t="shared" ref="E40" si="2">SUM(C40:D40)</f>
        <v>170</v>
      </c>
      <c r="F40" s="199">
        <f>C40/$E$40</f>
        <v>0</v>
      </c>
      <c r="G40" s="199">
        <f>D40/$E$40</f>
        <v>1</v>
      </c>
      <c r="H40" s="201"/>
      <c r="I40" s="187"/>
      <c r="J40" s="200"/>
      <c r="K40" s="200"/>
      <c r="L40" s="200"/>
      <c r="M40" s="202"/>
    </row>
    <row r="41" spans="2:13">
      <c r="B41" s="196"/>
      <c r="C41" s="207"/>
      <c r="D41" s="207"/>
      <c r="E41" s="208"/>
      <c r="G41" s="209"/>
      <c r="H41" s="201"/>
      <c r="I41" s="187"/>
      <c r="J41" s="200"/>
      <c r="K41" s="200"/>
      <c r="L41" s="200"/>
      <c r="M41" s="202"/>
    </row>
    <row r="42" spans="2:13">
      <c r="B42" s="196" t="s">
        <v>775</v>
      </c>
      <c r="C42" s="210">
        <f>SUM(C27:C40)</f>
        <v>69109.490798716375</v>
      </c>
      <c r="D42" s="210">
        <f>SUM(D27:D40)</f>
        <v>102886.24184996331</v>
      </c>
      <c r="E42" s="210">
        <f>SUM(E27:E40)</f>
        <v>171995.7326486797</v>
      </c>
      <c r="H42" s="195"/>
      <c r="I42" s="187"/>
      <c r="J42" s="200"/>
      <c r="K42" s="200"/>
      <c r="L42" s="200"/>
      <c r="M42" s="202"/>
    </row>
    <row r="43" spans="2:13">
      <c r="B43" s="196"/>
      <c r="C43" s="193"/>
      <c r="D43" s="193"/>
      <c r="E43" s="193"/>
      <c r="H43" s="195"/>
      <c r="I43" s="187"/>
      <c r="J43" s="200"/>
      <c r="K43" s="200"/>
      <c r="L43" s="200"/>
      <c r="M43" s="202"/>
    </row>
    <row r="44" spans="2:13">
      <c r="B44" s="196" t="s">
        <v>1337</v>
      </c>
      <c r="C44" s="211">
        <f>C42/E42</f>
        <v>0.40180933407156183</v>
      </c>
      <c r="D44" s="211">
        <f>D42/E42</f>
        <v>0.59819066592843806</v>
      </c>
      <c r="E44" s="211">
        <f>SUM(C44:D44)</f>
        <v>0.99999999999999989</v>
      </c>
      <c r="H44" s="195"/>
    </row>
    <row r="45" spans="2:13" ht="15.75" thickBot="1">
      <c r="B45" s="212"/>
      <c r="C45" s="213" t="s">
        <v>1338</v>
      </c>
      <c r="D45" s="213" t="s">
        <v>1338</v>
      </c>
      <c r="E45" s="214"/>
      <c r="F45" s="215"/>
      <c r="G45" s="215"/>
      <c r="H45" s="216"/>
      <c r="J45" s="209"/>
      <c r="K45" s="209"/>
    </row>
    <row r="46" spans="2:13">
      <c r="B46" s="217"/>
      <c r="C46" s="218"/>
      <c r="D46" s="218"/>
      <c r="E46" s="218"/>
      <c r="F46" s="193"/>
    </row>
    <row r="47" spans="2:13" ht="15.75" thickBot="1">
      <c r="B47" s="217"/>
      <c r="C47" s="218"/>
      <c r="D47" s="218"/>
      <c r="E47" s="218"/>
      <c r="F47" s="193"/>
    </row>
    <row r="48" spans="2:13">
      <c r="B48" s="183" t="s">
        <v>1339</v>
      </c>
      <c r="C48" s="184"/>
      <c r="D48" s="184"/>
      <c r="E48" s="184"/>
      <c r="F48" s="185"/>
    </row>
    <row r="49" spans="2:6">
      <c r="B49" s="188" t="s">
        <v>1328</v>
      </c>
      <c r="C49" s="189" t="s">
        <v>1312</v>
      </c>
      <c r="D49" s="189" t="s">
        <v>1313</v>
      </c>
      <c r="E49" s="189" t="s">
        <v>775</v>
      </c>
      <c r="F49" s="219"/>
    </row>
    <row r="50" spans="2:6">
      <c r="B50" s="220"/>
      <c r="C50" s="193"/>
      <c r="D50" s="193"/>
      <c r="E50" s="193"/>
      <c r="F50" s="195"/>
    </row>
    <row r="51" spans="2:6">
      <c r="B51" s="221" t="s">
        <v>1340</v>
      </c>
      <c r="C51" s="222">
        <f>C27</f>
        <v>64740.327497774051</v>
      </c>
      <c r="D51" s="222">
        <f>+D27</f>
        <v>50017.163092335206</v>
      </c>
      <c r="E51" s="223">
        <f>SUM(C51:D51)</f>
        <v>114757.49059010926</v>
      </c>
      <c r="F51" s="195"/>
    </row>
    <row r="52" spans="2:6">
      <c r="B52" s="221" t="s">
        <v>1333</v>
      </c>
      <c r="C52" s="222">
        <f>C28</f>
        <v>4063.1633009423308</v>
      </c>
      <c r="D52" s="222">
        <f>+D28</f>
        <v>4294.0040278979095</v>
      </c>
      <c r="E52" s="223">
        <f t="shared" ref="E52" si="3">SUM(C52:D52)</f>
        <v>8357.1673288402399</v>
      </c>
      <c r="F52" s="224">
        <f>SUM(C51:C52)/C64</f>
        <v>0.99557224345797546</v>
      </c>
    </row>
    <row r="53" spans="2:6">
      <c r="B53" s="221"/>
      <c r="C53" s="222"/>
      <c r="D53" s="222"/>
      <c r="E53" s="223"/>
      <c r="F53" s="224"/>
    </row>
    <row r="54" spans="2:6">
      <c r="B54" s="221" t="s">
        <v>1334</v>
      </c>
      <c r="C54" s="222">
        <f>C30</f>
        <v>306</v>
      </c>
      <c r="D54" s="222">
        <f>+D30</f>
        <v>377</v>
      </c>
      <c r="E54" s="223">
        <f>SUM(C54:D54)</f>
        <v>683</v>
      </c>
      <c r="F54" s="224">
        <f>C54/C64</f>
        <v>4.4277565420245231E-3</v>
      </c>
    </row>
    <row r="55" spans="2:6">
      <c r="B55" s="221"/>
      <c r="C55" s="222"/>
      <c r="D55" s="222"/>
      <c r="E55" s="223"/>
      <c r="F55" s="224"/>
    </row>
    <row r="56" spans="2:6">
      <c r="B56" s="221" t="s">
        <v>1335</v>
      </c>
      <c r="C56" s="222">
        <v>0</v>
      </c>
      <c r="D56" s="222">
        <f>+D32</f>
        <v>1469</v>
      </c>
      <c r="E56" s="223">
        <f>SUM(C56:D56)</f>
        <v>1469</v>
      </c>
      <c r="F56" s="224">
        <f>C56/C64</f>
        <v>0</v>
      </c>
    </row>
    <row r="57" spans="2:6">
      <c r="B57" s="221"/>
      <c r="C57" s="222"/>
      <c r="D57" s="222"/>
      <c r="E57" s="223"/>
      <c r="F57" s="224"/>
    </row>
    <row r="58" spans="2:6">
      <c r="B58" s="221" t="s">
        <v>1318</v>
      </c>
      <c r="C58" s="222">
        <f>C34</f>
        <v>0</v>
      </c>
      <c r="D58" s="222">
        <v>0</v>
      </c>
      <c r="E58" s="223">
        <f>SUM(C58:D58)</f>
        <v>0</v>
      </c>
      <c r="F58" s="224">
        <f>C58/C64</f>
        <v>0</v>
      </c>
    </row>
    <row r="59" spans="2:6">
      <c r="B59" s="221"/>
      <c r="C59" s="222"/>
      <c r="D59" s="222"/>
      <c r="E59" s="223"/>
      <c r="F59" s="224"/>
    </row>
    <row r="60" spans="2:6">
      <c r="B60" s="221" t="s">
        <v>1319</v>
      </c>
      <c r="C60" s="222">
        <f>C36</f>
        <v>0</v>
      </c>
      <c r="D60" s="222">
        <v>0</v>
      </c>
      <c r="E60" s="223">
        <f>SUM(C60:D60)</f>
        <v>0</v>
      </c>
      <c r="F60" s="224">
        <f>C60/C64</f>
        <v>0</v>
      </c>
    </row>
    <row r="61" spans="2:6">
      <c r="B61" s="221"/>
      <c r="C61" s="222"/>
      <c r="D61" s="222"/>
      <c r="E61" s="223"/>
      <c r="F61" s="201"/>
    </row>
    <row r="62" spans="2:6">
      <c r="B62" s="221" t="s">
        <v>1320</v>
      </c>
      <c r="C62" s="222">
        <v>0</v>
      </c>
      <c r="D62" s="222">
        <f>+D38</f>
        <v>4100.5559543211157</v>
      </c>
      <c r="E62" s="223">
        <f>SUM(C62:D62)</f>
        <v>4100.5559543211157</v>
      </c>
      <c r="F62" s="201"/>
    </row>
    <row r="63" spans="2:6" ht="6.75" customHeight="1">
      <c r="B63" s="221"/>
      <c r="C63" s="208"/>
      <c r="D63" s="208"/>
      <c r="E63" s="208"/>
      <c r="F63" s="201"/>
    </row>
    <row r="64" spans="2:6">
      <c r="B64" s="221"/>
      <c r="C64" s="210">
        <f>SUM(C51:C63)</f>
        <v>69109.490798716375</v>
      </c>
      <c r="D64" s="210">
        <f>SUM(D51:D63)</f>
        <v>60257.723074554226</v>
      </c>
      <c r="E64" s="210">
        <f>SUM(E51:E63)</f>
        <v>129367.21387327061</v>
      </c>
      <c r="F64" s="201"/>
    </row>
    <row r="65" spans="2:11">
      <c r="B65" s="221"/>
      <c r="C65" s="211">
        <f>C64/E64</f>
        <v>0.53421178929011115</v>
      </c>
      <c r="D65" s="211">
        <f>D64/E64</f>
        <v>0.46578821070988885</v>
      </c>
      <c r="E65" s="218">
        <f>SUM(C65:D65)</f>
        <v>1</v>
      </c>
      <c r="F65" s="201"/>
    </row>
    <row r="66" spans="2:11" ht="15.75" thickBot="1">
      <c r="B66" s="212"/>
      <c r="C66" s="225" t="s">
        <v>1341</v>
      </c>
      <c r="D66" s="225" t="s">
        <v>1341</v>
      </c>
      <c r="E66" s="215"/>
      <c r="F66" s="216"/>
    </row>
    <row r="67" spans="2:11">
      <c r="B67" s="217"/>
      <c r="C67" s="218"/>
      <c r="D67" s="218"/>
      <c r="E67" s="218"/>
      <c r="F67" s="193"/>
    </row>
    <row r="68" spans="2:11">
      <c r="B68" s="217"/>
      <c r="C68" s="218"/>
      <c r="D68" s="218"/>
      <c r="E68" s="218"/>
      <c r="F68" s="193"/>
      <c r="G68" s="226"/>
      <c r="H68" s="226"/>
      <c r="I68" s="226"/>
      <c r="J68" s="226"/>
      <c r="K68" s="226"/>
    </row>
    <row r="69" spans="2:11">
      <c r="B69" s="227" t="s">
        <v>1342</v>
      </c>
      <c r="C69" s="228"/>
      <c r="D69" s="228"/>
      <c r="E69" s="228"/>
      <c r="F69" s="152"/>
      <c r="G69" s="152"/>
    </row>
    <row r="70" spans="2:11">
      <c r="B70" s="227" t="s">
        <v>1343</v>
      </c>
      <c r="C70" s="228"/>
      <c r="D70" s="228"/>
      <c r="E70" s="228"/>
      <c r="F70" s="152"/>
      <c r="G70" s="152"/>
    </row>
    <row r="71" spans="2:11" ht="15.75" thickBot="1">
      <c r="C71" s="229"/>
      <c r="D71" s="229"/>
      <c r="E71" s="229"/>
    </row>
    <row r="72" spans="2:11">
      <c r="B72" s="183" t="s">
        <v>1344</v>
      </c>
      <c r="C72" s="230"/>
      <c r="D72" s="230"/>
      <c r="E72" s="231"/>
      <c r="F72" s="187"/>
      <c r="G72" s="187"/>
      <c r="H72" s="187"/>
      <c r="I72" s="187"/>
    </row>
    <row r="73" spans="2:11">
      <c r="B73" s="192" t="s">
        <v>1340</v>
      </c>
      <c r="C73" s="205">
        <f>$C27</f>
        <v>64740.327497774051</v>
      </c>
      <c r="D73" s="218">
        <f>C73/$C78</f>
        <v>0.9367791131081018</v>
      </c>
      <c r="E73" s="232"/>
    </row>
    <row r="74" spans="2:11">
      <c r="B74" s="196" t="s">
        <v>1345</v>
      </c>
      <c r="C74" s="198">
        <f>$C28</f>
        <v>4063.1633009423308</v>
      </c>
      <c r="D74" s="218">
        <f>C74/$C$78</f>
        <v>5.8793130349873726E-2</v>
      </c>
      <c r="E74" s="233">
        <f>D73+D74</f>
        <v>0.99557224345797557</v>
      </c>
    </row>
    <row r="75" spans="2:11">
      <c r="B75" s="196" t="s">
        <v>1334</v>
      </c>
      <c r="C75" s="198">
        <f>$C30</f>
        <v>306</v>
      </c>
      <c r="D75" s="218">
        <f t="shared" ref="D75:D77" si="4">C75/$C$78</f>
        <v>4.4277565420245231E-3</v>
      </c>
      <c r="E75" s="232"/>
    </row>
    <row r="76" spans="2:11">
      <c r="B76" s="196" t="s">
        <v>1318</v>
      </c>
      <c r="C76" s="198">
        <f>$C34</f>
        <v>0</v>
      </c>
      <c r="D76" s="218">
        <f t="shared" si="4"/>
        <v>0</v>
      </c>
      <c r="E76" s="232"/>
    </row>
    <row r="77" spans="2:11">
      <c r="B77" s="196" t="s">
        <v>1319</v>
      </c>
      <c r="C77" s="198">
        <f>$C36</f>
        <v>0</v>
      </c>
      <c r="D77" s="218">
        <f t="shared" si="4"/>
        <v>0</v>
      </c>
      <c r="E77" s="232"/>
    </row>
    <row r="78" spans="2:11">
      <c r="B78" s="221"/>
      <c r="C78" s="210">
        <f>SUM(C73:C77)</f>
        <v>69109.490798716375</v>
      </c>
      <c r="D78" s="234">
        <f>SUM(D73:D77)</f>
        <v>1</v>
      </c>
      <c r="E78" s="232"/>
    </row>
    <row r="79" spans="2:11" ht="15.75" thickBot="1">
      <c r="B79" s="235"/>
      <c r="C79" s="236"/>
      <c r="D79" s="236"/>
      <c r="E79" s="237"/>
    </row>
    <row r="80" spans="2:11">
      <c r="C80" s="229"/>
      <c r="D80" s="229"/>
      <c r="E80" s="229"/>
    </row>
    <row r="81" spans="2:10" ht="15.75" thickBot="1">
      <c r="B81" s="149"/>
      <c r="C81" s="229"/>
      <c r="D81" s="229"/>
      <c r="E81" s="229"/>
    </row>
    <row r="82" spans="2:10">
      <c r="B82" s="183" t="s">
        <v>1346</v>
      </c>
      <c r="C82" s="230"/>
      <c r="D82" s="230"/>
      <c r="E82" s="231"/>
    </row>
    <row r="83" spans="2:10">
      <c r="B83" s="162" t="s">
        <v>1347</v>
      </c>
      <c r="C83" s="238">
        <f>C9+C10</f>
        <v>1564.9489250049153</v>
      </c>
      <c r="D83" s="218">
        <f>C83/C85</f>
        <v>0.8031917058304171</v>
      </c>
      <c r="E83" s="232"/>
    </row>
    <row r="84" spans="2:10">
      <c r="B84" s="168" t="s">
        <v>1317</v>
      </c>
      <c r="C84" s="238">
        <f>C11</f>
        <v>383.4637810089248</v>
      </c>
      <c r="D84" s="218">
        <f>C84/C85</f>
        <v>0.19680829416958284</v>
      </c>
      <c r="E84" s="232"/>
    </row>
    <row r="85" spans="2:10">
      <c r="B85" s="172" t="s">
        <v>1324</v>
      </c>
      <c r="C85" s="239">
        <f>SUM(C83:C84)</f>
        <v>1948.4127060138401</v>
      </c>
      <c r="D85" s="240">
        <f>SUM(D83:D84)</f>
        <v>1</v>
      </c>
      <c r="E85" s="232"/>
    </row>
    <row r="86" spans="2:10" ht="15.75" thickBot="1">
      <c r="B86" s="179"/>
      <c r="C86" s="241"/>
      <c r="D86" s="236"/>
      <c r="E86" s="237"/>
    </row>
    <row r="87" spans="2:10">
      <c r="C87" s="229"/>
      <c r="D87" s="229"/>
      <c r="E87" s="229"/>
    </row>
    <row r="88" spans="2:10" ht="15" customHeight="1">
      <c r="C88" s="229"/>
      <c r="D88" s="229"/>
      <c r="E88" s="229"/>
      <c r="J88" s="229"/>
    </row>
    <row r="89" spans="2:10" ht="15" customHeight="1">
      <c r="C89" s="229"/>
      <c r="D89" s="229"/>
      <c r="E89" s="229"/>
    </row>
    <row r="90" spans="2:10" ht="15" customHeight="1">
      <c r="C90" s="229"/>
      <c r="D90" s="229"/>
      <c r="E90" s="229"/>
    </row>
    <row r="91" spans="2:10" ht="15" customHeight="1">
      <c r="C91" s="229"/>
      <c r="D91" s="229"/>
      <c r="E91" s="229"/>
    </row>
    <row r="92" spans="2:10" ht="15" customHeight="1">
      <c r="C92" s="229"/>
      <c r="D92" s="229"/>
      <c r="E92" s="229"/>
    </row>
    <row r="93" spans="2:10" ht="15" customHeight="1">
      <c r="C93" s="229"/>
      <c r="D93" s="229"/>
      <c r="E93" s="229"/>
    </row>
    <row r="94" spans="2:10" ht="15" customHeight="1">
      <c r="C94" s="229"/>
      <c r="D94" s="229"/>
      <c r="E94" s="229"/>
    </row>
    <row r="95" spans="2:10" ht="15" customHeight="1">
      <c r="C95" s="229"/>
      <c r="D95" s="229"/>
      <c r="E95" s="229"/>
    </row>
    <row r="96" spans="2:10" ht="15" customHeight="1">
      <c r="C96" s="229"/>
      <c r="D96" s="229"/>
      <c r="E96" s="229"/>
    </row>
    <row r="97" spans="3:5" ht="15" customHeight="1">
      <c r="C97" s="229"/>
      <c r="D97" s="229"/>
      <c r="E97" s="229"/>
    </row>
    <row r="98" spans="3:5" ht="15" customHeight="1">
      <c r="C98" s="229"/>
      <c r="D98" s="229"/>
      <c r="E98" s="229"/>
    </row>
    <row r="99" spans="3:5" ht="15" customHeight="1">
      <c r="C99" s="229"/>
      <c r="D99" s="229"/>
      <c r="E99" s="229"/>
    </row>
    <row r="100" spans="3:5" ht="15" customHeight="1">
      <c r="C100" s="229"/>
      <c r="D100" s="229"/>
      <c r="E100" s="229"/>
    </row>
    <row r="101" spans="3:5" ht="15" customHeight="1">
      <c r="C101" s="229"/>
      <c r="D101" s="229"/>
      <c r="E101" s="229"/>
    </row>
    <row r="102" spans="3:5" ht="15" customHeight="1">
      <c r="C102" s="229"/>
      <c r="D102" s="229"/>
      <c r="E102" s="229"/>
    </row>
    <row r="103" spans="3:5" ht="15" customHeight="1">
      <c r="C103" s="229"/>
      <c r="D103" s="229"/>
      <c r="E103" s="229"/>
    </row>
    <row r="104" spans="3:5" ht="15" customHeight="1">
      <c r="C104" s="229"/>
      <c r="D104" s="229"/>
      <c r="E104" s="229"/>
    </row>
    <row r="105" spans="3:5" ht="15" customHeight="1">
      <c r="C105" s="229"/>
      <c r="D105" s="229"/>
      <c r="E105" s="229"/>
    </row>
    <row r="106" spans="3:5" ht="15" customHeight="1">
      <c r="C106" s="229"/>
      <c r="D106" s="229"/>
      <c r="E106" s="229"/>
    </row>
    <row r="107" spans="3:5" ht="15" customHeight="1">
      <c r="C107" s="229"/>
      <c r="D107" s="229"/>
      <c r="E107" s="229"/>
    </row>
    <row r="108" spans="3:5" ht="15" customHeight="1">
      <c r="C108" s="229"/>
      <c r="D108" s="229"/>
      <c r="E108" s="229"/>
    </row>
    <row r="109" spans="3:5" ht="15" customHeight="1">
      <c r="C109" s="229"/>
      <c r="D109" s="229"/>
      <c r="E109" s="229"/>
    </row>
    <row r="110" spans="3:5" ht="15" customHeight="1">
      <c r="C110" s="229"/>
      <c r="D110" s="229"/>
      <c r="E110" s="229"/>
    </row>
    <row r="111" spans="3:5" ht="15" customHeight="1">
      <c r="C111" s="229"/>
      <c r="D111" s="229"/>
      <c r="E111" s="229"/>
    </row>
    <row r="112" spans="3:5" ht="15" customHeight="1">
      <c r="C112" s="229"/>
      <c r="D112" s="229"/>
      <c r="E112" s="229"/>
    </row>
    <row r="113" spans="3:5" ht="15" customHeight="1">
      <c r="C113" s="229"/>
      <c r="D113" s="229"/>
      <c r="E113" s="229"/>
    </row>
    <row r="114" spans="3:5" ht="15" customHeight="1">
      <c r="C114" s="229"/>
      <c r="D114" s="229"/>
      <c r="E114" s="229"/>
    </row>
    <row r="115" spans="3:5" ht="15" customHeight="1">
      <c r="C115" s="229"/>
      <c r="D115" s="229"/>
      <c r="E115" s="229"/>
    </row>
    <row r="116" spans="3:5" ht="15" customHeight="1">
      <c r="C116" s="229"/>
      <c r="D116" s="229"/>
      <c r="E116" s="229"/>
    </row>
    <row r="117" spans="3:5" ht="15" customHeight="1">
      <c r="C117" s="229"/>
      <c r="D117" s="229"/>
      <c r="E117" s="229"/>
    </row>
    <row r="118" spans="3:5" ht="15" customHeight="1">
      <c r="C118" s="229"/>
      <c r="D118" s="229"/>
      <c r="E118" s="229"/>
    </row>
    <row r="119" spans="3:5" ht="15" customHeight="1">
      <c r="C119" s="229"/>
      <c r="D119" s="229"/>
      <c r="E119" s="229"/>
    </row>
    <row r="120" spans="3:5" ht="15" customHeight="1">
      <c r="C120" s="229"/>
      <c r="D120" s="229"/>
      <c r="E120" s="229"/>
    </row>
    <row r="121" spans="3:5" ht="15" customHeight="1">
      <c r="C121" s="229"/>
      <c r="D121" s="229"/>
      <c r="E121" s="229"/>
    </row>
    <row r="122" spans="3:5" ht="15" customHeight="1">
      <c r="C122" s="229"/>
      <c r="D122" s="229"/>
      <c r="E122" s="229"/>
    </row>
    <row r="123" spans="3:5" ht="15" customHeight="1">
      <c r="C123" s="229"/>
      <c r="D123" s="229"/>
      <c r="E123" s="229"/>
    </row>
    <row r="124" spans="3:5" ht="15" customHeight="1">
      <c r="C124" s="229"/>
      <c r="D124" s="229"/>
      <c r="E124" s="229"/>
    </row>
    <row r="125" spans="3:5" ht="15" customHeight="1">
      <c r="C125" s="229"/>
      <c r="D125" s="229"/>
      <c r="E125" s="229"/>
    </row>
    <row r="126" spans="3:5" ht="15" customHeight="1">
      <c r="C126" s="229"/>
      <c r="D126" s="229"/>
      <c r="E126" s="229"/>
    </row>
    <row r="127" spans="3:5" ht="15" customHeight="1">
      <c r="C127" s="229"/>
      <c r="D127" s="229"/>
      <c r="E127" s="229"/>
    </row>
    <row r="128" spans="3:5" ht="15" customHeight="1">
      <c r="C128" s="229"/>
      <c r="D128" s="229"/>
      <c r="E128" s="229"/>
    </row>
    <row r="129" spans="3:5" ht="15" customHeight="1">
      <c r="C129" s="229"/>
      <c r="D129" s="229"/>
      <c r="E129" s="229"/>
    </row>
    <row r="130" spans="3:5" ht="15" customHeight="1">
      <c r="C130" s="229"/>
      <c r="D130" s="229"/>
      <c r="E130" s="229"/>
    </row>
    <row r="131" spans="3:5" ht="15" customHeight="1">
      <c r="C131" s="229"/>
      <c r="D131" s="229"/>
      <c r="E131" s="229"/>
    </row>
    <row r="132" spans="3:5" ht="15" customHeight="1">
      <c r="C132" s="229"/>
      <c r="D132" s="229"/>
      <c r="E132" s="229"/>
    </row>
  </sheetData>
  <mergeCells count="1">
    <mergeCell ref="B6:G6"/>
  </mergeCells>
  <pageMargins left="0.7" right="0.7" top="0.75" bottom="0.75" header="0.3" footer="0.3"/>
  <pageSetup scale="68" fitToHeight="5" orientation="portrait" r:id="rId1"/>
  <headerFooter>
    <oddFooter xml:space="preserve">&amp;L&amp;F - &amp;A
&amp;RPage &amp;P of &amp;N
</oddFooter>
  </headerFooter>
  <rowBreaks count="2" manualBreakCount="2">
    <brk id="67" min="1" max="7" man="1"/>
    <brk id="86"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WVU545"/>
  <sheetViews>
    <sheetView showGridLines="0" view="pageBreakPreview" zoomScaleNormal="100" zoomScaleSheetLayoutView="100" workbookViewId="0">
      <selection activeCell="I791" sqref="I791"/>
    </sheetView>
  </sheetViews>
  <sheetFormatPr defaultColWidth="11.42578125" defaultRowHeight="10.5"/>
  <cols>
    <col min="1" max="1" width="29.85546875" style="284" customWidth="1"/>
    <col min="2" max="2" width="10.7109375" style="285" bestFit="1" customWidth="1"/>
    <col min="3" max="3" width="2.28515625" style="285" customWidth="1"/>
    <col min="4" max="4" width="1.5703125" style="284" customWidth="1"/>
    <col min="5" max="5" width="10.7109375" style="285" bestFit="1" customWidth="1"/>
    <col min="6" max="6" width="1.5703125" style="284" customWidth="1"/>
    <col min="7" max="7" width="10.7109375" style="285" bestFit="1" customWidth="1"/>
    <col min="8" max="8" width="4.5703125" style="284" customWidth="1"/>
    <col min="9" max="9" width="8.140625" style="284" bestFit="1" customWidth="1"/>
    <col min="10" max="10" width="22.7109375" style="284" customWidth="1"/>
    <col min="11" max="13" width="4.5703125" style="284" customWidth="1"/>
    <col min="14" max="249" width="11.42578125" style="284"/>
    <col min="250" max="250" width="24.28515625" style="284" customWidth="1"/>
    <col min="251" max="251" width="11.42578125" style="284" customWidth="1"/>
    <col min="252" max="252" width="1.5703125" style="284" customWidth="1"/>
    <col min="253" max="253" width="10.7109375" style="284" customWidth="1"/>
    <col min="254" max="254" width="1.5703125" style="284" customWidth="1"/>
    <col min="255" max="255" width="11.42578125" style="284" customWidth="1"/>
    <col min="256" max="256" width="11.7109375" style="284" customWidth="1"/>
    <col min="257" max="257" width="10.28515625" style="284" customWidth="1"/>
    <col min="258" max="258" width="10.7109375" style="284" customWidth="1"/>
    <col min="259" max="259" width="10.5703125" style="284" customWidth="1"/>
    <col min="260" max="260" width="8.7109375" style="284" customWidth="1"/>
    <col min="261" max="269" width="4.5703125" style="284" customWidth="1"/>
    <col min="270" max="505" width="11.42578125" style="284"/>
    <col min="506" max="506" width="24.28515625" style="284" customWidth="1"/>
    <col min="507" max="507" width="11.42578125" style="284" customWidth="1"/>
    <col min="508" max="508" width="1.5703125" style="284" customWidth="1"/>
    <col min="509" max="509" width="10.7109375" style="284" customWidth="1"/>
    <col min="510" max="510" width="1.5703125" style="284" customWidth="1"/>
    <col min="511" max="511" width="11.42578125" style="284" customWidth="1"/>
    <col min="512" max="512" width="11.7109375" style="284" customWidth="1"/>
    <col min="513" max="513" width="10.28515625" style="284" customWidth="1"/>
    <col min="514" max="514" width="10.7109375" style="284" customWidth="1"/>
    <col min="515" max="515" width="10.5703125" style="284" customWidth="1"/>
    <col min="516" max="516" width="8.7109375" style="284" customWidth="1"/>
    <col min="517" max="525" width="4.5703125" style="284" customWidth="1"/>
    <col min="526" max="761" width="11.42578125" style="284"/>
    <col min="762" max="762" width="24.28515625" style="284" customWidth="1"/>
    <col min="763" max="763" width="11.42578125" style="284" customWidth="1"/>
    <col min="764" max="764" width="1.5703125" style="284" customWidth="1"/>
    <col min="765" max="765" width="10.7109375" style="284" customWidth="1"/>
    <col min="766" max="766" width="1.5703125" style="284" customWidth="1"/>
    <col min="767" max="767" width="11.42578125" style="284" customWidth="1"/>
    <col min="768" max="768" width="11.7109375" style="284" customWidth="1"/>
    <col min="769" max="769" width="10.28515625" style="284" customWidth="1"/>
    <col min="770" max="770" width="10.7109375" style="284" customWidth="1"/>
    <col min="771" max="771" width="10.5703125" style="284" customWidth="1"/>
    <col min="772" max="772" width="8.7109375" style="284" customWidth="1"/>
    <col min="773" max="781" width="4.5703125" style="284" customWidth="1"/>
    <col min="782" max="1017" width="11.42578125" style="284"/>
    <col min="1018" max="1018" width="24.28515625" style="284" customWidth="1"/>
    <col min="1019" max="1019" width="11.42578125" style="284" customWidth="1"/>
    <col min="1020" max="1020" width="1.5703125" style="284" customWidth="1"/>
    <col min="1021" max="1021" width="10.7109375" style="284" customWidth="1"/>
    <col min="1022" max="1022" width="1.5703125" style="284" customWidth="1"/>
    <col min="1023" max="1023" width="11.42578125" style="284" customWidth="1"/>
    <col min="1024" max="1024" width="11.7109375" style="284" customWidth="1"/>
    <col min="1025" max="1025" width="10.28515625" style="284" customWidth="1"/>
    <col min="1026" max="1026" width="10.7109375" style="284" customWidth="1"/>
    <col min="1027" max="1027" width="10.5703125" style="284" customWidth="1"/>
    <col min="1028" max="1028" width="8.7109375" style="284" customWidth="1"/>
    <col min="1029" max="1037" width="4.5703125" style="284" customWidth="1"/>
    <col min="1038" max="1273" width="11.42578125" style="284"/>
    <col min="1274" max="1274" width="24.28515625" style="284" customWidth="1"/>
    <col min="1275" max="1275" width="11.42578125" style="284" customWidth="1"/>
    <col min="1276" max="1276" width="1.5703125" style="284" customWidth="1"/>
    <col min="1277" max="1277" width="10.7109375" style="284" customWidth="1"/>
    <col min="1278" max="1278" width="1.5703125" style="284" customWidth="1"/>
    <col min="1279" max="1279" width="11.42578125" style="284" customWidth="1"/>
    <col min="1280" max="1280" width="11.7109375" style="284" customWidth="1"/>
    <col min="1281" max="1281" width="10.28515625" style="284" customWidth="1"/>
    <col min="1282" max="1282" width="10.7109375" style="284" customWidth="1"/>
    <col min="1283" max="1283" width="10.5703125" style="284" customWidth="1"/>
    <col min="1284" max="1284" width="8.7109375" style="284" customWidth="1"/>
    <col min="1285" max="1293" width="4.5703125" style="284" customWidth="1"/>
    <col min="1294" max="1529" width="11.42578125" style="284"/>
    <col min="1530" max="1530" width="24.28515625" style="284" customWidth="1"/>
    <col min="1531" max="1531" width="11.42578125" style="284" customWidth="1"/>
    <col min="1532" max="1532" width="1.5703125" style="284" customWidth="1"/>
    <col min="1533" max="1533" width="10.7109375" style="284" customWidth="1"/>
    <col min="1534" max="1534" width="1.5703125" style="284" customWidth="1"/>
    <col min="1535" max="1535" width="11.42578125" style="284" customWidth="1"/>
    <col min="1536" max="1536" width="11.7109375" style="284" customWidth="1"/>
    <col min="1537" max="1537" width="10.28515625" style="284" customWidth="1"/>
    <col min="1538" max="1538" width="10.7109375" style="284" customWidth="1"/>
    <col min="1539" max="1539" width="10.5703125" style="284" customWidth="1"/>
    <col min="1540" max="1540" width="8.7109375" style="284" customWidth="1"/>
    <col min="1541" max="1549" width="4.5703125" style="284" customWidth="1"/>
    <col min="1550" max="1785" width="11.42578125" style="284"/>
    <col min="1786" max="1786" width="24.28515625" style="284" customWidth="1"/>
    <col min="1787" max="1787" width="11.42578125" style="284" customWidth="1"/>
    <col min="1788" max="1788" width="1.5703125" style="284" customWidth="1"/>
    <col min="1789" max="1789" width="10.7109375" style="284" customWidth="1"/>
    <col min="1790" max="1790" width="1.5703125" style="284" customWidth="1"/>
    <col min="1791" max="1791" width="11.42578125" style="284" customWidth="1"/>
    <col min="1792" max="1792" width="11.7109375" style="284" customWidth="1"/>
    <col min="1793" max="1793" width="10.28515625" style="284" customWidth="1"/>
    <col min="1794" max="1794" width="10.7109375" style="284" customWidth="1"/>
    <col min="1795" max="1795" width="10.5703125" style="284" customWidth="1"/>
    <col min="1796" max="1796" width="8.7109375" style="284" customWidth="1"/>
    <col min="1797" max="1805" width="4.5703125" style="284" customWidth="1"/>
    <col min="1806" max="2041" width="11.42578125" style="284"/>
    <col min="2042" max="2042" width="24.28515625" style="284" customWidth="1"/>
    <col min="2043" max="2043" width="11.42578125" style="284" customWidth="1"/>
    <col min="2044" max="2044" width="1.5703125" style="284" customWidth="1"/>
    <col min="2045" max="2045" width="10.7109375" style="284" customWidth="1"/>
    <col min="2046" max="2046" width="1.5703125" style="284" customWidth="1"/>
    <col min="2047" max="2047" width="11.42578125" style="284" customWidth="1"/>
    <col min="2048" max="2048" width="11.7109375" style="284" customWidth="1"/>
    <col min="2049" max="2049" width="10.28515625" style="284" customWidth="1"/>
    <col min="2050" max="2050" width="10.7109375" style="284" customWidth="1"/>
    <col min="2051" max="2051" width="10.5703125" style="284" customWidth="1"/>
    <col min="2052" max="2052" width="8.7109375" style="284" customWidth="1"/>
    <col min="2053" max="2061" width="4.5703125" style="284" customWidth="1"/>
    <col min="2062" max="2297" width="11.42578125" style="284"/>
    <col min="2298" max="2298" width="24.28515625" style="284" customWidth="1"/>
    <col min="2299" max="2299" width="11.42578125" style="284" customWidth="1"/>
    <col min="2300" max="2300" width="1.5703125" style="284" customWidth="1"/>
    <col min="2301" max="2301" width="10.7109375" style="284" customWidth="1"/>
    <col min="2302" max="2302" width="1.5703125" style="284" customWidth="1"/>
    <col min="2303" max="2303" width="11.42578125" style="284" customWidth="1"/>
    <col min="2304" max="2304" width="11.7109375" style="284" customWidth="1"/>
    <col min="2305" max="2305" width="10.28515625" style="284" customWidth="1"/>
    <col min="2306" max="2306" width="10.7109375" style="284" customWidth="1"/>
    <col min="2307" max="2307" width="10.5703125" style="284" customWidth="1"/>
    <col min="2308" max="2308" width="8.7109375" style="284" customWidth="1"/>
    <col min="2309" max="2317" width="4.5703125" style="284" customWidth="1"/>
    <col min="2318" max="2553" width="11.42578125" style="284"/>
    <col min="2554" max="2554" width="24.28515625" style="284" customWidth="1"/>
    <col min="2555" max="2555" width="11.42578125" style="284" customWidth="1"/>
    <col min="2556" max="2556" width="1.5703125" style="284" customWidth="1"/>
    <col min="2557" max="2557" width="10.7109375" style="284" customWidth="1"/>
    <col min="2558" max="2558" width="1.5703125" style="284" customWidth="1"/>
    <col min="2559" max="2559" width="11.42578125" style="284" customWidth="1"/>
    <col min="2560" max="2560" width="11.7109375" style="284" customWidth="1"/>
    <col min="2561" max="2561" width="10.28515625" style="284" customWidth="1"/>
    <col min="2562" max="2562" width="10.7109375" style="284" customWidth="1"/>
    <col min="2563" max="2563" width="10.5703125" style="284" customWidth="1"/>
    <col min="2564" max="2564" width="8.7109375" style="284" customWidth="1"/>
    <col min="2565" max="2573" width="4.5703125" style="284" customWidth="1"/>
    <col min="2574" max="2809" width="11.42578125" style="284"/>
    <col min="2810" max="2810" width="24.28515625" style="284" customWidth="1"/>
    <col min="2811" max="2811" width="11.42578125" style="284" customWidth="1"/>
    <col min="2812" max="2812" width="1.5703125" style="284" customWidth="1"/>
    <col min="2813" max="2813" width="10.7109375" style="284" customWidth="1"/>
    <col min="2814" max="2814" width="1.5703125" style="284" customWidth="1"/>
    <col min="2815" max="2815" width="11.42578125" style="284" customWidth="1"/>
    <col min="2816" max="2816" width="11.7109375" style="284" customWidth="1"/>
    <col min="2817" max="2817" width="10.28515625" style="284" customWidth="1"/>
    <col min="2818" max="2818" width="10.7109375" style="284" customWidth="1"/>
    <col min="2819" max="2819" width="10.5703125" style="284" customWidth="1"/>
    <col min="2820" max="2820" width="8.7109375" style="284" customWidth="1"/>
    <col min="2821" max="2829" width="4.5703125" style="284" customWidth="1"/>
    <col min="2830" max="3065" width="11.42578125" style="284"/>
    <col min="3066" max="3066" width="24.28515625" style="284" customWidth="1"/>
    <col min="3067" max="3067" width="11.42578125" style="284" customWidth="1"/>
    <col min="3068" max="3068" width="1.5703125" style="284" customWidth="1"/>
    <col min="3069" max="3069" width="10.7109375" style="284" customWidth="1"/>
    <col min="3070" max="3070" width="1.5703125" style="284" customWidth="1"/>
    <col min="3071" max="3071" width="11.42578125" style="284" customWidth="1"/>
    <col min="3072" max="3072" width="11.7109375" style="284" customWidth="1"/>
    <col min="3073" max="3073" width="10.28515625" style="284" customWidth="1"/>
    <col min="3074" max="3074" width="10.7109375" style="284" customWidth="1"/>
    <col min="3075" max="3075" width="10.5703125" style="284" customWidth="1"/>
    <col min="3076" max="3076" width="8.7109375" style="284" customWidth="1"/>
    <col min="3077" max="3085" width="4.5703125" style="284" customWidth="1"/>
    <col min="3086" max="3321" width="11.42578125" style="284"/>
    <col min="3322" max="3322" width="24.28515625" style="284" customWidth="1"/>
    <col min="3323" max="3323" width="11.42578125" style="284" customWidth="1"/>
    <col min="3324" max="3324" width="1.5703125" style="284" customWidth="1"/>
    <col min="3325" max="3325" width="10.7109375" style="284" customWidth="1"/>
    <col min="3326" max="3326" width="1.5703125" style="284" customWidth="1"/>
    <col min="3327" max="3327" width="11.42578125" style="284" customWidth="1"/>
    <col min="3328" max="3328" width="11.7109375" style="284" customWidth="1"/>
    <col min="3329" max="3329" width="10.28515625" style="284" customWidth="1"/>
    <col min="3330" max="3330" width="10.7109375" style="284" customWidth="1"/>
    <col min="3331" max="3331" width="10.5703125" style="284" customWidth="1"/>
    <col min="3332" max="3332" width="8.7109375" style="284" customWidth="1"/>
    <col min="3333" max="3341" width="4.5703125" style="284" customWidth="1"/>
    <col min="3342" max="3577" width="11.42578125" style="284"/>
    <col min="3578" max="3578" width="24.28515625" style="284" customWidth="1"/>
    <col min="3579" max="3579" width="11.42578125" style="284" customWidth="1"/>
    <col min="3580" max="3580" width="1.5703125" style="284" customWidth="1"/>
    <col min="3581" max="3581" width="10.7109375" style="284" customWidth="1"/>
    <col min="3582" max="3582" width="1.5703125" style="284" customWidth="1"/>
    <col min="3583" max="3583" width="11.42578125" style="284" customWidth="1"/>
    <col min="3584" max="3584" width="11.7109375" style="284" customWidth="1"/>
    <col min="3585" max="3585" width="10.28515625" style="284" customWidth="1"/>
    <col min="3586" max="3586" width="10.7109375" style="284" customWidth="1"/>
    <col min="3587" max="3587" width="10.5703125" style="284" customWidth="1"/>
    <col min="3588" max="3588" width="8.7109375" style="284" customWidth="1"/>
    <col min="3589" max="3597" width="4.5703125" style="284" customWidth="1"/>
    <col min="3598" max="3833" width="11.42578125" style="284"/>
    <col min="3834" max="3834" width="24.28515625" style="284" customWidth="1"/>
    <col min="3835" max="3835" width="11.42578125" style="284" customWidth="1"/>
    <col min="3836" max="3836" width="1.5703125" style="284" customWidth="1"/>
    <col min="3837" max="3837" width="10.7109375" style="284" customWidth="1"/>
    <col min="3838" max="3838" width="1.5703125" style="284" customWidth="1"/>
    <col min="3839" max="3839" width="11.42578125" style="284" customWidth="1"/>
    <col min="3840" max="3840" width="11.7109375" style="284" customWidth="1"/>
    <col min="3841" max="3841" width="10.28515625" style="284" customWidth="1"/>
    <col min="3842" max="3842" width="10.7109375" style="284" customWidth="1"/>
    <col min="3843" max="3843" width="10.5703125" style="284" customWidth="1"/>
    <col min="3844" max="3844" width="8.7109375" style="284" customWidth="1"/>
    <col min="3845" max="3853" width="4.5703125" style="284" customWidth="1"/>
    <col min="3854" max="4089" width="11.42578125" style="284"/>
    <col min="4090" max="4090" width="24.28515625" style="284" customWidth="1"/>
    <col min="4091" max="4091" width="11.42578125" style="284" customWidth="1"/>
    <col min="4092" max="4092" width="1.5703125" style="284" customWidth="1"/>
    <col min="4093" max="4093" width="10.7109375" style="284" customWidth="1"/>
    <col min="4094" max="4094" width="1.5703125" style="284" customWidth="1"/>
    <col min="4095" max="4095" width="11.42578125" style="284" customWidth="1"/>
    <col min="4096" max="4096" width="11.7109375" style="284" customWidth="1"/>
    <col min="4097" max="4097" width="10.28515625" style="284" customWidth="1"/>
    <col min="4098" max="4098" width="10.7109375" style="284" customWidth="1"/>
    <col min="4099" max="4099" width="10.5703125" style="284" customWidth="1"/>
    <col min="4100" max="4100" width="8.7109375" style="284" customWidth="1"/>
    <col min="4101" max="4109" width="4.5703125" style="284" customWidth="1"/>
    <col min="4110" max="4345" width="11.42578125" style="284"/>
    <col min="4346" max="4346" width="24.28515625" style="284" customWidth="1"/>
    <col min="4347" max="4347" width="11.42578125" style="284" customWidth="1"/>
    <col min="4348" max="4348" width="1.5703125" style="284" customWidth="1"/>
    <col min="4349" max="4349" width="10.7109375" style="284" customWidth="1"/>
    <col min="4350" max="4350" width="1.5703125" style="284" customWidth="1"/>
    <col min="4351" max="4351" width="11.42578125" style="284" customWidth="1"/>
    <col min="4352" max="4352" width="11.7109375" style="284" customWidth="1"/>
    <col min="4353" max="4353" width="10.28515625" style="284" customWidth="1"/>
    <col min="4354" max="4354" width="10.7109375" style="284" customWidth="1"/>
    <col min="4355" max="4355" width="10.5703125" style="284" customWidth="1"/>
    <col min="4356" max="4356" width="8.7109375" style="284" customWidth="1"/>
    <col min="4357" max="4365" width="4.5703125" style="284" customWidth="1"/>
    <col min="4366" max="4601" width="11.42578125" style="284"/>
    <col min="4602" max="4602" width="24.28515625" style="284" customWidth="1"/>
    <col min="4603" max="4603" width="11.42578125" style="284" customWidth="1"/>
    <col min="4604" max="4604" width="1.5703125" style="284" customWidth="1"/>
    <col min="4605" max="4605" width="10.7109375" style="284" customWidth="1"/>
    <col min="4606" max="4606" width="1.5703125" style="284" customWidth="1"/>
    <col min="4607" max="4607" width="11.42578125" style="284" customWidth="1"/>
    <col min="4608" max="4608" width="11.7109375" style="284" customWidth="1"/>
    <col min="4609" max="4609" width="10.28515625" style="284" customWidth="1"/>
    <col min="4610" max="4610" width="10.7109375" style="284" customWidth="1"/>
    <col min="4611" max="4611" width="10.5703125" style="284" customWidth="1"/>
    <col min="4612" max="4612" width="8.7109375" style="284" customWidth="1"/>
    <col min="4613" max="4621" width="4.5703125" style="284" customWidth="1"/>
    <col min="4622" max="4857" width="11.42578125" style="284"/>
    <col min="4858" max="4858" width="24.28515625" style="284" customWidth="1"/>
    <col min="4859" max="4859" width="11.42578125" style="284" customWidth="1"/>
    <col min="4860" max="4860" width="1.5703125" style="284" customWidth="1"/>
    <col min="4861" max="4861" width="10.7109375" style="284" customWidth="1"/>
    <col min="4862" max="4862" width="1.5703125" style="284" customWidth="1"/>
    <col min="4863" max="4863" width="11.42578125" style="284" customWidth="1"/>
    <col min="4864" max="4864" width="11.7109375" style="284" customWidth="1"/>
    <col min="4865" max="4865" width="10.28515625" style="284" customWidth="1"/>
    <col min="4866" max="4866" width="10.7109375" style="284" customWidth="1"/>
    <col min="4867" max="4867" width="10.5703125" style="284" customWidth="1"/>
    <col min="4868" max="4868" width="8.7109375" style="284" customWidth="1"/>
    <col min="4869" max="4877" width="4.5703125" style="284" customWidth="1"/>
    <col min="4878" max="5113" width="11.42578125" style="284"/>
    <col min="5114" max="5114" width="24.28515625" style="284" customWidth="1"/>
    <col min="5115" max="5115" width="11.42578125" style="284" customWidth="1"/>
    <col min="5116" max="5116" width="1.5703125" style="284" customWidth="1"/>
    <col min="5117" max="5117" width="10.7109375" style="284" customWidth="1"/>
    <col min="5118" max="5118" width="1.5703125" style="284" customWidth="1"/>
    <col min="5119" max="5119" width="11.42578125" style="284" customWidth="1"/>
    <col min="5120" max="5120" width="11.7109375" style="284" customWidth="1"/>
    <col min="5121" max="5121" width="10.28515625" style="284" customWidth="1"/>
    <col min="5122" max="5122" width="10.7109375" style="284" customWidth="1"/>
    <col min="5123" max="5123" width="10.5703125" style="284" customWidth="1"/>
    <col min="5124" max="5124" width="8.7109375" style="284" customWidth="1"/>
    <col min="5125" max="5133" width="4.5703125" style="284" customWidth="1"/>
    <col min="5134" max="5369" width="11.42578125" style="284"/>
    <col min="5370" max="5370" width="24.28515625" style="284" customWidth="1"/>
    <col min="5371" max="5371" width="11.42578125" style="284" customWidth="1"/>
    <col min="5372" max="5372" width="1.5703125" style="284" customWidth="1"/>
    <col min="5373" max="5373" width="10.7109375" style="284" customWidth="1"/>
    <col min="5374" max="5374" width="1.5703125" style="284" customWidth="1"/>
    <col min="5375" max="5375" width="11.42578125" style="284" customWidth="1"/>
    <col min="5376" max="5376" width="11.7109375" style="284" customWidth="1"/>
    <col min="5377" max="5377" width="10.28515625" style="284" customWidth="1"/>
    <col min="5378" max="5378" width="10.7109375" style="284" customWidth="1"/>
    <col min="5379" max="5379" width="10.5703125" style="284" customWidth="1"/>
    <col min="5380" max="5380" width="8.7109375" style="284" customWidth="1"/>
    <col min="5381" max="5389" width="4.5703125" style="284" customWidth="1"/>
    <col min="5390" max="5625" width="11.42578125" style="284"/>
    <col min="5626" max="5626" width="24.28515625" style="284" customWidth="1"/>
    <col min="5627" max="5627" width="11.42578125" style="284" customWidth="1"/>
    <col min="5628" max="5628" width="1.5703125" style="284" customWidth="1"/>
    <col min="5629" max="5629" width="10.7109375" style="284" customWidth="1"/>
    <col min="5630" max="5630" width="1.5703125" style="284" customWidth="1"/>
    <col min="5631" max="5631" width="11.42578125" style="284" customWidth="1"/>
    <col min="5632" max="5632" width="11.7109375" style="284" customWidth="1"/>
    <col min="5633" max="5633" width="10.28515625" style="284" customWidth="1"/>
    <col min="5634" max="5634" width="10.7109375" style="284" customWidth="1"/>
    <col min="5635" max="5635" width="10.5703125" style="284" customWidth="1"/>
    <col min="5636" max="5636" width="8.7109375" style="284" customWidth="1"/>
    <col min="5637" max="5645" width="4.5703125" style="284" customWidth="1"/>
    <col min="5646" max="5881" width="11.42578125" style="284"/>
    <col min="5882" max="5882" width="24.28515625" style="284" customWidth="1"/>
    <col min="5883" max="5883" width="11.42578125" style="284" customWidth="1"/>
    <col min="5884" max="5884" width="1.5703125" style="284" customWidth="1"/>
    <col min="5885" max="5885" width="10.7109375" style="284" customWidth="1"/>
    <col min="5886" max="5886" width="1.5703125" style="284" customWidth="1"/>
    <col min="5887" max="5887" width="11.42578125" style="284" customWidth="1"/>
    <col min="5888" max="5888" width="11.7109375" style="284" customWidth="1"/>
    <col min="5889" max="5889" width="10.28515625" style="284" customWidth="1"/>
    <col min="5890" max="5890" width="10.7109375" style="284" customWidth="1"/>
    <col min="5891" max="5891" width="10.5703125" style="284" customWidth="1"/>
    <col min="5892" max="5892" width="8.7109375" style="284" customWidth="1"/>
    <col min="5893" max="5901" width="4.5703125" style="284" customWidth="1"/>
    <col min="5902" max="6137" width="11.42578125" style="284"/>
    <col min="6138" max="6138" width="24.28515625" style="284" customWidth="1"/>
    <col min="6139" max="6139" width="11.42578125" style="284" customWidth="1"/>
    <col min="6140" max="6140" width="1.5703125" style="284" customWidth="1"/>
    <col min="6141" max="6141" width="10.7109375" style="284" customWidth="1"/>
    <col min="6142" max="6142" width="1.5703125" style="284" customWidth="1"/>
    <col min="6143" max="6143" width="11.42578125" style="284" customWidth="1"/>
    <col min="6144" max="6144" width="11.7109375" style="284" customWidth="1"/>
    <col min="6145" max="6145" width="10.28515625" style="284" customWidth="1"/>
    <col min="6146" max="6146" width="10.7109375" style="284" customWidth="1"/>
    <col min="6147" max="6147" width="10.5703125" style="284" customWidth="1"/>
    <col min="6148" max="6148" width="8.7109375" style="284" customWidth="1"/>
    <col min="6149" max="6157" width="4.5703125" style="284" customWidth="1"/>
    <col min="6158" max="6393" width="11.42578125" style="284"/>
    <col min="6394" max="6394" width="24.28515625" style="284" customWidth="1"/>
    <col min="6395" max="6395" width="11.42578125" style="284" customWidth="1"/>
    <col min="6396" max="6396" width="1.5703125" style="284" customWidth="1"/>
    <col min="6397" max="6397" width="10.7109375" style="284" customWidth="1"/>
    <col min="6398" max="6398" width="1.5703125" style="284" customWidth="1"/>
    <col min="6399" max="6399" width="11.42578125" style="284" customWidth="1"/>
    <col min="6400" max="6400" width="11.7109375" style="284" customWidth="1"/>
    <col min="6401" max="6401" width="10.28515625" style="284" customWidth="1"/>
    <col min="6402" max="6402" width="10.7109375" style="284" customWidth="1"/>
    <col min="6403" max="6403" width="10.5703125" style="284" customWidth="1"/>
    <col min="6404" max="6404" width="8.7109375" style="284" customWidth="1"/>
    <col min="6405" max="6413" width="4.5703125" style="284" customWidth="1"/>
    <col min="6414" max="6649" width="11.42578125" style="284"/>
    <col min="6650" max="6650" width="24.28515625" style="284" customWidth="1"/>
    <col min="6651" max="6651" width="11.42578125" style="284" customWidth="1"/>
    <col min="6652" max="6652" width="1.5703125" style="284" customWidth="1"/>
    <col min="6653" max="6653" width="10.7109375" style="284" customWidth="1"/>
    <col min="6654" max="6654" width="1.5703125" style="284" customWidth="1"/>
    <col min="6655" max="6655" width="11.42578125" style="284" customWidth="1"/>
    <col min="6656" max="6656" width="11.7109375" style="284" customWidth="1"/>
    <col min="6657" max="6657" width="10.28515625" style="284" customWidth="1"/>
    <col min="6658" max="6658" width="10.7109375" style="284" customWidth="1"/>
    <col min="6659" max="6659" width="10.5703125" style="284" customWidth="1"/>
    <col min="6660" max="6660" width="8.7109375" style="284" customWidth="1"/>
    <col min="6661" max="6669" width="4.5703125" style="284" customWidth="1"/>
    <col min="6670" max="6905" width="11.42578125" style="284"/>
    <col min="6906" max="6906" width="24.28515625" style="284" customWidth="1"/>
    <col min="6907" max="6907" width="11.42578125" style="284" customWidth="1"/>
    <col min="6908" max="6908" width="1.5703125" style="284" customWidth="1"/>
    <col min="6909" max="6909" width="10.7109375" style="284" customWidth="1"/>
    <col min="6910" max="6910" width="1.5703125" style="284" customWidth="1"/>
    <col min="6911" max="6911" width="11.42578125" style="284" customWidth="1"/>
    <col min="6912" max="6912" width="11.7109375" style="284" customWidth="1"/>
    <col min="6913" max="6913" width="10.28515625" style="284" customWidth="1"/>
    <col min="6914" max="6914" width="10.7109375" style="284" customWidth="1"/>
    <col min="6915" max="6915" width="10.5703125" style="284" customWidth="1"/>
    <col min="6916" max="6916" width="8.7109375" style="284" customWidth="1"/>
    <col min="6917" max="6925" width="4.5703125" style="284" customWidth="1"/>
    <col min="6926" max="7161" width="11.42578125" style="284"/>
    <col min="7162" max="7162" width="24.28515625" style="284" customWidth="1"/>
    <col min="7163" max="7163" width="11.42578125" style="284" customWidth="1"/>
    <col min="7164" max="7164" width="1.5703125" style="284" customWidth="1"/>
    <col min="7165" max="7165" width="10.7109375" style="284" customWidth="1"/>
    <col min="7166" max="7166" width="1.5703125" style="284" customWidth="1"/>
    <col min="7167" max="7167" width="11.42578125" style="284" customWidth="1"/>
    <col min="7168" max="7168" width="11.7109375" style="284" customWidth="1"/>
    <col min="7169" max="7169" width="10.28515625" style="284" customWidth="1"/>
    <col min="7170" max="7170" width="10.7109375" style="284" customWidth="1"/>
    <col min="7171" max="7171" width="10.5703125" style="284" customWidth="1"/>
    <col min="7172" max="7172" width="8.7109375" style="284" customWidth="1"/>
    <col min="7173" max="7181" width="4.5703125" style="284" customWidth="1"/>
    <col min="7182" max="7417" width="11.42578125" style="284"/>
    <col min="7418" max="7418" width="24.28515625" style="284" customWidth="1"/>
    <col min="7419" max="7419" width="11.42578125" style="284" customWidth="1"/>
    <col min="7420" max="7420" width="1.5703125" style="284" customWidth="1"/>
    <col min="7421" max="7421" width="10.7109375" style="284" customWidth="1"/>
    <col min="7422" max="7422" width="1.5703125" style="284" customWidth="1"/>
    <col min="7423" max="7423" width="11.42578125" style="284" customWidth="1"/>
    <col min="7424" max="7424" width="11.7109375" style="284" customWidth="1"/>
    <col min="7425" max="7425" width="10.28515625" style="284" customWidth="1"/>
    <col min="7426" max="7426" width="10.7109375" style="284" customWidth="1"/>
    <col min="7427" max="7427" width="10.5703125" style="284" customWidth="1"/>
    <col min="7428" max="7428" width="8.7109375" style="284" customWidth="1"/>
    <col min="7429" max="7437" width="4.5703125" style="284" customWidth="1"/>
    <col min="7438" max="7673" width="11.42578125" style="284"/>
    <col min="7674" max="7674" width="24.28515625" style="284" customWidth="1"/>
    <col min="7675" max="7675" width="11.42578125" style="284" customWidth="1"/>
    <col min="7676" max="7676" width="1.5703125" style="284" customWidth="1"/>
    <col min="7677" max="7677" width="10.7109375" style="284" customWidth="1"/>
    <col min="7678" max="7678" width="1.5703125" style="284" customWidth="1"/>
    <col min="7679" max="7679" width="11.42578125" style="284" customWidth="1"/>
    <col min="7680" max="7680" width="11.7109375" style="284" customWidth="1"/>
    <col min="7681" max="7681" width="10.28515625" style="284" customWidth="1"/>
    <col min="7682" max="7682" width="10.7109375" style="284" customWidth="1"/>
    <col min="7683" max="7683" width="10.5703125" style="284" customWidth="1"/>
    <col min="7684" max="7684" width="8.7109375" style="284" customWidth="1"/>
    <col min="7685" max="7693" width="4.5703125" style="284" customWidth="1"/>
    <col min="7694" max="7929" width="11.42578125" style="284"/>
    <col min="7930" max="7930" width="24.28515625" style="284" customWidth="1"/>
    <col min="7931" max="7931" width="11.42578125" style="284" customWidth="1"/>
    <col min="7932" max="7932" width="1.5703125" style="284" customWidth="1"/>
    <col min="7933" max="7933" width="10.7109375" style="284" customWidth="1"/>
    <col min="7934" max="7934" width="1.5703125" style="284" customWidth="1"/>
    <col min="7935" max="7935" width="11.42578125" style="284" customWidth="1"/>
    <col min="7936" max="7936" width="11.7109375" style="284" customWidth="1"/>
    <col min="7937" max="7937" width="10.28515625" style="284" customWidth="1"/>
    <col min="7938" max="7938" width="10.7109375" style="284" customWidth="1"/>
    <col min="7939" max="7939" width="10.5703125" style="284" customWidth="1"/>
    <col min="7940" max="7940" width="8.7109375" style="284" customWidth="1"/>
    <col min="7941" max="7949" width="4.5703125" style="284" customWidth="1"/>
    <col min="7950" max="8185" width="11.42578125" style="284"/>
    <col min="8186" max="8186" width="24.28515625" style="284" customWidth="1"/>
    <col min="8187" max="8187" width="11.42578125" style="284" customWidth="1"/>
    <col min="8188" max="8188" width="1.5703125" style="284" customWidth="1"/>
    <col min="8189" max="8189" width="10.7109375" style="284" customWidth="1"/>
    <col min="8190" max="8190" width="1.5703125" style="284" customWidth="1"/>
    <col min="8191" max="8191" width="11.42578125" style="284" customWidth="1"/>
    <col min="8192" max="8192" width="11.7109375" style="284" customWidth="1"/>
    <col min="8193" max="8193" width="10.28515625" style="284" customWidth="1"/>
    <col min="8194" max="8194" width="10.7109375" style="284" customWidth="1"/>
    <col min="8195" max="8195" width="10.5703125" style="284" customWidth="1"/>
    <col min="8196" max="8196" width="8.7109375" style="284" customWidth="1"/>
    <col min="8197" max="8205" width="4.5703125" style="284" customWidth="1"/>
    <col min="8206" max="8441" width="11.42578125" style="284"/>
    <col min="8442" max="8442" width="24.28515625" style="284" customWidth="1"/>
    <col min="8443" max="8443" width="11.42578125" style="284" customWidth="1"/>
    <col min="8444" max="8444" width="1.5703125" style="284" customWidth="1"/>
    <col min="8445" max="8445" width="10.7109375" style="284" customWidth="1"/>
    <col min="8446" max="8446" width="1.5703125" style="284" customWidth="1"/>
    <col min="8447" max="8447" width="11.42578125" style="284" customWidth="1"/>
    <col min="8448" max="8448" width="11.7109375" style="284" customWidth="1"/>
    <col min="8449" max="8449" width="10.28515625" style="284" customWidth="1"/>
    <col min="8450" max="8450" width="10.7109375" style="284" customWidth="1"/>
    <col min="8451" max="8451" width="10.5703125" style="284" customWidth="1"/>
    <col min="8452" max="8452" width="8.7109375" style="284" customWidth="1"/>
    <col min="8453" max="8461" width="4.5703125" style="284" customWidth="1"/>
    <col min="8462" max="8697" width="11.42578125" style="284"/>
    <col min="8698" max="8698" width="24.28515625" style="284" customWidth="1"/>
    <col min="8699" max="8699" width="11.42578125" style="284" customWidth="1"/>
    <col min="8700" max="8700" width="1.5703125" style="284" customWidth="1"/>
    <col min="8701" max="8701" width="10.7109375" style="284" customWidth="1"/>
    <col min="8702" max="8702" width="1.5703125" style="284" customWidth="1"/>
    <col min="8703" max="8703" width="11.42578125" style="284" customWidth="1"/>
    <col min="8704" max="8704" width="11.7109375" style="284" customWidth="1"/>
    <col min="8705" max="8705" width="10.28515625" style="284" customWidth="1"/>
    <col min="8706" max="8706" width="10.7109375" style="284" customWidth="1"/>
    <col min="8707" max="8707" width="10.5703125" style="284" customWidth="1"/>
    <col min="8708" max="8708" width="8.7109375" style="284" customWidth="1"/>
    <col min="8709" max="8717" width="4.5703125" style="284" customWidth="1"/>
    <col min="8718" max="8953" width="11.42578125" style="284"/>
    <col min="8954" max="8954" width="24.28515625" style="284" customWidth="1"/>
    <col min="8955" max="8955" width="11.42578125" style="284" customWidth="1"/>
    <col min="8956" max="8956" width="1.5703125" style="284" customWidth="1"/>
    <col min="8957" max="8957" width="10.7109375" style="284" customWidth="1"/>
    <col min="8958" max="8958" width="1.5703125" style="284" customWidth="1"/>
    <col min="8959" max="8959" width="11.42578125" style="284" customWidth="1"/>
    <col min="8960" max="8960" width="11.7109375" style="284" customWidth="1"/>
    <col min="8961" max="8961" width="10.28515625" style="284" customWidth="1"/>
    <col min="8962" max="8962" width="10.7109375" style="284" customWidth="1"/>
    <col min="8963" max="8963" width="10.5703125" style="284" customWidth="1"/>
    <col min="8964" max="8964" width="8.7109375" style="284" customWidth="1"/>
    <col min="8965" max="8973" width="4.5703125" style="284" customWidth="1"/>
    <col min="8974" max="9209" width="11.42578125" style="284"/>
    <col min="9210" max="9210" width="24.28515625" style="284" customWidth="1"/>
    <col min="9211" max="9211" width="11.42578125" style="284" customWidth="1"/>
    <col min="9212" max="9212" width="1.5703125" style="284" customWidth="1"/>
    <col min="9213" max="9213" width="10.7109375" style="284" customWidth="1"/>
    <col min="9214" max="9214" width="1.5703125" style="284" customWidth="1"/>
    <col min="9215" max="9215" width="11.42578125" style="284" customWidth="1"/>
    <col min="9216" max="9216" width="11.7109375" style="284" customWidth="1"/>
    <col min="9217" max="9217" width="10.28515625" style="284" customWidth="1"/>
    <col min="9218" max="9218" width="10.7109375" style="284" customWidth="1"/>
    <col min="9219" max="9219" width="10.5703125" style="284" customWidth="1"/>
    <col min="9220" max="9220" width="8.7109375" style="284" customWidth="1"/>
    <col min="9221" max="9229" width="4.5703125" style="284" customWidth="1"/>
    <col min="9230" max="9465" width="11.42578125" style="284"/>
    <col min="9466" max="9466" width="24.28515625" style="284" customWidth="1"/>
    <col min="9467" max="9467" width="11.42578125" style="284" customWidth="1"/>
    <col min="9468" max="9468" width="1.5703125" style="284" customWidth="1"/>
    <col min="9469" max="9469" width="10.7109375" style="284" customWidth="1"/>
    <col min="9470" max="9470" width="1.5703125" style="284" customWidth="1"/>
    <col min="9471" max="9471" width="11.42578125" style="284" customWidth="1"/>
    <col min="9472" max="9472" width="11.7109375" style="284" customWidth="1"/>
    <col min="9473" max="9473" width="10.28515625" style="284" customWidth="1"/>
    <col min="9474" max="9474" width="10.7109375" style="284" customWidth="1"/>
    <col min="9475" max="9475" width="10.5703125" style="284" customWidth="1"/>
    <col min="9476" max="9476" width="8.7109375" style="284" customWidth="1"/>
    <col min="9477" max="9485" width="4.5703125" style="284" customWidth="1"/>
    <col min="9486" max="9721" width="11.42578125" style="284"/>
    <col min="9722" max="9722" width="24.28515625" style="284" customWidth="1"/>
    <col min="9723" max="9723" width="11.42578125" style="284" customWidth="1"/>
    <col min="9724" max="9724" width="1.5703125" style="284" customWidth="1"/>
    <col min="9725" max="9725" width="10.7109375" style="284" customWidth="1"/>
    <col min="9726" max="9726" width="1.5703125" style="284" customWidth="1"/>
    <col min="9727" max="9727" width="11.42578125" style="284" customWidth="1"/>
    <col min="9728" max="9728" width="11.7109375" style="284" customWidth="1"/>
    <col min="9729" max="9729" width="10.28515625" style="284" customWidth="1"/>
    <col min="9730" max="9730" width="10.7109375" style="284" customWidth="1"/>
    <col min="9731" max="9731" width="10.5703125" style="284" customWidth="1"/>
    <col min="9732" max="9732" width="8.7109375" style="284" customWidth="1"/>
    <col min="9733" max="9741" width="4.5703125" style="284" customWidth="1"/>
    <col min="9742" max="9977" width="11.42578125" style="284"/>
    <col min="9978" max="9978" width="24.28515625" style="284" customWidth="1"/>
    <col min="9979" max="9979" width="11.42578125" style="284" customWidth="1"/>
    <col min="9980" max="9980" width="1.5703125" style="284" customWidth="1"/>
    <col min="9981" max="9981" width="10.7109375" style="284" customWidth="1"/>
    <col min="9982" max="9982" width="1.5703125" style="284" customWidth="1"/>
    <col min="9983" max="9983" width="11.42578125" style="284" customWidth="1"/>
    <col min="9984" max="9984" width="11.7109375" style="284" customWidth="1"/>
    <col min="9985" max="9985" width="10.28515625" style="284" customWidth="1"/>
    <col min="9986" max="9986" width="10.7109375" style="284" customWidth="1"/>
    <col min="9987" max="9987" width="10.5703125" style="284" customWidth="1"/>
    <col min="9988" max="9988" width="8.7109375" style="284" customWidth="1"/>
    <col min="9989" max="9997" width="4.5703125" style="284" customWidth="1"/>
    <col min="9998" max="10233" width="11.42578125" style="284"/>
    <col min="10234" max="10234" width="24.28515625" style="284" customWidth="1"/>
    <col min="10235" max="10235" width="11.42578125" style="284" customWidth="1"/>
    <col min="10236" max="10236" width="1.5703125" style="284" customWidth="1"/>
    <col min="10237" max="10237" width="10.7109375" style="284" customWidth="1"/>
    <col min="10238" max="10238" width="1.5703125" style="284" customWidth="1"/>
    <col min="10239" max="10239" width="11.42578125" style="284" customWidth="1"/>
    <col min="10240" max="10240" width="11.7109375" style="284" customWidth="1"/>
    <col min="10241" max="10241" width="10.28515625" style="284" customWidth="1"/>
    <col min="10242" max="10242" width="10.7109375" style="284" customWidth="1"/>
    <col min="10243" max="10243" width="10.5703125" style="284" customWidth="1"/>
    <col min="10244" max="10244" width="8.7109375" style="284" customWidth="1"/>
    <col min="10245" max="10253" width="4.5703125" style="284" customWidth="1"/>
    <col min="10254" max="10489" width="11.42578125" style="284"/>
    <col min="10490" max="10490" width="24.28515625" style="284" customWidth="1"/>
    <col min="10491" max="10491" width="11.42578125" style="284" customWidth="1"/>
    <col min="10492" max="10492" width="1.5703125" style="284" customWidth="1"/>
    <col min="10493" max="10493" width="10.7109375" style="284" customWidth="1"/>
    <col min="10494" max="10494" width="1.5703125" style="284" customWidth="1"/>
    <col min="10495" max="10495" width="11.42578125" style="284" customWidth="1"/>
    <col min="10496" max="10496" width="11.7109375" style="284" customWidth="1"/>
    <col min="10497" max="10497" width="10.28515625" style="284" customWidth="1"/>
    <col min="10498" max="10498" width="10.7109375" style="284" customWidth="1"/>
    <col min="10499" max="10499" width="10.5703125" style="284" customWidth="1"/>
    <col min="10500" max="10500" width="8.7109375" style="284" customWidth="1"/>
    <col min="10501" max="10509" width="4.5703125" style="284" customWidth="1"/>
    <col min="10510" max="10745" width="11.42578125" style="284"/>
    <col min="10746" max="10746" width="24.28515625" style="284" customWidth="1"/>
    <col min="10747" max="10747" width="11.42578125" style="284" customWidth="1"/>
    <col min="10748" max="10748" width="1.5703125" style="284" customWidth="1"/>
    <col min="10749" max="10749" width="10.7109375" style="284" customWidth="1"/>
    <col min="10750" max="10750" width="1.5703125" style="284" customWidth="1"/>
    <col min="10751" max="10751" width="11.42578125" style="284" customWidth="1"/>
    <col min="10752" max="10752" width="11.7109375" style="284" customWidth="1"/>
    <col min="10753" max="10753" width="10.28515625" style="284" customWidth="1"/>
    <col min="10754" max="10754" width="10.7109375" style="284" customWidth="1"/>
    <col min="10755" max="10755" width="10.5703125" style="284" customWidth="1"/>
    <col min="10756" max="10756" width="8.7109375" style="284" customWidth="1"/>
    <col min="10757" max="10765" width="4.5703125" style="284" customWidth="1"/>
    <col min="10766" max="11001" width="11.42578125" style="284"/>
    <col min="11002" max="11002" width="24.28515625" style="284" customWidth="1"/>
    <col min="11003" max="11003" width="11.42578125" style="284" customWidth="1"/>
    <col min="11004" max="11004" width="1.5703125" style="284" customWidth="1"/>
    <col min="11005" max="11005" width="10.7109375" style="284" customWidth="1"/>
    <col min="11006" max="11006" width="1.5703125" style="284" customWidth="1"/>
    <col min="11007" max="11007" width="11.42578125" style="284" customWidth="1"/>
    <col min="11008" max="11008" width="11.7109375" style="284" customWidth="1"/>
    <col min="11009" max="11009" width="10.28515625" style="284" customWidth="1"/>
    <col min="11010" max="11010" width="10.7109375" style="284" customWidth="1"/>
    <col min="11011" max="11011" width="10.5703125" style="284" customWidth="1"/>
    <col min="11012" max="11012" width="8.7109375" style="284" customWidth="1"/>
    <col min="11013" max="11021" width="4.5703125" style="284" customWidth="1"/>
    <col min="11022" max="11257" width="11.42578125" style="284"/>
    <col min="11258" max="11258" width="24.28515625" style="284" customWidth="1"/>
    <col min="11259" max="11259" width="11.42578125" style="284" customWidth="1"/>
    <col min="11260" max="11260" width="1.5703125" style="284" customWidth="1"/>
    <col min="11261" max="11261" width="10.7109375" style="284" customWidth="1"/>
    <col min="11262" max="11262" width="1.5703125" style="284" customWidth="1"/>
    <col min="11263" max="11263" width="11.42578125" style="284" customWidth="1"/>
    <col min="11264" max="11264" width="11.7109375" style="284" customWidth="1"/>
    <col min="11265" max="11265" width="10.28515625" style="284" customWidth="1"/>
    <col min="11266" max="11266" width="10.7109375" style="284" customWidth="1"/>
    <col min="11267" max="11267" width="10.5703125" style="284" customWidth="1"/>
    <col min="11268" max="11268" width="8.7109375" style="284" customWidth="1"/>
    <col min="11269" max="11277" width="4.5703125" style="284" customWidth="1"/>
    <col min="11278" max="11513" width="11.42578125" style="284"/>
    <col min="11514" max="11514" width="24.28515625" style="284" customWidth="1"/>
    <col min="11515" max="11515" width="11.42578125" style="284" customWidth="1"/>
    <col min="11516" max="11516" width="1.5703125" style="284" customWidth="1"/>
    <col min="11517" max="11517" width="10.7109375" style="284" customWidth="1"/>
    <col min="11518" max="11518" width="1.5703125" style="284" customWidth="1"/>
    <col min="11519" max="11519" width="11.42578125" style="284" customWidth="1"/>
    <col min="11520" max="11520" width="11.7109375" style="284" customWidth="1"/>
    <col min="11521" max="11521" width="10.28515625" style="284" customWidth="1"/>
    <col min="11522" max="11522" width="10.7109375" style="284" customWidth="1"/>
    <col min="11523" max="11523" width="10.5703125" style="284" customWidth="1"/>
    <col min="11524" max="11524" width="8.7109375" style="284" customWidth="1"/>
    <col min="11525" max="11533" width="4.5703125" style="284" customWidth="1"/>
    <col min="11534" max="11769" width="11.42578125" style="284"/>
    <col min="11770" max="11770" width="24.28515625" style="284" customWidth="1"/>
    <col min="11771" max="11771" width="11.42578125" style="284" customWidth="1"/>
    <col min="11772" max="11772" width="1.5703125" style="284" customWidth="1"/>
    <col min="11773" max="11773" width="10.7109375" style="284" customWidth="1"/>
    <col min="11774" max="11774" width="1.5703125" style="284" customWidth="1"/>
    <col min="11775" max="11775" width="11.42578125" style="284" customWidth="1"/>
    <col min="11776" max="11776" width="11.7109375" style="284" customWidth="1"/>
    <col min="11777" max="11777" width="10.28515625" style="284" customWidth="1"/>
    <col min="11778" max="11778" width="10.7109375" style="284" customWidth="1"/>
    <col min="11779" max="11779" width="10.5703125" style="284" customWidth="1"/>
    <col min="11780" max="11780" width="8.7109375" style="284" customWidth="1"/>
    <col min="11781" max="11789" width="4.5703125" style="284" customWidth="1"/>
    <col min="11790" max="12025" width="11.42578125" style="284"/>
    <col min="12026" max="12026" width="24.28515625" style="284" customWidth="1"/>
    <col min="12027" max="12027" width="11.42578125" style="284" customWidth="1"/>
    <col min="12028" max="12028" width="1.5703125" style="284" customWidth="1"/>
    <col min="12029" max="12029" width="10.7109375" style="284" customWidth="1"/>
    <col min="12030" max="12030" width="1.5703125" style="284" customWidth="1"/>
    <col min="12031" max="12031" width="11.42578125" style="284" customWidth="1"/>
    <col min="12032" max="12032" width="11.7109375" style="284" customWidth="1"/>
    <col min="12033" max="12033" width="10.28515625" style="284" customWidth="1"/>
    <col min="12034" max="12034" width="10.7109375" style="284" customWidth="1"/>
    <col min="12035" max="12035" width="10.5703125" style="284" customWidth="1"/>
    <col min="12036" max="12036" width="8.7109375" style="284" customWidth="1"/>
    <col min="12037" max="12045" width="4.5703125" style="284" customWidth="1"/>
    <col min="12046" max="12281" width="11.42578125" style="284"/>
    <col min="12282" max="12282" width="24.28515625" style="284" customWidth="1"/>
    <col min="12283" max="12283" width="11.42578125" style="284" customWidth="1"/>
    <col min="12284" max="12284" width="1.5703125" style="284" customWidth="1"/>
    <col min="12285" max="12285" width="10.7109375" style="284" customWidth="1"/>
    <col min="12286" max="12286" width="1.5703125" style="284" customWidth="1"/>
    <col min="12287" max="12287" width="11.42578125" style="284" customWidth="1"/>
    <col min="12288" max="12288" width="11.7109375" style="284" customWidth="1"/>
    <col min="12289" max="12289" width="10.28515625" style="284" customWidth="1"/>
    <col min="12290" max="12290" width="10.7109375" style="284" customWidth="1"/>
    <col min="12291" max="12291" width="10.5703125" style="284" customWidth="1"/>
    <col min="12292" max="12292" width="8.7109375" style="284" customWidth="1"/>
    <col min="12293" max="12301" width="4.5703125" style="284" customWidth="1"/>
    <col min="12302" max="12537" width="11.42578125" style="284"/>
    <col min="12538" max="12538" width="24.28515625" style="284" customWidth="1"/>
    <col min="12539" max="12539" width="11.42578125" style="284" customWidth="1"/>
    <col min="12540" max="12540" width="1.5703125" style="284" customWidth="1"/>
    <col min="12541" max="12541" width="10.7109375" style="284" customWidth="1"/>
    <col min="12542" max="12542" width="1.5703125" style="284" customWidth="1"/>
    <col min="12543" max="12543" width="11.42578125" style="284" customWidth="1"/>
    <col min="12544" max="12544" width="11.7109375" style="284" customWidth="1"/>
    <col min="12545" max="12545" width="10.28515625" style="284" customWidth="1"/>
    <col min="12546" max="12546" width="10.7109375" style="284" customWidth="1"/>
    <col min="12547" max="12547" width="10.5703125" style="284" customWidth="1"/>
    <col min="12548" max="12548" width="8.7109375" style="284" customWidth="1"/>
    <col min="12549" max="12557" width="4.5703125" style="284" customWidth="1"/>
    <col min="12558" max="12793" width="11.42578125" style="284"/>
    <col min="12794" max="12794" width="24.28515625" style="284" customWidth="1"/>
    <col min="12795" max="12795" width="11.42578125" style="284" customWidth="1"/>
    <col min="12796" max="12796" width="1.5703125" style="284" customWidth="1"/>
    <col min="12797" max="12797" width="10.7109375" style="284" customWidth="1"/>
    <col min="12798" max="12798" width="1.5703125" style="284" customWidth="1"/>
    <col min="12799" max="12799" width="11.42578125" style="284" customWidth="1"/>
    <col min="12800" max="12800" width="11.7109375" style="284" customWidth="1"/>
    <col min="12801" max="12801" width="10.28515625" style="284" customWidth="1"/>
    <col min="12802" max="12802" width="10.7109375" style="284" customWidth="1"/>
    <col min="12803" max="12803" width="10.5703125" style="284" customWidth="1"/>
    <col min="12804" max="12804" width="8.7109375" style="284" customWidth="1"/>
    <col min="12805" max="12813" width="4.5703125" style="284" customWidth="1"/>
    <col min="12814" max="13049" width="11.42578125" style="284"/>
    <col min="13050" max="13050" width="24.28515625" style="284" customWidth="1"/>
    <col min="13051" max="13051" width="11.42578125" style="284" customWidth="1"/>
    <col min="13052" max="13052" width="1.5703125" style="284" customWidth="1"/>
    <col min="13053" max="13053" width="10.7109375" style="284" customWidth="1"/>
    <col min="13054" max="13054" width="1.5703125" style="284" customWidth="1"/>
    <col min="13055" max="13055" width="11.42578125" style="284" customWidth="1"/>
    <col min="13056" max="13056" width="11.7109375" style="284" customWidth="1"/>
    <col min="13057" max="13057" width="10.28515625" style="284" customWidth="1"/>
    <col min="13058" max="13058" width="10.7109375" style="284" customWidth="1"/>
    <col min="13059" max="13059" width="10.5703125" style="284" customWidth="1"/>
    <col min="13060" max="13060" width="8.7109375" style="284" customWidth="1"/>
    <col min="13061" max="13069" width="4.5703125" style="284" customWidth="1"/>
    <col min="13070" max="13305" width="11.42578125" style="284"/>
    <col min="13306" max="13306" width="24.28515625" style="284" customWidth="1"/>
    <col min="13307" max="13307" width="11.42578125" style="284" customWidth="1"/>
    <col min="13308" max="13308" width="1.5703125" style="284" customWidth="1"/>
    <col min="13309" max="13309" width="10.7109375" style="284" customWidth="1"/>
    <col min="13310" max="13310" width="1.5703125" style="284" customWidth="1"/>
    <col min="13311" max="13311" width="11.42578125" style="284" customWidth="1"/>
    <col min="13312" max="13312" width="11.7109375" style="284" customWidth="1"/>
    <col min="13313" max="13313" width="10.28515625" style="284" customWidth="1"/>
    <col min="13314" max="13314" width="10.7109375" style="284" customWidth="1"/>
    <col min="13315" max="13315" width="10.5703125" style="284" customWidth="1"/>
    <col min="13316" max="13316" width="8.7109375" style="284" customWidth="1"/>
    <col min="13317" max="13325" width="4.5703125" style="284" customWidth="1"/>
    <col min="13326" max="13561" width="11.42578125" style="284"/>
    <col min="13562" max="13562" width="24.28515625" style="284" customWidth="1"/>
    <col min="13563" max="13563" width="11.42578125" style="284" customWidth="1"/>
    <col min="13564" max="13564" width="1.5703125" style="284" customWidth="1"/>
    <col min="13565" max="13565" width="10.7109375" style="284" customWidth="1"/>
    <col min="13566" max="13566" width="1.5703125" style="284" customWidth="1"/>
    <col min="13567" max="13567" width="11.42578125" style="284" customWidth="1"/>
    <col min="13568" max="13568" width="11.7109375" style="284" customWidth="1"/>
    <col min="13569" max="13569" width="10.28515625" style="284" customWidth="1"/>
    <col min="13570" max="13570" width="10.7109375" style="284" customWidth="1"/>
    <col min="13571" max="13571" width="10.5703125" style="284" customWidth="1"/>
    <col min="13572" max="13572" width="8.7109375" style="284" customWidth="1"/>
    <col min="13573" max="13581" width="4.5703125" style="284" customWidth="1"/>
    <col min="13582" max="13817" width="11.42578125" style="284"/>
    <col min="13818" max="13818" width="24.28515625" style="284" customWidth="1"/>
    <col min="13819" max="13819" width="11.42578125" style="284" customWidth="1"/>
    <col min="13820" max="13820" width="1.5703125" style="284" customWidth="1"/>
    <col min="13821" max="13821" width="10.7109375" style="284" customWidth="1"/>
    <col min="13822" max="13822" width="1.5703125" style="284" customWidth="1"/>
    <col min="13823" max="13823" width="11.42578125" style="284" customWidth="1"/>
    <col min="13824" max="13824" width="11.7109375" style="284" customWidth="1"/>
    <col min="13825" max="13825" width="10.28515625" style="284" customWidth="1"/>
    <col min="13826" max="13826" width="10.7109375" style="284" customWidth="1"/>
    <col min="13827" max="13827" width="10.5703125" style="284" customWidth="1"/>
    <col min="13828" max="13828" width="8.7109375" style="284" customWidth="1"/>
    <col min="13829" max="13837" width="4.5703125" style="284" customWidth="1"/>
    <col min="13838" max="14073" width="11.42578125" style="284"/>
    <col min="14074" max="14074" width="24.28515625" style="284" customWidth="1"/>
    <col min="14075" max="14075" width="11.42578125" style="284" customWidth="1"/>
    <col min="14076" max="14076" width="1.5703125" style="284" customWidth="1"/>
    <col min="14077" max="14077" width="10.7109375" style="284" customWidth="1"/>
    <col min="14078" max="14078" width="1.5703125" style="284" customWidth="1"/>
    <col min="14079" max="14079" width="11.42578125" style="284" customWidth="1"/>
    <col min="14080" max="14080" width="11.7109375" style="284" customWidth="1"/>
    <col min="14081" max="14081" width="10.28515625" style="284" customWidth="1"/>
    <col min="14082" max="14082" width="10.7109375" style="284" customWidth="1"/>
    <col min="14083" max="14083" width="10.5703125" style="284" customWidth="1"/>
    <col min="14084" max="14084" width="8.7109375" style="284" customWidth="1"/>
    <col min="14085" max="14093" width="4.5703125" style="284" customWidth="1"/>
    <col min="14094" max="14329" width="11.42578125" style="284"/>
    <col min="14330" max="14330" width="24.28515625" style="284" customWidth="1"/>
    <col min="14331" max="14331" width="11.42578125" style="284" customWidth="1"/>
    <col min="14332" max="14332" width="1.5703125" style="284" customWidth="1"/>
    <col min="14333" max="14333" width="10.7109375" style="284" customWidth="1"/>
    <col min="14334" max="14334" width="1.5703125" style="284" customWidth="1"/>
    <col min="14335" max="14335" width="11.42578125" style="284" customWidth="1"/>
    <col min="14336" max="14336" width="11.7109375" style="284" customWidth="1"/>
    <col min="14337" max="14337" width="10.28515625" style="284" customWidth="1"/>
    <col min="14338" max="14338" width="10.7109375" style="284" customWidth="1"/>
    <col min="14339" max="14339" width="10.5703125" style="284" customWidth="1"/>
    <col min="14340" max="14340" width="8.7109375" style="284" customWidth="1"/>
    <col min="14341" max="14349" width="4.5703125" style="284" customWidth="1"/>
    <col min="14350" max="14585" width="11.42578125" style="284"/>
    <col min="14586" max="14586" width="24.28515625" style="284" customWidth="1"/>
    <col min="14587" max="14587" width="11.42578125" style="284" customWidth="1"/>
    <col min="14588" max="14588" width="1.5703125" style="284" customWidth="1"/>
    <col min="14589" max="14589" width="10.7109375" style="284" customWidth="1"/>
    <col min="14590" max="14590" width="1.5703125" style="284" customWidth="1"/>
    <col min="14591" max="14591" width="11.42578125" style="284" customWidth="1"/>
    <col min="14592" max="14592" width="11.7109375" style="284" customWidth="1"/>
    <col min="14593" max="14593" width="10.28515625" style="284" customWidth="1"/>
    <col min="14594" max="14594" width="10.7109375" style="284" customWidth="1"/>
    <col min="14595" max="14595" width="10.5703125" style="284" customWidth="1"/>
    <col min="14596" max="14596" width="8.7109375" style="284" customWidth="1"/>
    <col min="14597" max="14605" width="4.5703125" style="284" customWidth="1"/>
    <col min="14606" max="14841" width="11.42578125" style="284"/>
    <col min="14842" max="14842" width="24.28515625" style="284" customWidth="1"/>
    <col min="14843" max="14843" width="11.42578125" style="284" customWidth="1"/>
    <col min="14844" max="14844" width="1.5703125" style="284" customWidth="1"/>
    <col min="14845" max="14845" width="10.7109375" style="284" customWidth="1"/>
    <col min="14846" max="14846" width="1.5703125" style="284" customWidth="1"/>
    <col min="14847" max="14847" width="11.42578125" style="284" customWidth="1"/>
    <col min="14848" max="14848" width="11.7109375" style="284" customWidth="1"/>
    <col min="14849" max="14849" width="10.28515625" style="284" customWidth="1"/>
    <col min="14850" max="14850" width="10.7109375" style="284" customWidth="1"/>
    <col min="14851" max="14851" width="10.5703125" style="284" customWidth="1"/>
    <col min="14852" max="14852" width="8.7109375" style="284" customWidth="1"/>
    <col min="14853" max="14861" width="4.5703125" style="284" customWidth="1"/>
    <col min="14862" max="15097" width="11.42578125" style="284"/>
    <col min="15098" max="15098" width="24.28515625" style="284" customWidth="1"/>
    <col min="15099" max="15099" width="11.42578125" style="284" customWidth="1"/>
    <col min="15100" max="15100" width="1.5703125" style="284" customWidth="1"/>
    <col min="15101" max="15101" width="10.7109375" style="284" customWidth="1"/>
    <col min="15102" max="15102" width="1.5703125" style="284" customWidth="1"/>
    <col min="15103" max="15103" width="11.42578125" style="284" customWidth="1"/>
    <col min="15104" max="15104" width="11.7109375" style="284" customWidth="1"/>
    <col min="15105" max="15105" width="10.28515625" style="284" customWidth="1"/>
    <col min="15106" max="15106" width="10.7109375" style="284" customWidth="1"/>
    <col min="15107" max="15107" width="10.5703125" style="284" customWidth="1"/>
    <col min="15108" max="15108" width="8.7109375" style="284" customWidth="1"/>
    <col min="15109" max="15117" width="4.5703125" style="284" customWidth="1"/>
    <col min="15118" max="15353" width="11.42578125" style="284"/>
    <col min="15354" max="15354" width="24.28515625" style="284" customWidth="1"/>
    <col min="15355" max="15355" width="11.42578125" style="284" customWidth="1"/>
    <col min="15356" max="15356" width="1.5703125" style="284" customWidth="1"/>
    <col min="15357" max="15357" width="10.7109375" style="284" customWidth="1"/>
    <col min="15358" max="15358" width="1.5703125" style="284" customWidth="1"/>
    <col min="15359" max="15359" width="11.42578125" style="284" customWidth="1"/>
    <col min="15360" max="15360" width="11.7109375" style="284" customWidth="1"/>
    <col min="15361" max="15361" width="10.28515625" style="284" customWidth="1"/>
    <col min="15362" max="15362" width="10.7109375" style="284" customWidth="1"/>
    <col min="15363" max="15363" width="10.5703125" style="284" customWidth="1"/>
    <col min="15364" max="15364" width="8.7109375" style="284" customWidth="1"/>
    <col min="15365" max="15373" width="4.5703125" style="284" customWidth="1"/>
    <col min="15374" max="15609" width="11.42578125" style="284"/>
    <col min="15610" max="15610" width="24.28515625" style="284" customWidth="1"/>
    <col min="15611" max="15611" width="11.42578125" style="284" customWidth="1"/>
    <col min="15612" max="15612" width="1.5703125" style="284" customWidth="1"/>
    <col min="15613" max="15613" width="10.7109375" style="284" customWidth="1"/>
    <col min="15614" max="15614" width="1.5703125" style="284" customWidth="1"/>
    <col min="15615" max="15615" width="11.42578125" style="284" customWidth="1"/>
    <col min="15616" max="15616" width="11.7109375" style="284" customWidth="1"/>
    <col min="15617" max="15617" width="10.28515625" style="284" customWidth="1"/>
    <col min="15618" max="15618" width="10.7109375" style="284" customWidth="1"/>
    <col min="15619" max="15619" width="10.5703125" style="284" customWidth="1"/>
    <col min="15620" max="15620" width="8.7109375" style="284" customWidth="1"/>
    <col min="15621" max="15629" width="4.5703125" style="284" customWidth="1"/>
    <col min="15630" max="15865" width="11.42578125" style="284"/>
    <col min="15866" max="15866" width="24.28515625" style="284" customWidth="1"/>
    <col min="15867" max="15867" width="11.42578125" style="284" customWidth="1"/>
    <col min="15868" max="15868" width="1.5703125" style="284" customWidth="1"/>
    <col min="15869" max="15869" width="10.7109375" style="284" customWidth="1"/>
    <col min="15870" max="15870" width="1.5703125" style="284" customWidth="1"/>
    <col min="15871" max="15871" width="11.42578125" style="284" customWidth="1"/>
    <col min="15872" max="15872" width="11.7109375" style="284" customWidth="1"/>
    <col min="15873" max="15873" width="10.28515625" style="284" customWidth="1"/>
    <col min="15874" max="15874" width="10.7109375" style="284" customWidth="1"/>
    <col min="15875" max="15875" width="10.5703125" style="284" customWidth="1"/>
    <col min="15876" max="15876" width="8.7109375" style="284" customWidth="1"/>
    <col min="15877" max="15885" width="4.5703125" style="284" customWidth="1"/>
    <col min="15886" max="16121" width="11.42578125" style="284"/>
    <col min="16122" max="16122" width="24.28515625" style="284" customWidth="1"/>
    <col min="16123" max="16123" width="11.42578125" style="284" customWidth="1"/>
    <col min="16124" max="16124" width="1.5703125" style="284" customWidth="1"/>
    <col min="16125" max="16125" width="10.7109375" style="284" customWidth="1"/>
    <col min="16126" max="16126" width="1.5703125" style="284" customWidth="1"/>
    <col min="16127" max="16127" width="11.42578125" style="284" customWidth="1"/>
    <col min="16128" max="16128" width="11.7109375" style="284" customWidth="1"/>
    <col min="16129" max="16129" width="10.28515625" style="284" customWidth="1"/>
    <col min="16130" max="16130" width="10.7109375" style="284" customWidth="1"/>
    <col min="16131" max="16131" width="10.5703125" style="284" customWidth="1"/>
    <col min="16132" max="16132" width="8.7109375" style="284" customWidth="1"/>
    <col min="16133" max="16141" width="4.5703125" style="284" customWidth="1"/>
    <col min="16142" max="16384" width="11.42578125" style="284"/>
  </cols>
  <sheetData>
    <row r="1" spans="1:7" s="256" customFormat="1" ht="12.75">
      <c r="A1" s="254" t="str">
        <f>+'[36]Vancouver Consolidated IS'!A1</f>
        <v>Waste Connections of Washington, G-253</v>
      </c>
      <c r="B1" s="255"/>
      <c r="C1" s="255"/>
      <c r="E1" s="283"/>
      <c r="G1" s="255"/>
    </row>
    <row r="2" spans="1:7" s="256" customFormat="1" ht="12.75">
      <c r="B2" s="255"/>
      <c r="C2" s="255"/>
      <c r="E2" s="283" t="s">
        <v>1353</v>
      </c>
      <c r="G2" s="301">
        <f>+'Clark Co. Regulated - Price Out'!AK4</f>
        <v>5.5728576727785244E-3</v>
      </c>
    </row>
    <row r="3" spans="1:7" s="256" customFormat="1" ht="12.75">
      <c r="B3" s="259"/>
      <c r="C3" s="259"/>
      <c r="E3" s="259"/>
      <c r="G3" s="259"/>
    </row>
    <row r="4" spans="1:7" s="256" customFormat="1" ht="12.75">
      <c r="A4" s="260"/>
      <c r="B4" s="261"/>
      <c r="C4" s="261"/>
      <c r="E4" s="261"/>
      <c r="G4" s="261"/>
    </row>
    <row r="5" spans="1:7" s="256" customFormat="1" ht="12.75">
      <c r="A5" s="260"/>
      <c r="B5" s="261"/>
      <c r="C5" s="261"/>
      <c r="E5" s="261"/>
      <c r="G5" s="261"/>
    </row>
    <row r="6" spans="1:7" s="256" customFormat="1" ht="12.75">
      <c r="A6" s="262"/>
      <c r="B6" s="263">
        <v>44393</v>
      </c>
      <c r="C6" s="263"/>
      <c r="D6" s="264"/>
      <c r="E6" s="263"/>
      <c r="F6" s="264"/>
      <c r="G6" s="263"/>
    </row>
    <row r="7" spans="1:7" s="256" customFormat="1" ht="12.75">
      <c r="A7" s="262"/>
      <c r="B7" s="263" t="s">
        <v>1348</v>
      </c>
      <c r="C7" s="263"/>
      <c r="D7" s="264"/>
      <c r="E7" s="263" t="s">
        <v>1349</v>
      </c>
      <c r="F7" s="264"/>
      <c r="G7" s="263" t="s">
        <v>1349</v>
      </c>
    </row>
    <row r="8" spans="1:7" s="256" customFormat="1" ht="12.75">
      <c r="A8" s="265"/>
      <c r="B8" s="266" t="s">
        <v>1350</v>
      </c>
      <c r="C8" s="266"/>
      <c r="D8" s="264"/>
      <c r="E8" s="266" t="s">
        <v>1351</v>
      </c>
      <c r="F8" s="264"/>
      <c r="G8" s="263">
        <v>44440</v>
      </c>
    </row>
    <row r="9" spans="1:7" s="256" customFormat="1" ht="12.75">
      <c r="A9" s="267"/>
      <c r="B9" s="266" t="s">
        <v>1352</v>
      </c>
      <c r="C9" s="266"/>
      <c r="D9" s="264"/>
      <c r="E9" s="266" t="s">
        <v>1353</v>
      </c>
      <c r="F9" s="264"/>
      <c r="G9" s="266" t="s">
        <v>1352</v>
      </c>
    </row>
    <row r="10" spans="1:7" s="256" customFormat="1" ht="12.75">
      <c r="A10" s="268" t="s">
        <v>1354</v>
      </c>
      <c r="B10" s="269"/>
      <c r="C10" s="269"/>
      <c r="D10" s="270"/>
      <c r="E10" s="269"/>
      <c r="F10" s="270"/>
      <c r="G10" s="269"/>
    </row>
    <row r="11" spans="1:7" s="256" customFormat="1" ht="12.75">
      <c r="A11" s="271" t="s">
        <v>1355</v>
      </c>
      <c r="B11" s="272">
        <v>25.07</v>
      </c>
      <c r="C11" s="272"/>
      <c r="D11" s="257"/>
      <c r="E11" s="272"/>
      <c r="F11" s="257"/>
      <c r="G11" s="272">
        <f>B11+E11</f>
        <v>25.07</v>
      </c>
    </row>
    <row r="12" spans="1:7" s="256" customFormat="1" ht="12.75">
      <c r="A12" s="273"/>
      <c r="B12" s="274"/>
      <c r="C12" s="274"/>
      <c r="D12" s="257"/>
      <c r="E12" s="274"/>
      <c r="F12" s="257"/>
      <c r="G12" s="274"/>
    </row>
    <row r="13" spans="1:7" s="256" customFormat="1" ht="12.75">
      <c r="A13" s="268" t="s">
        <v>1356</v>
      </c>
      <c r="B13" s="275"/>
      <c r="C13" s="275"/>
      <c r="D13" s="270"/>
      <c r="E13" s="275"/>
      <c r="F13" s="270"/>
      <c r="G13" s="275"/>
    </row>
    <row r="14" spans="1:7" s="256" customFormat="1" ht="12.75">
      <c r="A14" s="271" t="s">
        <v>1357</v>
      </c>
      <c r="B14" s="272">
        <v>10.23</v>
      </c>
      <c r="C14" s="272"/>
      <c r="D14" s="257"/>
      <c r="E14" s="272">
        <f>B14*$G$2</f>
        <v>5.7010333992524309E-2</v>
      </c>
      <c r="F14" s="257"/>
      <c r="G14" s="272">
        <f>B14+E14</f>
        <v>10.287010333992525</v>
      </c>
    </row>
    <row r="15" spans="1:7" s="256" customFormat="1" ht="12.75">
      <c r="A15" s="273"/>
      <c r="B15" s="274"/>
      <c r="C15" s="274"/>
      <c r="D15" s="257"/>
      <c r="E15" s="274"/>
      <c r="F15" s="257"/>
      <c r="G15" s="274"/>
    </row>
    <row r="16" spans="1:7" s="256" customFormat="1" ht="12.75">
      <c r="A16" s="268" t="s">
        <v>1358</v>
      </c>
      <c r="B16" s="275"/>
      <c r="C16" s="275"/>
      <c r="D16" s="270"/>
      <c r="E16" s="275"/>
      <c r="F16" s="270"/>
      <c r="G16" s="275"/>
    </row>
    <row r="17" spans="1:7" s="256" customFormat="1" ht="12.75">
      <c r="A17" s="271" t="s">
        <v>1359</v>
      </c>
      <c r="B17" s="272">
        <v>32.11</v>
      </c>
      <c r="C17" s="272"/>
      <c r="D17" s="257"/>
      <c r="E17" s="272">
        <f>B17*$G$2</f>
        <v>0.1789444598729184</v>
      </c>
      <c r="F17" s="257"/>
      <c r="G17" s="272">
        <f>B17+E17</f>
        <v>32.288944459872916</v>
      </c>
    </row>
    <row r="18" spans="1:7" s="256" customFormat="1" ht="12.75">
      <c r="A18" s="273"/>
      <c r="B18" s="274"/>
      <c r="C18" s="274"/>
      <c r="D18" s="257"/>
      <c r="E18" s="274"/>
      <c r="F18" s="257"/>
      <c r="G18" s="274"/>
    </row>
    <row r="19" spans="1:7" s="256" customFormat="1" ht="12.75">
      <c r="A19" s="268" t="s">
        <v>1360</v>
      </c>
      <c r="B19" s="269"/>
      <c r="C19" s="269"/>
      <c r="D19" s="270"/>
      <c r="E19" s="269"/>
      <c r="F19" s="270"/>
      <c r="G19" s="269"/>
    </row>
    <row r="20" spans="1:7" s="256" customFormat="1" ht="12.75">
      <c r="A20" s="256" t="s">
        <v>1361</v>
      </c>
      <c r="B20" s="272">
        <v>4.87</v>
      </c>
      <c r="C20" s="272"/>
      <c r="D20" s="276"/>
      <c r="E20" s="272">
        <f>B20*$G$2</f>
        <v>2.7139816866431413E-2</v>
      </c>
      <c r="F20" s="276"/>
      <c r="G20" s="272">
        <f>B20+E20</f>
        <v>4.8971398168664315</v>
      </c>
    </row>
    <row r="21" spans="1:7" s="256" customFormat="1" ht="12.75">
      <c r="B21" s="272"/>
      <c r="C21" s="272"/>
      <c r="D21" s="276"/>
      <c r="E21" s="272"/>
      <c r="F21" s="276"/>
      <c r="G21" s="272"/>
    </row>
    <row r="22" spans="1:7" s="256" customFormat="1" ht="12.75">
      <c r="A22" s="268" t="s">
        <v>1362</v>
      </c>
      <c r="B22" s="275"/>
      <c r="C22" s="275"/>
      <c r="D22" s="277"/>
      <c r="E22" s="275"/>
      <c r="F22" s="277"/>
      <c r="G22" s="275"/>
    </row>
    <row r="23" spans="1:7" s="256" customFormat="1" ht="12.75">
      <c r="A23" s="256" t="s">
        <v>1363</v>
      </c>
      <c r="B23" s="272">
        <v>56.24</v>
      </c>
      <c r="C23" s="272"/>
      <c r="D23" s="276"/>
      <c r="E23" s="272">
        <f>B23*$G$2</f>
        <v>0.3134175155170642</v>
      </c>
      <c r="F23" s="276"/>
      <c r="G23" s="272">
        <f t="shared" ref="G23:G24" si="0">B23+E23</f>
        <v>56.553417515517069</v>
      </c>
    </row>
    <row r="24" spans="1:7" s="256" customFormat="1" ht="12.75">
      <c r="A24" s="256" t="s">
        <v>1364</v>
      </c>
      <c r="B24" s="272">
        <v>224.97</v>
      </c>
      <c r="C24" s="272"/>
      <c r="D24" s="276"/>
      <c r="E24" s="272">
        <f>B24*$G$2</f>
        <v>1.2537257906449846</v>
      </c>
      <c r="F24" s="276"/>
      <c r="G24" s="272">
        <f t="shared" si="0"/>
        <v>226.22372579064498</v>
      </c>
    </row>
    <row r="25" spans="1:7" s="256" customFormat="1" ht="12.75">
      <c r="A25" s="257"/>
      <c r="B25" s="272"/>
      <c r="C25" s="272"/>
      <c r="D25" s="276"/>
      <c r="E25" s="272"/>
      <c r="F25" s="276"/>
      <c r="G25" s="272"/>
    </row>
    <row r="26" spans="1:7" s="256" customFormat="1" ht="12.75">
      <c r="A26" s="268" t="s">
        <v>1365</v>
      </c>
      <c r="B26" s="275"/>
      <c r="C26" s="275"/>
      <c r="D26" s="277"/>
      <c r="E26" s="275"/>
      <c r="F26" s="277"/>
      <c r="G26" s="275"/>
    </row>
    <row r="27" spans="1:7" s="257" customFormat="1" ht="12.75">
      <c r="A27" s="257" t="s">
        <v>1366</v>
      </c>
      <c r="B27" s="278"/>
      <c r="C27" s="278"/>
      <c r="D27" s="279"/>
      <c r="E27" s="278"/>
      <c r="F27" s="279"/>
      <c r="G27" s="278"/>
    </row>
    <row r="28" spans="1:7" s="256" customFormat="1" ht="12.75">
      <c r="A28" s="256" t="s">
        <v>1367</v>
      </c>
      <c r="B28" s="272">
        <v>10.74</v>
      </c>
      <c r="C28" s="272"/>
      <c r="D28" s="276"/>
      <c r="E28" s="272">
        <f>B28*$G$2</f>
        <v>5.9852491405641355E-2</v>
      </c>
      <c r="F28" s="276"/>
      <c r="G28" s="272">
        <f t="shared" ref="G28:G31" si="1">B28+E28</f>
        <v>10.799852491405641</v>
      </c>
    </row>
    <row r="29" spans="1:7" s="256" customFormat="1" ht="12.75">
      <c r="A29" s="256" t="s">
        <v>1368</v>
      </c>
      <c r="B29" s="272">
        <v>69.11</v>
      </c>
      <c r="C29" s="272"/>
      <c r="D29" s="276"/>
      <c r="E29" s="272">
        <f>B29*$G$2</f>
        <v>0.38514019376572384</v>
      </c>
      <c r="F29" s="276"/>
      <c r="G29" s="272">
        <f t="shared" si="1"/>
        <v>69.495140193765721</v>
      </c>
    </row>
    <row r="30" spans="1:7" s="256" customFormat="1" ht="12.75">
      <c r="A30" s="256" t="s">
        <v>1369</v>
      </c>
      <c r="B30" s="272">
        <v>32.11</v>
      </c>
      <c r="C30" s="272"/>
      <c r="D30" s="276"/>
      <c r="E30" s="272">
        <f>B30*$G$2</f>
        <v>0.1789444598729184</v>
      </c>
      <c r="F30" s="276"/>
      <c r="G30" s="272">
        <f t="shared" si="1"/>
        <v>32.288944459872916</v>
      </c>
    </row>
    <row r="31" spans="1:7" s="256" customFormat="1" ht="12.75">
      <c r="A31" s="256" t="s">
        <v>1370</v>
      </c>
      <c r="B31" s="272">
        <v>9.4600000000000009</v>
      </c>
      <c r="C31" s="272"/>
      <c r="D31" s="276"/>
      <c r="E31" s="272">
        <f>B31*$G$2</f>
        <v>5.2719233584484847E-2</v>
      </c>
      <c r="F31" s="276"/>
      <c r="G31" s="272">
        <f t="shared" si="1"/>
        <v>9.5127192335844857</v>
      </c>
    </row>
    <row r="32" spans="1:7" s="256" customFormat="1" ht="12.75">
      <c r="B32" s="272"/>
      <c r="C32" s="272"/>
      <c r="D32" s="276"/>
      <c r="E32" s="272"/>
      <c r="F32" s="276"/>
      <c r="G32" s="272"/>
    </row>
    <row r="33" spans="1:7" s="256" customFormat="1" ht="12.75">
      <c r="A33" s="268" t="s">
        <v>1371</v>
      </c>
      <c r="B33" s="275"/>
      <c r="C33" s="275"/>
      <c r="D33" s="277"/>
      <c r="E33" s="275"/>
      <c r="F33" s="277"/>
      <c r="G33" s="275"/>
    </row>
    <row r="34" spans="1:7" s="257" customFormat="1" ht="12.75">
      <c r="A34" s="257" t="s">
        <v>1372</v>
      </c>
      <c r="B34" s="278"/>
      <c r="C34" s="278"/>
      <c r="D34" s="279"/>
      <c r="E34" s="278"/>
      <c r="F34" s="279"/>
      <c r="G34" s="278"/>
    </row>
    <row r="35" spans="1:7" s="256" customFormat="1" ht="12.75">
      <c r="A35" s="256" t="s">
        <v>1373</v>
      </c>
      <c r="B35" s="272"/>
      <c r="C35" s="272"/>
      <c r="D35" s="276"/>
      <c r="E35" s="272"/>
      <c r="F35" s="276"/>
      <c r="G35" s="272"/>
    </row>
    <row r="36" spans="1:7" s="256" customFormat="1" ht="12.75">
      <c r="A36" s="256" t="s">
        <v>1374</v>
      </c>
      <c r="B36" s="272">
        <v>0.32</v>
      </c>
      <c r="C36" s="272"/>
      <c r="D36" s="276"/>
      <c r="E36" s="272">
        <f>B36*$G$2</f>
        <v>1.7833144552891278E-3</v>
      </c>
      <c r="F36" s="276"/>
      <c r="G36" s="272">
        <f t="shared" ref="G36:G37" si="2">B36+E36</f>
        <v>0.32178331445528913</v>
      </c>
    </row>
    <row r="37" spans="1:7" s="256" customFormat="1" ht="12.75">
      <c r="A37" s="256" t="s">
        <v>1375</v>
      </c>
      <c r="B37" s="272">
        <v>0.32</v>
      </c>
      <c r="C37" s="272"/>
      <c r="D37" s="276"/>
      <c r="E37" s="272">
        <f>B37*$G$2</f>
        <v>1.7833144552891278E-3</v>
      </c>
      <c r="F37" s="276"/>
      <c r="G37" s="272">
        <f t="shared" si="2"/>
        <v>0.32178331445528913</v>
      </c>
    </row>
    <row r="38" spans="1:7" s="256" customFormat="1" ht="12.75">
      <c r="B38" s="272"/>
      <c r="C38" s="272"/>
      <c r="D38" s="276"/>
      <c r="E38" s="272"/>
      <c r="F38" s="276"/>
      <c r="G38" s="272"/>
    </row>
    <row r="39" spans="1:7" s="257" customFormat="1" ht="12.75">
      <c r="A39" s="257" t="s">
        <v>1376</v>
      </c>
      <c r="B39" s="278"/>
      <c r="C39" s="278"/>
      <c r="D39" s="279"/>
      <c r="E39" s="278"/>
      <c r="F39" s="279"/>
      <c r="G39" s="278"/>
    </row>
    <row r="40" spans="1:7" s="256" customFormat="1" ht="12.75">
      <c r="A40" s="256" t="s">
        <v>1374</v>
      </c>
      <c r="B40" s="272">
        <v>0.32</v>
      </c>
      <c r="C40" s="272"/>
      <c r="D40" s="276"/>
      <c r="E40" s="272">
        <f>B40*$G$2</f>
        <v>1.7833144552891278E-3</v>
      </c>
      <c r="F40" s="276"/>
      <c r="G40" s="272">
        <f t="shared" ref="G40:G41" si="3">B40+E40</f>
        <v>0.32178331445528913</v>
      </c>
    </row>
    <row r="41" spans="1:7" s="256" customFormat="1" ht="12.75">
      <c r="A41" s="256" t="s">
        <v>1375</v>
      </c>
      <c r="B41" s="272">
        <v>0.32</v>
      </c>
      <c r="C41" s="272"/>
      <c r="D41" s="276"/>
      <c r="E41" s="272">
        <f>B41*$G$2</f>
        <v>1.7833144552891278E-3</v>
      </c>
      <c r="F41" s="276"/>
      <c r="G41" s="272">
        <f t="shared" si="3"/>
        <v>0.32178331445528913</v>
      </c>
    </row>
    <row r="42" spans="1:7" s="256" customFormat="1" ht="12.75">
      <c r="B42" s="272"/>
      <c r="C42" s="272"/>
      <c r="D42" s="276"/>
      <c r="E42" s="272"/>
      <c r="F42" s="276"/>
      <c r="G42" s="272"/>
    </row>
    <row r="43" spans="1:7" s="257" customFormat="1" ht="12.75">
      <c r="A43" s="257" t="s">
        <v>1377</v>
      </c>
      <c r="B43" s="278"/>
      <c r="C43" s="278"/>
      <c r="D43" s="279"/>
      <c r="E43" s="278"/>
      <c r="F43" s="279"/>
      <c r="G43" s="278"/>
    </row>
    <row r="44" spans="1:7" s="256" customFormat="1" ht="12.75">
      <c r="A44" s="256" t="s">
        <v>1378</v>
      </c>
      <c r="B44" s="272">
        <v>1.76</v>
      </c>
      <c r="C44" s="272"/>
      <c r="D44" s="276"/>
      <c r="E44" s="272">
        <f>B44*$G$2</f>
        <v>9.8082295040902035E-3</v>
      </c>
      <c r="F44" s="276"/>
      <c r="G44" s="272">
        <f t="shared" ref="G44:G46" si="4">B44+E44</f>
        <v>1.7698082295040902</v>
      </c>
    </row>
    <row r="45" spans="1:7" s="256" customFormat="1" ht="12.75">
      <c r="A45" s="256" t="s">
        <v>1379</v>
      </c>
      <c r="B45" s="272">
        <v>1.76</v>
      </c>
      <c r="C45" s="272"/>
      <c r="D45" s="276"/>
      <c r="E45" s="272">
        <f>B45*$G$2</f>
        <v>9.8082295040902035E-3</v>
      </c>
      <c r="F45" s="276"/>
      <c r="G45" s="272">
        <f t="shared" si="4"/>
        <v>1.7698082295040902</v>
      </c>
    </row>
    <row r="46" spans="1:7" s="256" customFormat="1" ht="12.75">
      <c r="A46" s="256" t="s">
        <v>1380</v>
      </c>
      <c r="B46" s="272">
        <v>1.76</v>
      </c>
      <c r="C46" s="272"/>
      <c r="D46" s="276"/>
      <c r="E46" s="272">
        <f>B46*$G$2</f>
        <v>9.8082295040902035E-3</v>
      </c>
      <c r="F46" s="276"/>
      <c r="G46" s="272">
        <f t="shared" si="4"/>
        <v>1.7698082295040902</v>
      </c>
    </row>
    <row r="47" spans="1:7" s="256" customFormat="1" ht="12.75">
      <c r="B47" s="272"/>
      <c r="C47" s="272"/>
      <c r="D47" s="276"/>
      <c r="E47" s="272"/>
      <c r="F47" s="276"/>
      <c r="G47" s="272"/>
    </row>
    <row r="48" spans="1:7" s="257" customFormat="1" ht="12.75">
      <c r="A48" s="257" t="s">
        <v>1376</v>
      </c>
      <c r="B48" s="278"/>
      <c r="C48" s="278"/>
      <c r="D48" s="279"/>
      <c r="E48" s="278"/>
      <c r="F48" s="279"/>
      <c r="G48" s="278"/>
    </row>
    <row r="49" spans="1:7" s="256" customFormat="1" ht="12.75">
      <c r="A49" s="256" t="s">
        <v>1378</v>
      </c>
      <c r="B49" s="272">
        <v>1.76</v>
      </c>
      <c r="C49" s="272"/>
      <c r="D49" s="276"/>
      <c r="E49" s="272">
        <f>B49*$G$2</f>
        <v>9.8082295040902035E-3</v>
      </c>
      <c r="F49" s="276"/>
      <c r="G49" s="272">
        <f t="shared" ref="G49:G51" si="5">B49+E49</f>
        <v>1.7698082295040902</v>
      </c>
    </row>
    <row r="50" spans="1:7" s="256" customFormat="1" ht="12.75">
      <c r="A50" s="256" t="s">
        <v>1379</v>
      </c>
      <c r="B50" s="272">
        <v>1.76</v>
      </c>
      <c r="C50" s="272"/>
      <c r="D50" s="276"/>
      <c r="E50" s="272">
        <f>B50*$G$2</f>
        <v>9.8082295040902035E-3</v>
      </c>
      <c r="F50" s="276"/>
      <c r="G50" s="272">
        <f t="shared" si="5"/>
        <v>1.7698082295040902</v>
      </c>
    </row>
    <row r="51" spans="1:7" s="256" customFormat="1" ht="12.75">
      <c r="A51" s="256" t="s">
        <v>1380</v>
      </c>
      <c r="B51" s="272">
        <v>1.76</v>
      </c>
      <c r="C51" s="272"/>
      <c r="D51" s="276"/>
      <c r="E51" s="272">
        <f>B51*$G$2</f>
        <v>9.8082295040902035E-3</v>
      </c>
      <c r="F51" s="276"/>
      <c r="G51" s="272">
        <f t="shared" si="5"/>
        <v>1.7698082295040902</v>
      </c>
    </row>
    <row r="52" spans="1:7" s="256" customFormat="1" ht="12.75">
      <c r="B52" s="272"/>
      <c r="C52" s="272"/>
      <c r="D52" s="276"/>
      <c r="E52" s="272"/>
      <c r="F52" s="276"/>
      <c r="G52" s="272"/>
    </row>
    <row r="53" spans="1:7" s="256" customFormat="1" ht="12.75">
      <c r="A53" s="268" t="s">
        <v>1381</v>
      </c>
      <c r="B53" s="275"/>
      <c r="C53" s="275"/>
      <c r="D53" s="277"/>
      <c r="E53" s="275"/>
      <c r="F53" s="277"/>
      <c r="G53" s="275"/>
    </row>
    <row r="54" spans="1:7" s="256" customFormat="1" ht="12.75">
      <c r="A54" s="256" t="s">
        <v>1382</v>
      </c>
      <c r="B54" s="272">
        <v>0.09</v>
      </c>
      <c r="C54" s="272"/>
      <c r="D54" s="276"/>
      <c r="E54" s="272">
        <f>B54*$G$2</f>
        <v>5.0155719055006718E-4</v>
      </c>
      <c r="F54" s="276"/>
      <c r="G54" s="272">
        <f t="shared" ref="G54:G56" si="6">B54+E54</f>
        <v>9.0501557190550058E-2</v>
      </c>
    </row>
    <row r="55" spans="1:7" s="256" customFormat="1" ht="12.75">
      <c r="A55" s="256" t="s">
        <v>1383</v>
      </c>
      <c r="B55" s="272">
        <v>0.38</v>
      </c>
      <c r="C55" s="272"/>
      <c r="D55" s="276"/>
      <c r="E55" s="272">
        <f>B55*$G$2</f>
        <v>2.1176859156558391E-3</v>
      </c>
      <c r="F55" s="276"/>
      <c r="G55" s="272">
        <f t="shared" si="6"/>
        <v>0.38211768591565587</v>
      </c>
    </row>
    <row r="56" spans="1:7" s="256" customFormat="1" ht="12.75">
      <c r="A56" s="256" t="s">
        <v>1384</v>
      </c>
      <c r="B56" s="272">
        <v>0.91</v>
      </c>
      <c r="C56" s="272"/>
      <c r="D56" s="276"/>
      <c r="E56" s="272">
        <f>B56*$G$2</f>
        <v>5.0713004822284576E-3</v>
      </c>
      <c r="F56" s="276"/>
      <c r="G56" s="272">
        <f t="shared" si="6"/>
        <v>0.91507130048222851</v>
      </c>
    </row>
    <row r="57" spans="1:7" s="256" customFormat="1" ht="12.75">
      <c r="B57" s="272"/>
      <c r="C57" s="272"/>
      <c r="D57" s="276"/>
      <c r="E57" s="272"/>
      <c r="F57" s="276"/>
      <c r="G57" s="272"/>
    </row>
    <row r="58" spans="1:7" s="256" customFormat="1" ht="12.75">
      <c r="A58" s="270" t="s">
        <v>1385</v>
      </c>
      <c r="B58" s="275"/>
      <c r="C58" s="275"/>
      <c r="D58" s="277"/>
      <c r="E58" s="275"/>
      <c r="F58" s="277"/>
      <c r="G58" s="275"/>
    </row>
    <row r="59" spans="1:7" s="256" customFormat="1" ht="12.75">
      <c r="A59" s="256" t="s">
        <v>1386</v>
      </c>
      <c r="B59" s="255">
        <v>10.77</v>
      </c>
      <c r="C59" s="255"/>
      <c r="E59" s="255">
        <f t="shared" ref="E59:E72" si="7">B59*$G$2</f>
        <v>6.0019677135824706E-2</v>
      </c>
      <c r="G59" s="255">
        <f t="shared" ref="G59:G72" si="8">B59+E59</f>
        <v>10.830019677135825</v>
      </c>
    </row>
    <row r="60" spans="1:7" s="256" customFormat="1" ht="12.75">
      <c r="A60" s="256" t="s">
        <v>1387</v>
      </c>
      <c r="B60" s="255">
        <v>8.0500000000000007</v>
      </c>
      <c r="C60" s="255"/>
      <c r="E60" s="255">
        <f t="shared" si="7"/>
        <v>4.4861504265867123E-2</v>
      </c>
      <c r="G60" s="255">
        <f t="shared" si="8"/>
        <v>8.094861504265868</v>
      </c>
    </row>
    <row r="61" spans="1:7" s="256" customFormat="1" ht="12.75">
      <c r="A61" s="256" t="s">
        <v>1388</v>
      </c>
      <c r="B61" s="255">
        <v>13.82</v>
      </c>
      <c r="C61" s="255"/>
      <c r="E61" s="255">
        <f t="shared" si="7"/>
        <v>7.7016893037799211E-2</v>
      </c>
      <c r="G61" s="255">
        <f t="shared" si="8"/>
        <v>13.897016893037799</v>
      </c>
    </row>
    <row r="62" spans="1:7" s="256" customFormat="1" ht="12.75">
      <c r="A62" s="256" t="s">
        <v>1389</v>
      </c>
      <c r="B62" s="255">
        <v>20.13</v>
      </c>
      <c r="C62" s="255"/>
      <c r="E62" s="255">
        <f t="shared" si="7"/>
        <v>0.11218162495303169</v>
      </c>
      <c r="G62" s="255">
        <f t="shared" si="8"/>
        <v>20.24218162495303</v>
      </c>
    </row>
    <row r="63" spans="1:7" s="256" customFormat="1" ht="12.75">
      <c r="A63" s="256" t="s">
        <v>1390</v>
      </c>
      <c r="B63" s="255">
        <v>29.85</v>
      </c>
      <c r="C63" s="255"/>
      <c r="E63" s="255">
        <f t="shared" si="7"/>
        <v>0.16634980153243897</v>
      </c>
      <c r="G63" s="255">
        <f t="shared" si="8"/>
        <v>30.016349801532442</v>
      </c>
    </row>
    <row r="64" spans="1:7" s="256" customFormat="1" ht="12.75">
      <c r="A64" s="256" t="s">
        <v>1391</v>
      </c>
      <c r="B64" s="255">
        <v>37.119999999999997</v>
      </c>
      <c r="C64" s="255"/>
      <c r="E64" s="255">
        <f t="shared" si="7"/>
        <v>0.20686447681353881</v>
      </c>
      <c r="G64" s="255">
        <f t="shared" si="8"/>
        <v>37.326864476813533</v>
      </c>
    </row>
    <row r="65" spans="1:7" s="256" customFormat="1" ht="12.75">
      <c r="A65" s="256" t="s">
        <v>1392</v>
      </c>
      <c r="B65" s="255">
        <v>46.26</v>
      </c>
      <c r="C65" s="255"/>
      <c r="E65" s="255">
        <f t="shared" si="7"/>
        <v>0.25780039594273452</v>
      </c>
      <c r="G65" s="255">
        <f t="shared" si="8"/>
        <v>46.517800395942736</v>
      </c>
    </row>
    <row r="66" spans="1:7" s="256" customFormat="1" ht="12.75">
      <c r="A66" s="256" t="s">
        <v>1393</v>
      </c>
      <c r="B66" s="255">
        <v>55.52</v>
      </c>
      <c r="C66" s="255"/>
      <c r="E66" s="255">
        <f t="shared" si="7"/>
        <v>0.30940505799266371</v>
      </c>
      <c r="G66" s="255">
        <f t="shared" si="8"/>
        <v>55.829405057992666</v>
      </c>
    </row>
    <row r="67" spans="1:7" s="256" customFormat="1" ht="12.75">
      <c r="A67" s="256" t="s">
        <v>1394</v>
      </c>
      <c r="B67" s="255">
        <v>64.34</v>
      </c>
      <c r="C67" s="255"/>
      <c r="E67" s="255">
        <f t="shared" si="7"/>
        <v>0.3585576626665703</v>
      </c>
      <c r="G67" s="255">
        <f t="shared" si="8"/>
        <v>64.698557662666573</v>
      </c>
    </row>
    <row r="68" spans="1:7" s="256" customFormat="1" ht="12.75">
      <c r="A68" s="256" t="s">
        <v>1395</v>
      </c>
      <c r="B68" s="255">
        <v>70.680000000000007</v>
      </c>
      <c r="C68" s="255"/>
      <c r="E68" s="255">
        <f t="shared" si="7"/>
        <v>0.39388958031198612</v>
      </c>
      <c r="G68" s="255">
        <f t="shared" si="8"/>
        <v>71.073889580311999</v>
      </c>
    </row>
    <row r="69" spans="1:7" s="256" customFormat="1" ht="12.75">
      <c r="A69" s="256" t="s">
        <v>1396</v>
      </c>
      <c r="B69" s="255">
        <v>82.98</v>
      </c>
      <c r="C69" s="255"/>
      <c r="E69" s="255">
        <f t="shared" si="7"/>
        <v>0.46243572968716196</v>
      </c>
      <c r="G69" s="255">
        <f t="shared" si="8"/>
        <v>83.442435729687162</v>
      </c>
    </row>
    <row r="70" spans="1:7" s="256" customFormat="1" ht="12.75">
      <c r="A70" s="256" t="s">
        <v>1397</v>
      </c>
      <c r="B70" s="255">
        <v>11.92</v>
      </c>
      <c r="C70" s="255"/>
      <c r="E70" s="255">
        <f t="shared" si="7"/>
        <v>6.6428463459520012E-2</v>
      </c>
      <c r="G70" s="255">
        <f t="shared" si="8"/>
        <v>11.98642846345952</v>
      </c>
    </row>
    <row r="71" spans="1:7" s="256" customFormat="1" ht="12.75">
      <c r="A71" s="256" t="s">
        <v>1398</v>
      </c>
      <c r="B71" s="255">
        <v>5.0199999999999996</v>
      </c>
      <c r="C71" s="255"/>
      <c r="E71" s="255">
        <f t="shared" si="7"/>
        <v>2.7975745517348188E-2</v>
      </c>
      <c r="G71" s="255">
        <f t="shared" si="8"/>
        <v>5.0479757455173475</v>
      </c>
    </row>
    <row r="72" spans="1:7" s="256" customFormat="1" ht="12.75">
      <c r="A72" s="256" t="s">
        <v>1399</v>
      </c>
      <c r="B72" s="255">
        <v>9.2899999999999991</v>
      </c>
      <c r="C72" s="255"/>
      <c r="E72" s="255">
        <f t="shared" si="7"/>
        <v>5.1771847780112484E-2</v>
      </c>
      <c r="G72" s="255">
        <f t="shared" si="8"/>
        <v>9.3417718477801124</v>
      </c>
    </row>
    <row r="73" spans="1:7" s="256" customFormat="1" ht="12.75">
      <c r="B73" s="255"/>
      <c r="C73" s="255"/>
      <c r="E73" s="255"/>
      <c r="G73" s="255"/>
    </row>
    <row r="74" spans="1:7" s="256" customFormat="1" ht="12.75">
      <c r="A74" s="270" t="s">
        <v>1400</v>
      </c>
      <c r="B74" s="280"/>
      <c r="C74" s="280"/>
      <c r="D74" s="281"/>
      <c r="E74" s="280"/>
      <c r="F74" s="281"/>
      <c r="G74" s="280"/>
    </row>
    <row r="75" spans="1:7" s="256" customFormat="1" ht="12.75">
      <c r="A75" s="256" t="s">
        <v>1401</v>
      </c>
      <c r="B75" s="255">
        <v>0.31</v>
      </c>
      <c r="C75" s="255"/>
      <c r="E75" s="255">
        <f t="shared" ref="E75:E81" si="9">B75*$G$2</f>
        <v>1.7275858785613426E-3</v>
      </c>
      <c r="G75" s="255">
        <f t="shared" ref="G75:G81" si="10">B75+E75</f>
        <v>0.31172758587856136</v>
      </c>
    </row>
    <row r="76" spans="1:7" s="256" customFormat="1" ht="12.75">
      <c r="A76" s="256" t="s">
        <v>1402</v>
      </c>
      <c r="B76" s="282">
        <v>3.78</v>
      </c>
      <c r="C76" s="282"/>
      <c r="E76" s="282">
        <f t="shared" si="9"/>
        <v>2.1065402003102821E-2</v>
      </c>
      <c r="G76" s="282">
        <f t="shared" si="10"/>
        <v>3.8010654020031027</v>
      </c>
    </row>
    <row r="77" spans="1:7" s="256" customFormat="1" ht="12.75">
      <c r="A77" s="256" t="s">
        <v>1403</v>
      </c>
      <c r="B77" s="255">
        <v>3.74</v>
      </c>
      <c r="C77" s="255"/>
      <c r="E77" s="255">
        <f t="shared" si="9"/>
        <v>2.0842487696191684E-2</v>
      </c>
      <c r="G77" s="255">
        <f t="shared" si="10"/>
        <v>3.7608424876961921</v>
      </c>
    </row>
    <row r="78" spans="1:7" s="256" customFormat="1" ht="12.75">
      <c r="A78" s="256" t="s">
        <v>1404</v>
      </c>
      <c r="B78" s="255">
        <v>3.91</v>
      </c>
      <c r="C78" s="255"/>
      <c r="E78" s="255">
        <f t="shared" si="9"/>
        <v>2.1789873500564032E-2</v>
      </c>
      <c r="G78" s="255">
        <f t="shared" si="10"/>
        <v>3.9317898735005641</v>
      </c>
    </row>
    <row r="79" spans="1:7" s="256" customFormat="1" ht="12.75">
      <c r="A79" s="256" t="s">
        <v>1405</v>
      </c>
      <c r="B79" s="255">
        <v>4.0199999999999996</v>
      </c>
      <c r="C79" s="255"/>
      <c r="E79" s="255">
        <f t="shared" si="9"/>
        <v>2.2402887844569664E-2</v>
      </c>
      <c r="G79" s="255">
        <f t="shared" si="10"/>
        <v>4.0424028878445695</v>
      </c>
    </row>
    <row r="80" spans="1:7" s="256" customFormat="1" ht="12.75">
      <c r="A80" s="256" t="s">
        <v>1406</v>
      </c>
      <c r="B80" s="255">
        <v>3.78</v>
      </c>
      <c r="C80" s="255"/>
      <c r="E80" s="255">
        <f t="shared" si="9"/>
        <v>2.1065402003102821E-2</v>
      </c>
      <c r="G80" s="255">
        <f t="shared" si="10"/>
        <v>3.8010654020031027</v>
      </c>
    </row>
    <row r="81" spans="1:7" s="256" customFormat="1" ht="12.75">
      <c r="A81" s="256" t="s">
        <v>1407</v>
      </c>
      <c r="B81" s="255">
        <v>5.0199999999999996</v>
      </c>
      <c r="C81" s="255"/>
      <c r="E81" s="255">
        <f t="shared" si="9"/>
        <v>2.7975745517348188E-2</v>
      </c>
      <c r="G81" s="255">
        <f t="shared" si="10"/>
        <v>5.0479757455173475</v>
      </c>
    </row>
    <row r="82" spans="1:7" s="256" customFormat="1" ht="12.75">
      <c r="B82" s="255"/>
      <c r="C82" s="255"/>
      <c r="E82" s="255"/>
      <c r="G82" s="255"/>
    </row>
    <row r="83" spans="1:7" s="256" customFormat="1" ht="12.75">
      <c r="A83" s="270" t="s">
        <v>1408</v>
      </c>
      <c r="B83" s="280"/>
      <c r="C83" s="280"/>
      <c r="D83" s="281"/>
      <c r="E83" s="280"/>
      <c r="F83" s="281"/>
      <c r="G83" s="280"/>
    </row>
    <row r="84" spans="1:7" s="256" customFormat="1" ht="12.75">
      <c r="A84" s="256" t="s">
        <v>1409</v>
      </c>
      <c r="B84" s="255">
        <v>16.920000000000002</v>
      </c>
      <c r="C84" s="255"/>
      <c r="E84" s="255">
        <f>B84*$G$2</f>
        <v>9.4292751823412638E-2</v>
      </c>
      <c r="G84" s="255">
        <f t="shared" ref="G84:G87" si="11">B84+E84</f>
        <v>17.014292751823415</v>
      </c>
    </row>
    <row r="85" spans="1:7" s="256" customFormat="1" ht="12.75">
      <c r="A85" s="256" t="s">
        <v>1410</v>
      </c>
      <c r="B85" s="255">
        <v>16.920000000000002</v>
      </c>
      <c r="C85" s="255"/>
      <c r="E85" s="255">
        <f>B85*$G$2</f>
        <v>9.4292751823412638E-2</v>
      </c>
      <c r="G85" s="255">
        <f t="shared" si="11"/>
        <v>17.014292751823415</v>
      </c>
    </row>
    <row r="86" spans="1:7" s="256" customFormat="1" ht="12.75">
      <c r="A86" s="256" t="s">
        <v>1364</v>
      </c>
      <c r="B86" s="255">
        <v>16.920000000000002</v>
      </c>
      <c r="C86" s="255"/>
      <c r="E86" s="255">
        <f>B86*$G$2</f>
        <v>9.4292751823412638E-2</v>
      </c>
      <c r="G86" s="255">
        <f t="shared" si="11"/>
        <v>17.014292751823415</v>
      </c>
    </row>
    <row r="87" spans="1:7" s="256" customFormat="1" ht="12.75">
      <c r="A87" s="256" t="s">
        <v>1411</v>
      </c>
      <c r="B87" s="255">
        <v>3.22</v>
      </c>
      <c r="C87" s="255"/>
      <c r="E87" s="255">
        <f>B87*$G$2</f>
        <v>1.794460170634685E-2</v>
      </c>
      <c r="G87" s="255">
        <f t="shared" si="11"/>
        <v>3.2379446017063471</v>
      </c>
    </row>
    <row r="88" spans="1:7" s="256" customFormat="1" ht="12.75">
      <c r="B88" s="255"/>
      <c r="C88" s="255"/>
      <c r="E88" s="255"/>
      <c r="G88" s="255"/>
    </row>
    <row r="89" spans="1:7" s="256" customFormat="1" ht="12.75">
      <c r="A89" s="270" t="s">
        <v>1412</v>
      </c>
      <c r="B89" s="280"/>
      <c r="C89" s="280"/>
      <c r="D89" s="281"/>
      <c r="E89" s="280"/>
      <c r="F89" s="281"/>
      <c r="G89" s="280"/>
    </row>
    <row r="90" spans="1:7" s="257" customFormat="1" ht="12.75">
      <c r="A90" s="257" t="s">
        <v>1413</v>
      </c>
      <c r="B90" s="283"/>
      <c r="C90" s="283"/>
      <c r="E90" s="283"/>
      <c r="G90" s="283"/>
    </row>
    <row r="91" spans="1:7" s="256" customFormat="1" ht="12.75">
      <c r="A91" s="257" t="s">
        <v>1414</v>
      </c>
      <c r="B91" s="255"/>
      <c r="C91" s="255"/>
      <c r="E91" s="255"/>
      <c r="G91" s="255"/>
    </row>
    <row r="92" spans="1:7" s="256" customFormat="1" ht="12.75">
      <c r="A92" s="256" t="s">
        <v>1415</v>
      </c>
      <c r="B92" s="255">
        <v>61.77</v>
      </c>
      <c r="C92" s="255"/>
      <c r="E92" s="255">
        <f>B92*$G$2</f>
        <v>0.34423541844752947</v>
      </c>
      <c r="G92" s="255">
        <f t="shared" ref="G92:G93" si="12">B92+E92</f>
        <v>62.114235418447535</v>
      </c>
    </row>
    <row r="93" spans="1:7" s="256" customFormat="1" ht="12.75">
      <c r="A93" s="256" t="s">
        <v>1416</v>
      </c>
      <c r="B93" s="255">
        <v>88.84</v>
      </c>
      <c r="C93" s="255"/>
      <c r="E93" s="255">
        <f>B93*$G$2</f>
        <v>0.4950926756496441</v>
      </c>
      <c r="G93" s="255">
        <f t="shared" si="12"/>
        <v>89.335092675649648</v>
      </c>
    </row>
    <row r="94" spans="1:7" ht="20.100000000000001" customHeight="1"/>
    <row r="95" spans="1:7" s="257" customFormat="1" ht="12.75">
      <c r="A95" s="257" t="s">
        <v>1417</v>
      </c>
      <c r="B95" s="283"/>
      <c r="C95" s="283"/>
      <c r="E95" s="283"/>
      <c r="G95" s="283"/>
    </row>
    <row r="96" spans="1:7" s="256" customFormat="1" ht="12.75">
      <c r="A96" s="256" t="s">
        <v>1415</v>
      </c>
      <c r="B96" s="255">
        <v>47.25</v>
      </c>
      <c r="C96" s="255"/>
      <c r="E96" s="255">
        <f>B96*$G$2</f>
        <v>0.26331752503878525</v>
      </c>
      <c r="G96" s="255">
        <f t="shared" ref="G96:G97" si="13">B96+E96</f>
        <v>47.513317525038786</v>
      </c>
    </row>
    <row r="97" spans="1:7" s="256" customFormat="1" ht="12.75">
      <c r="A97" s="256" t="s">
        <v>1416</v>
      </c>
      <c r="B97" s="255">
        <v>47.25</v>
      </c>
      <c r="C97" s="255"/>
      <c r="E97" s="255">
        <f>B97*$G$2</f>
        <v>0.26331752503878525</v>
      </c>
      <c r="G97" s="255">
        <f t="shared" si="13"/>
        <v>47.513317525038786</v>
      </c>
    </row>
    <row r="98" spans="1:7" s="256" customFormat="1" ht="12.75">
      <c r="B98" s="255"/>
      <c r="C98" s="255"/>
      <c r="E98" s="255"/>
      <c r="G98" s="255"/>
    </row>
    <row r="99" spans="1:7" s="257" customFormat="1" ht="12.75">
      <c r="A99" s="257" t="s">
        <v>1418</v>
      </c>
      <c r="B99" s="283"/>
      <c r="C99" s="283"/>
      <c r="E99" s="283"/>
      <c r="G99" s="283"/>
    </row>
    <row r="100" spans="1:7" s="256" customFormat="1" ht="12.75">
      <c r="A100" s="256" t="s">
        <v>1415</v>
      </c>
      <c r="B100" s="255">
        <v>15.44</v>
      </c>
      <c r="C100" s="255"/>
      <c r="E100" s="255">
        <f>B100*$G$2</f>
        <v>8.6044922467700416E-2</v>
      </c>
      <c r="G100" s="255">
        <f t="shared" ref="G100:G101" si="14">B100+E100</f>
        <v>15.526044922467699</v>
      </c>
    </row>
    <row r="101" spans="1:7" s="256" customFormat="1" ht="12.75">
      <c r="A101" s="256" t="s">
        <v>1416</v>
      </c>
      <c r="B101" s="255">
        <v>22.21</v>
      </c>
      <c r="C101" s="255"/>
      <c r="E101" s="255">
        <f>B101*$G$2</f>
        <v>0.12377316891241102</v>
      </c>
      <c r="G101" s="255">
        <f t="shared" si="14"/>
        <v>22.333773168912412</v>
      </c>
    </row>
    <row r="103" spans="1:7" s="257" customFormat="1" ht="12.75">
      <c r="A103" s="257" t="s">
        <v>1419</v>
      </c>
      <c r="B103" s="283"/>
      <c r="C103" s="283"/>
      <c r="E103" s="283"/>
      <c r="G103" s="283"/>
    </row>
    <row r="104" spans="1:7" s="256" customFormat="1" ht="12.75">
      <c r="A104" s="256" t="s">
        <v>1414</v>
      </c>
      <c r="B104" s="255"/>
      <c r="C104" s="255"/>
      <c r="E104" s="255"/>
      <c r="G104" s="255"/>
    </row>
    <row r="105" spans="1:7" s="256" customFormat="1" ht="12.75">
      <c r="A105" s="256" t="s">
        <v>1416</v>
      </c>
      <c r="B105" s="255">
        <v>97.76</v>
      </c>
      <c r="C105" s="255"/>
      <c r="E105" s="255">
        <f>B105*$G$2</f>
        <v>0.54480256609082856</v>
      </c>
      <c r="G105" s="255">
        <f t="shared" ref="G105:G106" si="15">B105+E105</f>
        <v>98.304802566090828</v>
      </c>
    </row>
    <row r="106" spans="1:7" s="256" customFormat="1" ht="12.75">
      <c r="A106" s="256" t="s">
        <v>1420</v>
      </c>
      <c r="B106" s="255">
        <v>97.76</v>
      </c>
      <c r="C106" s="255"/>
      <c r="E106" s="255">
        <f>B106*$G$2</f>
        <v>0.54480256609082856</v>
      </c>
      <c r="G106" s="255">
        <f t="shared" si="15"/>
        <v>98.304802566090828</v>
      </c>
    </row>
    <row r="108" spans="1:7" s="257" customFormat="1" ht="12.75">
      <c r="A108" s="257" t="s">
        <v>1417</v>
      </c>
      <c r="B108" s="283"/>
      <c r="C108" s="283"/>
      <c r="E108" s="283"/>
      <c r="G108" s="283"/>
    </row>
    <row r="109" spans="1:7" s="256" customFormat="1" ht="12.75">
      <c r="A109" s="256" t="s">
        <v>1416</v>
      </c>
      <c r="B109" s="255">
        <v>47.25</v>
      </c>
      <c r="C109" s="255"/>
      <c r="E109" s="255">
        <f>B109*$G$2</f>
        <v>0.26331752503878525</v>
      </c>
      <c r="G109" s="255">
        <f t="shared" ref="G109:G110" si="16">B109+E109</f>
        <v>47.513317525038786</v>
      </c>
    </row>
    <row r="110" spans="1:7" s="256" customFormat="1" ht="12.75">
      <c r="A110" s="256" t="s">
        <v>1420</v>
      </c>
      <c r="B110" s="255">
        <v>47.25</v>
      </c>
      <c r="C110" s="255"/>
      <c r="E110" s="255">
        <f>B110*$G$2</f>
        <v>0.26331752503878525</v>
      </c>
      <c r="G110" s="255">
        <f t="shared" si="16"/>
        <v>47.513317525038786</v>
      </c>
    </row>
    <row r="111" spans="1:7" s="256" customFormat="1" ht="12.75">
      <c r="B111" s="255"/>
      <c r="C111" s="255"/>
      <c r="E111" s="255"/>
      <c r="G111" s="255"/>
    </row>
    <row r="112" spans="1:7" s="257" customFormat="1" ht="12.75">
      <c r="A112" s="257" t="s">
        <v>1418</v>
      </c>
      <c r="B112" s="283"/>
      <c r="C112" s="283"/>
      <c r="E112" s="283"/>
      <c r="G112" s="283"/>
    </row>
    <row r="113" spans="1:7" s="256" customFormat="1" ht="12.75">
      <c r="A113" s="256" t="s">
        <v>1416</v>
      </c>
      <c r="B113" s="255">
        <v>24.44</v>
      </c>
      <c r="C113" s="255"/>
      <c r="E113" s="255">
        <f>B113*$G$2</f>
        <v>0.13620064152270714</v>
      </c>
      <c r="G113" s="255">
        <f t="shared" ref="G113:G114" si="17">B113+E113</f>
        <v>24.576200641522707</v>
      </c>
    </row>
    <row r="114" spans="1:7" s="256" customFormat="1" ht="12.75">
      <c r="A114" s="256" t="s">
        <v>1420</v>
      </c>
      <c r="B114" s="255">
        <v>24.44</v>
      </c>
      <c r="C114" s="255"/>
      <c r="E114" s="255">
        <f>B114*$G$2</f>
        <v>0.13620064152270714</v>
      </c>
      <c r="G114" s="255">
        <f t="shared" si="17"/>
        <v>24.576200641522707</v>
      </c>
    </row>
    <row r="115" spans="1:7" s="256" customFormat="1" ht="12.75">
      <c r="B115" s="255"/>
      <c r="C115" s="255"/>
      <c r="E115" s="255"/>
      <c r="G115" s="255"/>
    </row>
    <row r="116" spans="1:7" s="256" customFormat="1" ht="12.75">
      <c r="A116" s="270" t="s">
        <v>1421</v>
      </c>
      <c r="B116" s="280"/>
      <c r="C116" s="280"/>
      <c r="D116" s="281"/>
      <c r="E116" s="280"/>
      <c r="F116" s="281"/>
      <c r="G116" s="280"/>
    </row>
    <row r="117" spans="1:7" s="257" customFormat="1" ht="12.75">
      <c r="A117" s="257" t="s">
        <v>1422</v>
      </c>
      <c r="B117" s="283"/>
      <c r="C117" s="283"/>
      <c r="E117" s="283"/>
      <c r="G117" s="283"/>
    </row>
    <row r="118" spans="1:7" s="256" customFormat="1" ht="12.75">
      <c r="A118" s="256" t="s">
        <v>1369</v>
      </c>
      <c r="B118" s="255">
        <v>2.14</v>
      </c>
      <c r="C118" s="255"/>
      <c r="E118" s="255">
        <f>B118*$G$2</f>
        <v>1.1925915419746042E-2</v>
      </c>
      <c r="G118" s="255">
        <f t="shared" ref="G118:G119" si="18">B118+E118</f>
        <v>2.1519259154197461</v>
      </c>
    </row>
    <row r="119" spans="1:7" s="256" customFormat="1" ht="12.75">
      <c r="A119" s="256" t="s">
        <v>1423</v>
      </c>
      <c r="B119" s="255">
        <v>0.55000000000000004</v>
      </c>
      <c r="C119" s="255"/>
      <c r="E119" s="255">
        <f>B119*$G$2</f>
        <v>3.0650717200281885E-3</v>
      </c>
      <c r="G119" s="255">
        <f t="shared" si="18"/>
        <v>0.55306507172002828</v>
      </c>
    </row>
    <row r="121" spans="1:7" s="256" customFormat="1" ht="12.75">
      <c r="A121" s="270" t="s">
        <v>1424</v>
      </c>
      <c r="B121" s="280"/>
      <c r="C121" s="280"/>
      <c r="D121" s="281"/>
      <c r="E121" s="280"/>
      <c r="F121" s="281"/>
      <c r="G121" s="280"/>
    </row>
    <row r="122" spans="1:7" s="257" customFormat="1" ht="12.75">
      <c r="A122" s="257" t="s">
        <v>1425</v>
      </c>
      <c r="B122" s="283"/>
      <c r="C122" s="283"/>
      <c r="E122" s="283"/>
      <c r="G122" s="283"/>
    </row>
    <row r="123" spans="1:7" s="256" customFormat="1" ht="12.75">
      <c r="A123" s="256" t="s">
        <v>1426</v>
      </c>
      <c r="B123" s="255">
        <v>2.72</v>
      </c>
      <c r="C123" s="255"/>
      <c r="E123" s="255">
        <f t="shared" ref="E123:E129" si="19">B123*$G$2</f>
        <v>1.5158172869957588E-2</v>
      </c>
      <c r="G123" s="255">
        <f t="shared" ref="G123:G129" si="20">B123+E123</f>
        <v>2.7351581728699577</v>
      </c>
    </row>
    <row r="124" spans="1:7" s="256" customFormat="1" ht="12.75">
      <c r="A124" s="256" t="s">
        <v>1427</v>
      </c>
      <c r="B124" s="255">
        <v>2.72</v>
      </c>
      <c r="C124" s="255"/>
      <c r="E124" s="255">
        <f t="shared" si="19"/>
        <v>1.5158172869957588E-2</v>
      </c>
      <c r="G124" s="255">
        <f t="shared" si="20"/>
        <v>2.7351581728699577</v>
      </c>
    </row>
    <row r="125" spans="1:7" s="256" customFormat="1" ht="12.75">
      <c r="A125" s="256" t="s">
        <v>1428</v>
      </c>
      <c r="B125" s="255">
        <v>2.72</v>
      </c>
      <c r="C125" s="255"/>
      <c r="E125" s="255">
        <f t="shared" si="19"/>
        <v>1.5158172869957588E-2</v>
      </c>
      <c r="G125" s="255">
        <f t="shared" si="20"/>
        <v>2.7351581728699577</v>
      </c>
    </row>
    <row r="126" spans="1:7" s="256" customFormat="1" ht="12.75">
      <c r="A126" s="256" t="s">
        <v>1429</v>
      </c>
      <c r="B126" s="255">
        <v>2.72</v>
      </c>
      <c r="C126" s="255"/>
      <c r="E126" s="255">
        <f t="shared" si="19"/>
        <v>1.5158172869957588E-2</v>
      </c>
      <c r="G126" s="255">
        <f t="shared" si="20"/>
        <v>2.7351581728699577</v>
      </c>
    </row>
    <row r="127" spans="1:7" s="256" customFormat="1" ht="12.75">
      <c r="A127" s="256" t="s">
        <v>1430</v>
      </c>
      <c r="B127" s="255">
        <v>2.72</v>
      </c>
      <c r="C127" s="255"/>
      <c r="E127" s="255">
        <f t="shared" si="19"/>
        <v>1.5158172869957588E-2</v>
      </c>
      <c r="G127" s="255">
        <f t="shared" si="20"/>
        <v>2.7351581728699577</v>
      </c>
    </row>
    <row r="128" spans="1:7" s="256" customFormat="1" ht="12.75">
      <c r="A128" s="256" t="s">
        <v>1431</v>
      </c>
      <c r="B128" s="255">
        <v>2.72</v>
      </c>
      <c r="C128" s="255"/>
      <c r="E128" s="255">
        <f t="shared" si="19"/>
        <v>1.5158172869957588E-2</v>
      </c>
      <c r="G128" s="255">
        <f t="shared" si="20"/>
        <v>2.7351581728699577</v>
      </c>
    </row>
    <row r="129" spans="1:7" s="256" customFormat="1" ht="12.75">
      <c r="A129" s="256" t="s">
        <v>1432</v>
      </c>
      <c r="B129" s="255">
        <v>2.72</v>
      </c>
      <c r="C129" s="255"/>
      <c r="E129" s="255">
        <f t="shared" si="19"/>
        <v>1.5158172869957588E-2</v>
      </c>
      <c r="G129" s="255">
        <f t="shared" si="20"/>
        <v>2.7351581728699577</v>
      </c>
    </row>
    <row r="130" spans="1:7" s="256" customFormat="1" ht="12.75">
      <c r="B130" s="255"/>
      <c r="C130" s="255"/>
      <c r="E130" s="255"/>
      <c r="G130" s="255"/>
    </row>
    <row r="131" spans="1:7" s="256" customFormat="1" ht="12.75">
      <c r="A131" s="256" t="s">
        <v>1433</v>
      </c>
      <c r="B131" s="255">
        <v>23.09</v>
      </c>
      <c r="C131" s="255"/>
      <c r="E131" s="255">
        <f t="shared" ref="E131:E136" si="21">B131*$G$2</f>
        <v>0.12867728366445613</v>
      </c>
      <c r="G131" s="255">
        <f t="shared" ref="G131:G136" si="22">B131+E131</f>
        <v>23.218677283664455</v>
      </c>
    </row>
    <row r="132" spans="1:7" s="256" customFormat="1" ht="12.75">
      <c r="A132" s="256" t="s">
        <v>1434</v>
      </c>
      <c r="B132" s="255">
        <v>23.09</v>
      </c>
      <c r="C132" s="255"/>
      <c r="E132" s="255">
        <f t="shared" si="21"/>
        <v>0.12867728366445613</v>
      </c>
      <c r="G132" s="255">
        <f t="shared" si="22"/>
        <v>23.218677283664455</v>
      </c>
    </row>
    <row r="133" spans="1:7" s="256" customFormat="1" ht="12.75">
      <c r="A133" s="256" t="s">
        <v>1435</v>
      </c>
      <c r="B133" s="255">
        <v>23.09</v>
      </c>
      <c r="C133" s="255"/>
      <c r="E133" s="255">
        <f t="shared" si="21"/>
        <v>0.12867728366445613</v>
      </c>
      <c r="G133" s="255">
        <f t="shared" si="22"/>
        <v>23.218677283664455</v>
      </c>
    </row>
    <row r="134" spans="1:7" s="256" customFormat="1" ht="12.75">
      <c r="A134" s="256" t="s">
        <v>1436</v>
      </c>
      <c r="B134" s="255">
        <v>23.09</v>
      </c>
      <c r="C134" s="255"/>
      <c r="E134" s="255">
        <f t="shared" si="21"/>
        <v>0.12867728366445613</v>
      </c>
      <c r="G134" s="255">
        <f t="shared" si="22"/>
        <v>23.218677283664455</v>
      </c>
    </row>
    <row r="135" spans="1:7" s="256" customFormat="1" ht="12.75">
      <c r="A135" s="256" t="s">
        <v>1437</v>
      </c>
      <c r="B135" s="255">
        <v>23.09</v>
      </c>
      <c r="C135" s="255"/>
      <c r="E135" s="255">
        <f t="shared" si="21"/>
        <v>0.12867728366445613</v>
      </c>
      <c r="G135" s="255">
        <f t="shared" si="22"/>
        <v>23.218677283664455</v>
      </c>
    </row>
    <row r="136" spans="1:7" s="256" customFormat="1" ht="12.75">
      <c r="A136" s="256" t="s">
        <v>1438</v>
      </c>
      <c r="B136" s="255">
        <v>23.09</v>
      </c>
      <c r="C136" s="255"/>
      <c r="E136" s="255">
        <f t="shared" si="21"/>
        <v>0.12867728366445613</v>
      </c>
      <c r="G136" s="255">
        <f t="shared" si="22"/>
        <v>23.218677283664455</v>
      </c>
    </row>
    <row r="137" spans="1:7" s="256" customFormat="1" ht="12.75">
      <c r="B137" s="255"/>
      <c r="C137" s="255"/>
      <c r="E137" s="255"/>
      <c r="G137" s="255"/>
    </row>
    <row r="138" spans="1:7" s="256" customFormat="1" ht="12.75">
      <c r="A138" s="256" t="s">
        <v>1439</v>
      </c>
      <c r="B138" s="255">
        <v>18.41</v>
      </c>
      <c r="C138" s="255"/>
      <c r="E138" s="255">
        <f>B138*$G$2</f>
        <v>0.10259630975585264</v>
      </c>
      <c r="G138" s="255">
        <f t="shared" ref="G138:G140" si="23">B138+E138</f>
        <v>18.512596309755853</v>
      </c>
    </row>
    <row r="139" spans="1:7" s="256" customFormat="1" ht="12.75">
      <c r="A139" s="256" t="s">
        <v>1440</v>
      </c>
      <c r="B139" s="255">
        <v>18.41</v>
      </c>
      <c r="C139" s="255"/>
      <c r="E139" s="255">
        <f>B139*$G$2</f>
        <v>0.10259630975585264</v>
      </c>
      <c r="G139" s="255">
        <f t="shared" si="23"/>
        <v>18.512596309755853</v>
      </c>
    </row>
    <row r="140" spans="1:7" s="256" customFormat="1" ht="12.75">
      <c r="A140" s="256" t="s">
        <v>1441</v>
      </c>
      <c r="B140" s="255">
        <v>18.41</v>
      </c>
      <c r="C140" s="255"/>
      <c r="E140" s="255">
        <f>B140*$G$2</f>
        <v>0.10259630975585264</v>
      </c>
      <c r="G140" s="255">
        <f t="shared" si="23"/>
        <v>18.512596309755853</v>
      </c>
    </row>
    <row r="142" spans="1:7" s="256" customFormat="1" ht="12.75">
      <c r="A142" s="270" t="s">
        <v>1442</v>
      </c>
      <c r="B142" s="280"/>
      <c r="C142" s="280"/>
      <c r="D142" s="281"/>
      <c r="E142" s="280"/>
      <c r="F142" s="281"/>
      <c r="G142" s="280"/>
    </row>
    <row r="143" spans="1:7" s="257" customFormat="1" ht="12.75">
      <c r="A143" s="257" t="s">
        <v>1443</v>
      </c>
      <c r="B143" s="283"/>
      <c r="C143" s="283"/>
      <c r="E143" s="283"/>
      <c r="G143" s="283"/>
    </row>
    <row r="144" spans="1:7" s="256" customFormat="1" ht="12.75">
      <c r="A144" s="256" t="s">
        <v>1444</v>
      </c>
      <c r="B144" s="255">
        <v>5.21</v>
      </c>
      <c r="C144" s="255"/>
      <c r="E144" s="255">
        <f>B144*$G$2</f>
        <v>2.903458847517611E-2</v>
      </c>
      <c r="G144" s="255">
        <f t="shared" ref="G144:G145" si="24">B144+E144</f>
        <v>5.2390345884751763</v>
      </c>
    </row>
    <row r="145" spans="1:7" s="256" customFormat="1" ht="12.75">
      <c r="A145" s="256" t="s">
        <v>1364</v>
      </c>
      <c r="B145" s="255">
        <v>30.67</v>
      </c>
      <c r="C145" s="255"/>
      <c r="E145" s="255">
        <f>B145*$G$2</f>
        <v>0.17091954482411736</v>
      </c>
      <c r="G145" s="255">
        <f t="shared" si="24"/>
        <v>30.840919544824118</v>
      </c>
    </row>
    <row r="146" spans="1:7" s="256" customFormat="1" ht="12.75">
      <c r="B146" s="255"/>
      <c r="C146" s="255"/>
      <c r="E146" s="255"/>
      <c r="G146" s="255"/>
    </row>
    <row r="147" spans="1:7" s="256" customFormat="1" ht="12.75">
      <c r="A147" s="270" t="s">
        <v>1445</v>
      </c>
      <c r="B147" s="280"/>
      <c r="C147" s="280"/>
      <c r="D147" s="281"/>
      <c r="E147" s="280"/>
      <c r="F147" s="281"/>
      <c r="G147" s="280"/>
    </row>
    <row r="148" spans="1:7" s="256" customFormat="1" ht="12.75">
      <c r="A148" s="257" t="s">
        <v>1446</v>
      </c>
      <c r="B148" s="255"/>
      <c r="C148" s="255"/>
      <c r="E148" s="255"/>
      <c r="G148" s="255"/>
    </row>
    <row r="149" spans="1:7" s="256" customFormat="1" ht="12.75">
      <c r="A149" s="256" t="s">
        <v>1447</v>
      </c>
      <c r="B149" s="255">
        <v>86.5</v>
      </c>
      <c r="C149" s="255"/>
      <c r="E149" s="255"/>
      <c r="G149" s="255">
        <f t="shared" ref="G149:G159" si="25">B149+E149</f>
        <v>86.5</v>
      </c>
    </row>
    <row r="150" spans="1:7" s="256" customFormat="1" ht="12.75">
      <c r="A150" s="256" t="s">
        <v>1448</v>
      </c>
      <c r="B150" s="255">
        <v>97.39</v>
      </c>
      <c r="C150" s="255"/>
      <c r="E150" s="255"/>
      <c r="G150" s="255">
        <f t="shared" si="25"/>
        <v>97.39</v>
      </c>
    </row>
    <row r="151" spans="1:7" s="256" customFormat="1" ht="12.75">
      <c r="A151" s="256" t="s">
        <v>1449</v>
      </c>
      <c r="B151" s="255">
        <v>10</v>
      </c>
      <c r="C151" s="255"/>
      <c r="E151" s="255"/>
      <c r="G151" s="255">
        <f t="shared" si="25"/>
        <v>10</v>
      </c>
    </row>
    <row r="152" spans="1:7" s="256" customFormat="1" ht="12.75">
      <c r="A152" s="256" t="s">
        <v>1450</v>
      </c>
      <c r="B152" s="255">
        <v>5.75</v>
      </c>
      <c r="C152" s="255"/>
      <c r="E152" s="255"/>
      <c r="G152" s="255">
        <f t="shared" si="25"/>
        <v>5.75</v>
      </c>
    </row>
    <row r="153" spans="1:7" s="256" customFormat="1" ht="12.75">
      <c r="A153" s="256" t="s">
        <v>1451</v>
      </c>
      <c r="B153" s="255">
        <v>20</v>
      </c>
      <c r="C153" s="255"/>
      <c r="E153" s="255"/>
      <c r="G153" s="255">
        <f t="shared" si="25"/>
        <v>20</v>
      </c>
    </row>
    <row r="154" spans="1:7" s="256" customFormat="1" ht="12.75">
      <c r="A154" s="256" t="s">
        <v>1452</v>
      </c>
      <c r="B154" s="255">
        <v>5.75</v>
      </c>
      <c r="C154" s="255"/>
      <c r="E154" s="255"/>
      <c r="G154" s="255">
        <f t="shared" si="25"/>
        <v>5.75</v>
      </c>
    </row>
    <row r="155" spans="1:7" s="256" customFormat="1" ht="12.75">
      <c r="A155" s="256" t="s">
        <v>1453</v>
      </c>
      <c r="B155" s="255">
        <v>2.35</v>
      </c>
      <c r="C155" s="255"/>
      <c r="E155" s="255"/>
      <c r="G155" s="255">
        <f t="shared" si="25"/>
        <v>2.35</v>
      </c>
    </row>
    <row r="156" spans="1:7" s="256" customFormat="1" ht="12.75">
      <c r="A156" s="256" t="s">
        <v>1454</v>
      </c>
      <c r="B156" s="255">
        <v>4.6900000000000004</v>
      </c>
      <c r="C156" s="255"/>
      <c r="E156" s="255"/>
      <c r="G156" s="255">
        <f t="shared" si="25"/>
        <v>4.6900000000000004</v>
      </c>
    </row>
    <row r="157" spans="1:7" s="256" customFormat="1" ht="12.75">
      <c r="A157" s="256" t="s">
        <v>1455</v>
      </c>
      <c r="B157" s="255">
        <v>9.3800000000000008</v>
      </c>
      <c r="C157" s="255"/>
      <c r="E157" s="255"/>
      <c r="G157" s="255">
        <f t="shared" si="25"/>
        <v>9.3800000000000008</v>
      </c>
    </row>
    <row r="158" spans="1:7" s="256" customFormat="1" ht="12.75">
      <c r="A158" s="256" t="s">
        <v>1456</v>
      </c>
      <c r="B158" s="255">
        <v>18.77</v>
      </c>
      <c r="C158" s="255"/>
      <c r="E158" s="255"/>
      <c r="G158" s="255">
        <f t="shared" si="25"/>
        <v>18.77</v>
      </c>
    </row>
    <row r="159" spans="1:7" s="256" customFormat="1" ht="12.75">
      <c r="A159" s="256" t="s">
        <v>1457</v>
      </c>
      <c r="B159" s="255">
        <v>28.75</v>
      </c>
      <c r="C159" s="255"/>
      <c r="E159" s="255"/>
      <c r="G159" s="255">
        <f t="shared" si="25"/>
        <v>28.75</v>
      </c>
    </row>
    <row r="160" spans="1:7" s="256" customFormat="1" ht="12.75">
      <c r="B160" s="255"/>
      <c r="C160" s="255"/>
      <c r="E160" s="255"/>
      <c r="G160" s="255"/>
    </row>
    <row r="161" spans="1:11" s="256" customFormat="1" ht="12.75">
      <c r="A161" s="270" t="s">
        <v>1458</v>
      </c>
      <c r="B161" s="280"/>
      <c r="C161" s="280"/>
      <c r="D161" s="281"/>
      <c r="E161" s="280"/>
      <c r="F161" s="281"/>
      <c r="G161" s="280"/>
    </row>
    <row r="162" spans="1:11" s="255" customFormat="1" ht="12.75">
      <c r="A162" s="273" t="s">
        <v>1459</v>
      </c>
      <c r="D162" s="256"/>
      <c r="F162" s="256"/>
      <c r="H162" s="256"/>
      <c r="I162" s="256"/>
      <c r="J162" s="256"/>
      <c r="K162" s="256"/>
    </row>
    <row r="163" spans="1:11" s="255" customFormat="1" ht="12.75">
      <c r="A163" s="256" t="s">
        <v>1426</v>
      </c>
      <c r="B163" s="255">
        <v>12.27</v>
      </c>
      <c r="D163" s="256"/>
      <c r="E163" s="255">
        <f t="shared" ref="E163:E170" si="26">B163*$G$2</f>
        <v>6.8378963644992491E-2</v>
      </c>
      <c r="F163" s="256"/>
      <c r="G163" s="255">
        <f t="shared" ref="G163:G170" si="27">B163+E163</f>
        <v>12.338378963644992</v>
      </c>
      <c r="H163" s="256"/>
      <c r="I163" s="256"/>
      <c r="J163" s="256"/>
      <c r="K163" s="256"/>
    </row>
    <row r="164" spans="1:11" s="255" customFormat="1" ht="12.75">
      <c r="A164" s="256" t="s">
        <v>1427</v>
      </c>
      <c r="B164" s="255">
        <v>13.87</v>
      </c>
      <c r="D164" s="256"/>
      <c r="E164" s="255">
        <f t="shared" si="26"/>
        <v>7.7295535921438133E-2</v>
      </c>
      <c r="F164" s="256"/>
      <c r="G164" s="255">
        <f t="shared" si="27"/>
        <v>13.947295535921437</v>
      </c>
      <c r="H164" s="256"/>
      <c r="I164" s="256"/>
      <c r="J164" s="256"/>
      <c r="K164" s="256"/>
    </row>
    <row r="165" spans="1:11" s="255" customFormat="1" ht="12.75">
      <c r="A165" s="256" t="s">
        <v>1460</v>
      </c>
      <c r="B165" s="255">
        <v>14.93</v>
      </c>
      <c r="D165" s="256"/>
      <c r="E165" s="255">
        <f t="shared" si="26"/>
        <v>8.3202765054583364E-2</v>
      </c>
      <c r="F165" s="256"/>
      <c r="G165" s="255">
        <f t="shared" si="27"/>
        <v>15.013202765054583</v>
      </c>
      <c r="H165" s="256"/>
      <c r="I165" s="256"/>
      <c r="J165" s="256"/>
      <c r="K165" s="256"/>
    </row>
    <row r="166" spans="1:11" s="255" customFormat="1" ht="12.75">
      <c r="A166" s="256" t="s">
        <v>1428</v>
      </c>
      <c r="B166" s="255">
        <v>16</v>
      </c>
      <c r="D166" s="256"/>
      <c r="E166" s="255">
        <f t="shared" si="26"/>
        <v>8.916572276445639E-2</v>
      </c>
      <c r="F166" s="256"/>
      <c r="G166" s="255">
        <f t="shared" si="27"/>
        <v>16.089165722764456</v>
      </c>
      <c r="H166" s="256"/>
      <c r="I166" s="256"/>
      <c r="J166" s="256"/>
      <c r="K166" s="256"/>
    </row>
    <row r="167" spans="1:11" s="255" customFormat="1" ht="12.75">
      <c r="A167" s="256" t="s">
        <v>1429</v>
      </c>
      <c r="B167" s="255">
        <v>17.059999999999999</v>
      </c>
      <c r="D167" s="256"/>
      <c r="E167" s="255">
        <f t="shared" si="26"/>
        <v>9.5072951897601621E-2</v>
      </c>
      <c r="F167" s="256"/>
      <c r="G167" s="255">
        <f t="shared" si="27"/>
        <v>17.155072951897601</v>
      </c>
      <c r="H167" s="256"/>
      <c r="I167" s="256"/>
      <c r="J167" s="256"/>
      <c r="K167" s="256"/>
    </row>
    <row r="168" spans="1:11" s="255" customFormat="1" ht="12.75">
      <c r="A168" s="256" t="s">
        <v>1430</v>
      </c>
      <c r="B168" s="255">
        <v>18.13</v>
      </c>
      <c r="D168" s="256"/>
      <c r="E168" s="255">
        <f t="shared" si="26"/>
        <v>0.10103590960747465</v>
      </c>
      <c r="F168" s="256"/>
      <c r="G168" s="255">
        <f t="shared" si="27"/>
        <v>18.231035909607474</v>
      </c>
      <c r="H168" s="256"/>
      <c r="I168" s="256"/>
      <c r="J168" s="256"/>
      <c r="K168" s="256"/>
    </row>
    <row r="169" spans="1:11" s="255" customFormat="1" ht="12.75">
      <c r="A169" s="256" t="s">
        <v>1431</v>
      </c>
      <c r="B169" s="255">
        <v>19.190000000000001</v>
      </c>
      <c r="D169" s="256"/>
      <c r="E169" s="255">
        <f t="shared" si="26"/>
        <v>0.10694313874061989</v>
      </c>
      <c r="F169" s="256"/>
      <c r="G169" s="255">
        <f t="shared" si="27"/>
        <v>19.29694313874062</v>
      </c>
      <c r="H169" s="256"/>
      <c r="I169" s="256"/>
      <c r="J169" s="256"/>
      <c r="K169" s="256"/>
    </row>
    <row r="170" spans="1:11" s="255" customFormat="1" ht="12.75">
      <c r="A170" s="256" t="s">
        <v>1432</v>
      </c>
      <c r="B170" s="255">
        <v>22.4</v>
      </c>
      <c r="D170" s="256"/>
      <c r="E170" s="255">
        <f t="shared" si="26"/>
        <v>0.12483201187023894</v>
      </c>
      <c r="F170" s="256"/>
      <c r="G170" s="255">
        <f t="shared" si="27"/>
        <v>22.524832011870238</v>
      </c>
      <c r="H170" s="256"/>
      <c r="I170" s="256"/>
      <c r="J170" s="256"/>
      <c r="K170" s="256"/>
    </row>
    <row r="171" spans="1:11" s="255" customFormat="1" ht="12.75">
      <c r="A171" s="273"/>
      <c r="D171" s="256"/>
      <c r="F171" s="256"/>
      <c r="H171" s="256"/>
      <c r="I171" s="256"/>
      <c r="J171" s="256"/>
      <c r="K171" s="256"/>
    </row>
    <row r="172" spans="1:11" s="255" customFormat="1" ht="12.75">
      <c r="A172" s="273" t="s">
        <v>1461</v>
      </c>
      <c r="D172" s="256"/>
      <c r="F172" s="256"/>
      <c r="H172" s="256"/>
      <c r="I172" s="256"/>
      <c r="J172" s="256"/>
      <c r="K172" s="256"/>
    </row>
    <row r="173" spans="1:11" s="255" customFormat="1" ht="12.75">
      <c r="A173" s="256" t="s">
        <v>1426</v>
      </c>
      <c r="B173" s="255">
        <v>17.899999999999999</v>
      </c>
      <c r="D173" s="256"/>
      <c r="E173" s="255">
        <f t="shared" ref="E173:E180" si="28">B173*$G$2</f>
        <v>9.9754152342735575E-2</v>
      </c>
      <c r="F173" s="256"/>
      <c r="G173" s="255">
        <f t="shared" ref="G173:G180" si="29">B173+E173</f>
        <v>17.999754152342735</v>
      </c>
      <c r="H173" s="256"/>
      <c r="I173" s="256"/>
      <c r="J173" s="256"/>
      <c r="K173" s="256"/>
    </row>
    <row r="174" spans="1:11" s="255" customFormat="1" ht="12.75">
      <c r="A174" s="256" t="s">
        <v>1427</v>
      </c>
      <c r="B174" s="255">
        <v>24.14</v>
      </c>
      <c r="D174" s="256"/>
      <c r="E174" s="255">
        <f t="shared" si="28"/>
        <v>0.13452878422087358</v>
      </c>
      <c r="F174" s="256"/>
      <c r="G174" s="255">
        <f t="shared" si="29"/>
        <v>24.274528784220873</v>
      </c>
      <c r="H174" s="256"/>
      <c r="I174" s="256"/>
      <c r="J174" s="256"/>
      <c r="K174" s="256"/>
    </row>
    <row r="175" spans="1:11" s="255" customFormat="1" ht="12.75">
      <c r="A175" s="256" t="s">
        <v>1460</v>
      </c>
      <c r="B175" s="255">
        <v>28.8</v>
      </c>
      <c r="D175" s="256"/>
      <c r="E175" s="255">
        <f t="shared" si="28"/>
        <v>0.1604983009760215</v>
      </c>
      <c r="F175" s="256"/>
      <c r="G175" s="255">
        <f t="shared" si="29"/>
        <v>28.960498300976024</v>
      </c>
      <c r="H175" s="256"/>
      <c r="I175" s="256"/>
      <c r="J175" s="256"/>
      <c r="K175" s="256"/>
    </row>
    <row r="176" spans="1:11" s="255" customFormat="1" ht="12.75">
      <c r="A176" s="256" t="s">
        <v>1428</v>
      </c>
      <c r="B176" s="255">
        <v>40.21</v>
      </c>
      <c r="D176" s="256"/>
      <c r="E176" s="255">
        <f t="shared" si="28"/>
        <v>0.22408460702242447</v>
      </c>
      <c r="F176" s="256"/>
      <c r="G176" s="255">
        <f t="shared" si="29"/>
        <v>40.434084607022427</v>
      </c>
      <c r="H176" s="256"/>
      <c r="I176" s="256"/>
      <c r="J176" s="256"/>
      <c r="K176" s="256"/>
    </row>
    <row r="177" spans="1:11" s="255" customFormat="1" ht="12.75">
      <c r="A177" s="256" t="s">
        <v>1429</v>
      </c>
      <c r="B177" s="255">
        <v>52.04</v>
      </c>
      <c r="D177" s="256"/>
      <c r="E177" s="255">
        <f t="shared" si="28"/>
        <v>0.29001151329139441</v>
      </c>
      <c r="F177" s="256"/>
      <c r="G177" s="255">
        <f t="shared" si="29"/>
        <v>52.330011513291396</v>
      </c>
      <c r="H177" s="256"/>
      <c r="I177" s="256"/>
      <c r="J177" s="256"/>
      <c r="K177" s="256"/>
    </row>
    <row r="178" spans="1:11" s="255" customFormat="1" ht="12.75">
      <c r="A178" s="256" t="s">
        <v>1430</v>
      </c>
      <c r="B178" s="255">
        <v>63.82</v>
      </c>
      <c r="D178" s="256"/>
      <c r="E178" s="255">
        <f t="shared" si="28"/>
        <v>0.35565977667672544</v>
      </c>
      <c r="F178" s="256"/>
      <c r="G178" s="255">
        <f t="shared" si="29"/>
        <v>64.175659776676724</v>
      </c>
      <c r="H178" s="256"/>
      <c r="I178" s="256"/>
      <c r="J178" s="256"/>
      <c r="K178" s="256"/>
    </row>
    <row r="179" spans="1:11" s="255" customFormat="1" ht="12.75">
      <c r="A179" s="256" t="s">
        <v>1431</v>
      </c>
      <c r="B179" s="255">
        <v>75.5</v>
      </c>
      <c r="D179" s="256"/>
      <c r="E179" s="255">
        <f t="shared" si="28"/>
        <v>0.4207507542947786</v>
      </c>
      <c r="F179" s="256"/>
      <c r="G179" s="255">
        <f t="shared" si="29"/>
        <v>75.920750754294772</v>
      </c>
      <c r="H179" s="256"/>
      <c r="I179" s="256"/>
      <c r="J179" s="256"/>
      <c r="K179" s="256"/>
    </row>
    <row r="180" spans="1:11" s="255" customFormat="1" ht="12.75">
      <c r="A180" s="256" t="s">
        <v>1432</v>
      </c>
      <c r="B180" s="255">
        <v>98.44</v>
      </c>
      <c r="D180" s="256"/>
      <c r="E180" s="255">
        <f t="shared" si="28"/>
        <v>0.54859210930831792</v>
      </c>
      <c r="F180" s="256"/>
      <c r="G180" s="255">
        <f t="shared" si="29"/>
        <v>98.988592109308314</v>
      </c>
      <c r="H180" s="256"/>
      <c r="I180" s="256"/>
      <c r="J180" s="256"/>
      <c r="K180" s="256"/>
    </row>
    <row r="181" spans="1:11" s="255" customFormat="1" ht="12.75">
      <c r="A181" s="271"/>
      <c r="B181" s="255" t="s">
        <v>1326</v>
      </c>
      <c r="D181" s="256"/>
      <c r="F181" s="256"/>
      <c r="H181" s="256"/>
      <c r="I181" s="256"/>
      <c r="J181" s="256"/>
      <c r="K181" s="256"/>
    </row>
    <row r="182" spans="1:11" s="255" customFormat="1" ht="12.75">
      <c r="A182" s="257" t="s">
        <v>1462</v>
      </c>
      <c r="D182" s="256"/>
      <c r="F182" s="256"/>
      <c r="H182" s="256"/>
      <c r="I182" s="256"/>
      <c r="J182" s="256"/>
      <c r="K182" s="256"/>
    </row>
    <row r="183" spans="1:11" s="255" customFormat="1" ht="12.75">
      <c r="A183" s="256" t="s">
        <v>1426</v>
      </c>
      <c r="B183" s="255">
        <v>18.91</v>
      </c>
      <c r="D183" s="256"/>
      <c r="E183" s="255">
        <f t="shared" ref="E183:E190" si="30">B183*$G$2</f>
        <v>0.1053827385922419</v>
      </c>
      <c r="F183" s="256"/>
      <c r="G183" s="255">
        <f t="shared" ref="G183:G190" si="31">B183+E183</f>
        <v>19.01538273859224</v>
      </c>
      <c r="H183" s="256"/>
      <c r="I183" s="256"/>
      <c r="J183" s="256"/>
      <c r="K183" s="256"/>
    </row>
    <row r="184" spans="1:11" s="255" customFormat="1" ht="12.75">
      <c r="A184" s="256" t="s">
        <v>1427</v>
      </c>
      <c r="B184" s="255">
        <v>25.17</v>
      </c>
      <c r="D184" s="256"/>
      <c r="E184" s="255">
        <f t="shared" si="30"/>
        <v>0.14026882762383547</v>
      </c>
      <c r="F184" s="256"/>
      <c r="G184" s="255">
        <f t="shared" si="31"/>
        <v>25.310268827623837</v>
      </c>
      <c r="H184" s="256"/>
      <c r="I184" s="256"/>
      <c r="J184" s="256"/>
      <c r="K184" s="256"/>
    </row>
    <row r="185" spans="1:11" s="255" customFormat="1" ht="12.75">
      <c r="A185" s="256" t="s">
        <v>1460</v>
      </c>
      <c r="B185" s="255">
        <v>29.82</v>
      </c>
      <c r="D185" s="256"/>
      <c r="E185" s="255">
        <f t="shared" si="30"/>
        <v>0.1661826158022556</v>
      </c>
      <c r="F185" s="256"/>
      <c r="G185" s="255">
        <f t="shared" si="31"/>
        <v>29.986182615802257</v>
      </c>
      <c r="H185" s="256"/>
      <c r="I185" s="256"/>
      <c r="J185" s="256"/>
      <c r="K185" s="256"/>
    </row>
    <row r="186" spans="1:11" s="255" customFormat="1" ht="12.75">
      <c r="A186" s="256" t="s">
        <v>1428</v>
      </c>
      <c r="B186" s="255">
        <v>41.23</v>
      </c>
      <c r="D186" s="256"/>
      <c r="E186" s="255">
        <f t="shared" si="30"/>
        <v>0.22976892184865855</v>
      </c>
      <c r="F186" s="256"/>
      <c r="G186" s="255">
        <f t="shared" si="31"/>
        <v>41.459768921848656</v>
      </c>
      <c r="H186" s="256"/>
      <c r="I186" s="256"/>
      <c r="J186" s="256"/>
      <c r="K186" s="256"/>
    </row>
    <row r="187" spans="1:11" s="255" customFormat="1" ht="12.75">
      <c r="A187" s="256" t="s">
        <v>1429</v>
      </c>
      <c r="B187" s="255">
        <v>53.06</v>
      </c>
      <c r="D187" s="256"/>
      <c r="E187" s="255">
        <f t="shared" si="30"/>
        <v>0.29569582811762851</v>
      </c>
      <c r="F187" s="256"/>
      <c r="G187" s="255">
        <f t="shared" si="31"/>
        <v>53.355695828117632</v>
      </c>
      <c r="H187" s="256"/>
      <c r="I187" s="256"/>
      <c r="J187" s="256"/>
      <c r="K187" s="256"/>
    </row>
    <row r="188" spans="1:11" s="255" customFormat="1" ht="12.75">
      <c r="A188" s="256" t="s">
        <v>1430</v>
      </c>
      <c r="B188" s="255">
        <v>64.84</v>
      </c>
      <c r="D188" s="256"/>
      <c r="E188" s="255">
        <f t="shared" si="30"/>
        <v>0.36134409150295954</v>
      </c>
      <c r="F188" s="256"/>
      <c r="G188" s="255">
        <f t="shared" si="31"/>
        <v>65.201344091502961</v>
      </c>
      <c r="H188" s="256"/>
      <c r="I188" s="256"/>
      <c r="J188" s="256"/>
      <c r="K188" s="256"/>
    </row>
    <row r="189" spans="1:11" s="255" customFormat="1" ht="12.75">
      <c r="A189" s="256" t="s">
        <v>1431</v>
      </c>
      <c r="B189" s="255">
        <v>76.53</v>
      </c>
      <c r="D189" s="256"/>
      <c r="E189" s="255">
        <f t="shared" si="30"/>
        <v>0.42649079769774045</v>
      </c>
      <c r="F189" s="256"/>
      <c r="G189" s="255">
        <f t="shared" si="31"/>
        <v>76.956490797697739</v>
      </c>
      <c r="H189" s="256"/>
      <c r="I189" s="256"/>
      <c r="J189" s="256"/>
      <c r="K189" s="256"/>
    </row>
    <row r="190" spans="1:11" s="255" customFormat="1" ht="12.75">
      <c r="A190" s="256" t="s">
        <v>1432</v>
      </c>
      <c r="B190" s="255">
        <v>99.47</v>
      </c>
      <c r="D190" s="256"/>
      <c r="E190" s="255">
        <f t="shared" si="30"/>
        <v>0.55433215271127978</v>
      </c>
      <c r="F190" s="256"/>
      <c r="G190" s="255">
        <f t="shared" si="31"/>
        <v>100.02433215271128</v>
      </c>
      <c r="H190" s="256"/>
      <c r="I190" s="256"/>
      <c r="J190" s="256"/>
      <c r="K190" s="256"/>
    </row>
    <row r="191" spans="1:11" s="255" customFormat="1" ht="12.75">
      <c r="A191" s="271"/>
      <c r="B191" s="255" t="s">
        <v>1326</v>
      </c>
      <c r="D191" s="256"/>
      <c r="F191" s="256"/>
      <c r="H191" s="256"/>
      <c r="I191" s="256"/>
      <c r="J191" s="256"/>
      <c r="K191" s="256"/>
    </row>
    <row r="192" spans="1:11" s="255" customFormat="1" ht="12.75">
      <c r="A192" s="273" t="s">
        <v>1463</v>
      </c>
      <c r="D192" s="256"/>
      <c r="F192" s="256"/>
      <c r="H192" s="256"/>
      <c r="I192" s="256"/>
      <c r="J192" s="256"/>
      <c r="K192" s="256"/>
    </row>
    <row r="193" spans="1:11" s="255" customFormat="1" ht="12.75">
      <c r="A193" s="273" t="s">
        <v>1464</v>
      </c>
      <c r="D193" s="256"/>
      <c r="F193" s="256"/>
      <c r="H193" s="256"/>
      <c r="I193" s="256"/>
      <c r="J193" s="256"/>
      <c r="K193" s="256"/>
    </row>
    <row r="194" spans="1:11" s="255" customFormat="1" ht="12.75">
      <c r="A194" s="256" t="s">
        <v>1426</v>
      </c>
      <c r="B194" s="255">
        <v>32.11</v>
      </c>
      <c r="D194" s="256"/>
      <c r="E194" s="255">
        <f t="shared" ref="E194:E201" si="32">B194*$G$2</f>
        <v>0.1789444598729184</v>
      </c>
      <c r="F194" s="256"/>
      <c r="G194" s="255">
        <f t="shared" ref="G194:G201" si="33">B194+E194</f>
        <v>32.288944459872916</v>
      </c>
      <c r="H194" s="256"/>
      <c r="I194" s="256"/>
      <c r="J194" s="256"/>
      <c r="K194" s="256"/>
    </row>
    <row r="195" spans="1:11" s="255" customFormat="1" ht="12.75">
      <c r="A195" s="256" t="s">
        <v>1427</v>
      </c>
      <c r="B195" s="255">
        <v>32.11</v>
      </c>
      <c r="D195" s="256"/>
      <c r="E195" s="255">
        <f t="shared" si="32"/>
        <v>0.1789444598729184</v>
      </c>
      <c r="F195" s="256"/>
      <c r="G195" s="255">
        <f t="shared" si="33"/>
        <v>32.288944459872916</v>
      </c>
      <c r="H195" s="256"/>
      <c r="I195" s="256"/>
      <c r="J195" s="256"/>
      <c r="K195" s="256"/>
    </row>
    <row r="196" spans="1:11" s="255" customFormat="1" ht="12.75">
      <c r="A196" s="256" t="s">
        <v>1460</v>
      </c>
      <c r="B196" s="255">
        <v>32.11</v>
      </c>
      <c r="D196" s="256"/>
      <c r="E196" s="255">
        <f t="shared" si="32"/>
        <v>0.1789444598729184</v>
      </c>
      <c r="F196" s="256"/>
      <c r="G196" s="255">
        <f t="shared" si="33"/>
        <v>32.288944459872916</v>
      </c>
      <c r="H196" s="256"/>
      <c r="I196" s="256"/>
      <c r="J196" s="256"/>
      <c r="K196" s="256"/>
    </row>
    <row r="197" spans="1:11" s="255" customFormat="1" ht="12.75">
      <c r="A197" s="256" t="s">
        <v>1428</v>
      </c>
      <c r="B197" s="255">
        <v>32.11</v>
      </c>
      <c r="D197" s="256"/>
      <c r="E197" s="255">
        <f t="shared" si="32"/>
        <v>0.1789444598729184</v>
      </c>
      <c r="F197" s="256"/>
      <c r="G197" s="255">
        <f t="shared" si="33"/>
        <v>32.288944459872916</v>
      </c>
      <c r="H197" s="256"/>
      <c r="I197" s="256"/>
      <c r="J197" s="256"/>
      <c r="K197" s="256"/>
    </row>
    <row r="198" spans="1:11" s="255" customFormat="1" ht="12.75">
      <c r="A198" s="256" t="s">
        <v>1429</v>
      </c>
      <c r="B198" s="255">
        <v>32.11</v>
      </c>
      <c r="D198" s="256"/>
      <c r="E198" s="255">
        <f t="shared" si="32"/>
        <v>0.1789444598729184</v>
      </c>
      <c r="F198" s="256"/>
      <c r="G198" s="255">
        <f t="shared" si="33"/>
        <v>32.288944459872916</v>
      </c>
      <c r="H198" s="256"/>
      <c r="I198" s="256"/>
      <c r="J198" s="256"/>
      <c r="K198" s="256"/>
    </row>
    <row r="199" spans="1:11" s="255" customFormat="1" ht="12.75">
      <c r="A199" s="256" t="s">
        <v>1430</v>
      </c>
      <c r="B199" s="255">
        <v>32.11</v>
      </c>
      <c r="D199" s="256"/>
      <c r="E199" s="255">
        <f t="shared" si="32"/>
        <v>0.1789444598729184</v>
      </c>
      <c r="F199" s="256"/>
      <c r="G199" s="255">
        <f t="shared" si="33"/>
        <v>32.288944459872916</v>
      </c>
      <c r="H199" s="256"/>
      <c r="I199" s="256"/>
      <c r="J199" s="256"/>
      <c r="K199" s="256"/>
    </row>
    <row r="200" spans="1:11" s="255" customFormat="1" ht="12.75">
      <c r="A200" s="256" t="s">
        <v>1431</v>
      </c>
      <c r="B200" s="255">
        <v>32.11</v>
      </c>
      <c r="D200" s="256"/>
      <c r="E200" s="255">
        <f t="shared" si="32"/>
        <v>0.1789444598729184</v>
      </c>
      <c r="F200" s="256"/>
      <c r="G200" s="255">
        <f t="shared" si="33"/>
        <v>32.288944459872916</v>
      </c>
      <c r="H200" s="256"/>
      <c r="I200" s="256"/>
      <c r="J200" s="256"/>
      <c r="K200" s="256"/>
    </row>
    <row r="201" spans="1:11" s="255" customFormat="1" ht="12.75">
      <c r="A201" s="256" t="s">
        <v>1432</v>
      </c>
      <c r="B201" s="255">
        <v>32.11</v>
      </c>
      <c r="D201" s="256"/>
      <c r="E201" s="255">
        <f t="shared" si="32"/>
        <v>0.1789444598729184</v>
      </c>
      <c r="F201" s="256"/>
      <c r="G201" s="255">
        <f t="shared" si="33"/>
        <v>32.288944459872916</v>
      </c>
      <c r="H201" s="256"/>
      <c r="I201" s="256"/>
      <c r="J201" s="256"/>
      <c r="K201" s="256"/>
    </row>
    <row r="202" spans="1:11" s="255" customFormat="1" ht="12.75">
      <c r="A202" s="256"/>
      <c r="D202" s="256"/>
      <c r="F202" s="256"/>
      <c r="H202" s="256"/>
      <c r="I202" s="256"/>
      <c r="J202" s="256"/>
      <c r="K202" s="256"/>
    </row>
    <row r="203" spans="1:11" s="255" customFormat="1" ht="12.75">
      <c r="A203" s="257" t="s">
        <v>1461</v>
      </c>
      <c r="D203" s="256"/>
      <c r="F203" s="256"/>
      <c r="H203" s="256"/>
      <c r="I203" s="256"/>
      <c r="J203" s="256"/>
      <c r="K203" s="256"/>
    </row>
    <row r="204" spans="1:11" s="255" customFormat="1" ht="12.75">
      <c r="A204" s="256" t="s">
        <v>1426</v>
      </c>
      <c r="B204" s="255">
        <v>17.899999999999999</v>
      </c>
      <c r="D204" s="256"/>
      <c r="E204" s="255">
        <f t="shared" ref="E204:E211" si="34">B204*$G$2</f>
        <v>9.9754152342735575E-2</v>
      </c>
      <c r="F204" s="256"/>
      <c r="G204" s="255">
        <f t="shared" ref="G204:G211" si="35">B204+E204</f>
        <v>17.999754152342735</v>
      </c>
      <c r="H204" s="256"/>
      <c r="I204" s="256"/>
      <c r="J204" s="256"/>
      <c r="K204" s="256"/>
    </row>
    <row r="205" spans="1:11" s="255" customFormat="1" ht="12.75">
      <c r="A205" s="256" t="s">
        <v>1427</v>
      </c>
      <c r="B205" s="255">
        <v>24.14</v>
      </c>
      <c r="D205" s="256"/>
      <c r="E205" s="255">
        <f t="shared" si="34"/>
        <v>0.13452878422087358</v>
      </c>
      <c r="F205" s="256"/>
      <c r="G205" s="255">
        <f t="shared" si="35"/>
        <v>24.274528784220873</v>
      </c>
      <c r="H205" s="256"/>
      <c r="I205" s="256"/>
      <c r="J205" s="256"/>
      <c r="K205" s="256"/>
    </row>
    <row r="206" spans="1:11" s="255" customFormat="1" ht="12.75">
      <c r="A206" s="256" t="s">
        <v>1460</v>
      </c>
      <c r="B206" s="255">
        <v>28.8</v>
      </c>
      <c r="D206" s="256"/>
      <c r="E206" s="255">
        <f t="shared" si="34"/>
        <v>0.1604983009760215</v>
      </c>
      <c r="F206" s="256"/>
      <c r="G206" s="255">
        <f t="shared" si="35"/>
        <v>28.960498300976024</v>
      </c>
      <c r="H206" s="256"/>
      <c r="I206" s="256"/>
      <c r="J206" s="256"/>
      <c r="K206" s="256"/>
    </row>
    <row r="207" spans="1:11" s="255" customFormat="1" ht="12.75">
      <c r="A207" s="256" t="s">
        <v>1428</v>
      </c>
      <c r="B207" s="255">
        <v>40.21</v>
      </c>
      <c r="D207" s="256"/>
      <c r="E207" s="255">
        <f t="shared" si="34"/>
        <v>0.22408460702242447</v>
      </c>
      <c r="F207" s="256"/>
      <c r="G207" s="255">
        <f t="shared" si="35"/>
        <v>40.434084607022427</v>
      </c>
      <c r="H207" s="256"/>
      <c r="I207" s="256"/>
      <c r="J207" s="256"/>
      <c r="K207" s="256"/>
    </row>
    <row r="208" spans="1:11" s="255" customFormat="1" ht="12.75">
      <c r="A208" s="256" t="s">
        <v>1429</v>
      </c>
      <c r="B208" s="255">
        <v>52.04</v>
      </c>
      <c r="D208" s="256"/>
      <c r="E208" s="255">
        <f t="shared" si="34"/>
        <v>0.29001151329139441</v>
      </c>
      <c r="F208" s="256"/>
      <c r="G208" s="255">
        <f t="shared" si="35"/>
        <v>52.330011513291396</v>
      </c>
      <c r="H208" s="256"/>
      <c r="I208" s="256"/>
      <c r="J208" s="256"/>
      <c r="K208" s="256"/>
    </row>
    <row r="209" spans="1:11" s="255" customFormat="1" ht="12.75">
      <c r="A209" s="256" t="s">
        <v>1430</v>
      </c>
      <c r="B209" s="255">
        <v>63.82</v>
      </c>
      <c r="D209" s="256"/>
      <c r="E209" s="255">
        <f t="shared" si="34"/>
        <v>0.35565977667672544</v>
      </c>
      <c r="F209" s="256"/>
      <c r="G209" s="255">
        <f t="shared" si="35"/>
        <v>64.175659776676724</v>
      </c>
      <c r="H209" s="256"/>
      <c r="I209" s="256"/>
      <c r="J209" s="256"/>
      <c r="K209" s="256"/>
    </row>
    <row r="210" spans="1:11" s="255" customFormat="1" ht="12.75">
      <c r="A210" s="256" t="s">
        <v>1431</v>
      </c>
      <c r="B210" s="255">
        <v>75.5</v>
      </c>
      <c r="D210" s="256"/>
      <c r="E210" s="255">
        <f t="shared" si="34"/>
        <v>0.4207507542947786</v>
      </c>
      <c r="F210" s="256"/>
      <c r="G210" s="255">
        <f t="shared" si="35"/>
        <v>75.920750754294772</v>
      </c>
      <c r="H210" s="256"/>
      <c r="I210" s="256"/>
      <c r="J210" s="256"/>
      <c r="K210" s="256"/>
    </row>
    <row r="211" spans="1:11" s="256" customFormat="1" ht="12.75">
      <c r="A211" s="256" t="s">
        <v>1432</v>
      </c>
      <c r="B211" s="255">
        <v>98.44</v>
      </c>
      <c r="C211" s="255"/>
      <c r="E211" s="255">
        <f t="shared" si="34"/>
        <v>0.54859210930831792</v>
      </c>
      <c r="G211" s="255">
        <f t="shared" si="35"/>
        <v>98.988592109308314</v>
      </c>
    </row>
    <row r="212" spans="1:11" s="256" customFormat="1" ht="12.75">
      <c r="A212" s="271"/>
      <c r="B212" s="255" t="s">
        <v>1326</v>
      </c>
      <c r="C212" s="255"/>
      <c r="E212" s="255"/>
      <c r="G212" s="255"/>
    </row>
    <row r="213" spans="1:11" s="256" customFormat="1" ht="12.75">
      <c r="A213" s="257" t="s">
        <v>1465</v>
      </c>
      <c r="B213" s="255"/>
      <c r="C213" s="255"/>
      <c r="E213" s="255"/>
      <c r="G213" s="255"/>
    </row>
    <row r="214" spans="1:11" s="256" customFormat="1" ht="12.75">
      <c r="A214" s="256" t="s">
        <v>1426</v>
      </c>
      <c r="B214" s="255">
        <v>0.41</v>
      </c>
      <c r="C214" s="255"/>
      <c r="E214" s="255">
        <f t="shared" ref="E214:E221" si="36">B214*$G$2</f>
        <v>2.284871645839195E-3</v>
      </c>
      <c r="G214" s="255">
        <f t="shared" ref="G214:G221" si="37">B214+E214</f>
        <v>0.41228487164583916</v>
      </c>
    </row>
    <row r="215" spans="1:11" s="256" customFormat="1" ht="12.75">
      <c r="A215" s="256" t="s">
        <v>1427</v>
      </c>
      <c r="B215" s="255">
        <v>0.47</v>
      </c>
      <c r="C215" s="255"/>
      <c r="E215" s="255">
        <f t="shared" si="36"/>
        <v>2.6192431062059063E-3</v>
      </c>
      <c r="G215" s="255">
        <f t="shared" si="37"/>
        <v>0.4726192431062059</v>
      </c>
    </row>
    <row r="216" spans="1:11" s="256" customFormat="1" ht="12.75">
      <c r="A216" s="256" t="s">
        <v>1460</v>
      </c>
      <c r="B216" s="255">
        <v>0.5</v>
      </c>
      <c r="C216" s="255"/>
      <c r="E216" s="255">
        <f t="shared" si="36"/>
        <v>2.7864288363892622E-3</v>
      </c>
      <c r="G216" s="255">
        <f t="shared" si="37"/>
        <v>0.50278642883638924</v>
      </c>
    </row>
    <row r="217" spans="1:11" s="256" customFormat="1" ht="12.75">
      <c r="A217" s="256" t="s">
        <v>1428</v>
      </c>
      <c r="B217" s="255">
        <v>0.54</v>
      </c>
      <c r="C217" s="255"/>
      <c r="E217" s="255">
        <f t="shared" si="36"/>
        <v>3.0093431433004035E-3</v>
      </c>
      <c r="G217" s="255">
        <f t="shared" si="37"/>
        <v>0.5430093431433004</v>
      </c>
    </row>
    <row r="218" spans="1:11" s="256" customFormat="1" ht="12.75">
      <c r="A218" s="256" t="s">
        <v>1429</v>
      </c>
      <c r="B218" s="255">
        <v>0.56999999999999995</v>
      </c>
      <c r="C218" s="255"/>
      <c r="E218" s="255">
        <f t="shared" si="36"/>
        <v>3.1765288734837585E-3</v>
      </c>
      <c r="G218" s="255">
        <f t="shared" si="37"/>
        <v>0.57317652887348369</v>
      </c>
    </row>
    <row r="219" spans="1:11" s="256" customFormat="1" ht="12.75">
      <c r="A219" s="256" t="s">
        <v>1430</v>
      </c>
      <c r="B219" s="255">
        <v>0.61</v>
      </c>
      <c r="C219" s="255"/>
      <c r="E219" s="255">
        <f t="shared" si="36"/>
        <v>3.3994431803948998E-3</v>
      </c>
      <c r="G219" s="255">
        <f t="shared" si="37"/>
        <v>0.61339944318039485</v>
      </c>
    </row>
    <row r="220" spans="1:11" s="256" customFormat="1" ht="12.75">
      <c r="A220" s="256" t="s">
        <v>1431</v>
      </c>
      <c r="B220" s="255">
        <v>0.64</v>
      </c>
      <c r="C220" s="255"/>
      <c r="E220" s="255">
        <f t="shared" si="36"/>
        <v>3.5666289105782557E-3</v>
      </c>
      <c r="G220" s="255">
        <f t="shared" si="37"/>
        <v>0.64356662891057825</v>
      </c>
    </row>
    <row r="221" spans="1:11" s="256" customFormat="1" ht="12.75">
      <c r="A221" s="256" t="s">
        <v>1432</v>
      </c>
      <c r="B221" s="255">
        <v>0.75</v>
      </c>
      <c r="C221" s="255"/>
      <c r="E221" s="255">
        <f t="shared" si="36"/>
        <v>4.1796432545838933E-3</v>
      </c>
      <c r="G221" s="255">
        <f t="shared" si="37"/>
        <v>0.75417964325458386</v>
      </c>
    </row>
    <row r="222" spans="1:11" s="256" customFormat="1" ht="12.75">
      <c r="B222" s="255"/>
      <c r="C222" s="255"/>
      <c r="E222" s="255"/>
      <c r="G222" s="255"/>
    </row>
    <row r="223" spans="1:11" s="256" customFormat="1" ht="12.75">
      <c r="A223" s="257" t="s">
        <v>1466</v>
      </c>
      <c r="B223" s="255"/>
      <c r="C223" s="255"/>
      <c r="E223" s="255"/>
      <c r="G223" s="255"/>
    </row>
    <row r="224" spans="1:11" s="256" customFormat="1" ht="12.75">
      <c r="A224" s="256" t="s">
        <v>1426</v>
      </c>
      <c r="B224" s="255">
        <v>12.27</v>
      </c>
      <c r="C224" s="255"/>
      <c r="E224" s="255">
        <f t="shared" ref="E224:E231" si="38">B224*$G$2</f>
        <v>6.8378963644992491E-2</v>
      </c>
      <c r="G224" s="255">
        <f t="shared" ref="G224:G231" si="39">B224+E224</f>
        <v>12.338378963644992</v>
      </c>
    </row>
    <row r="225" spans="1:7" s="256" customFormat="1" ht="12.75">
      <c r="A225" s="256" t="s">
        <v>1427</v>
      </c>
      <c r="B225" s="255">
        <v>13.87</v>
      </c>
      <c r="C225" s="255"/>
      <c r="E225" s="255">
        <f t="shared" si="38"/>
        <v>7.7295535921438133E-2</v>
      </c>
      <c r="G225" s="255">
        <f t="shared" si="39"/>
        <v>13.947295535921437</v>
      </c>
    </row>
    <row r="226" spans="1:7" s="256" customFormat="1" ht="12.75">
      <c r="A226" s="256" t="s">
        <v>1460</v>
      </c>
      <c r="B226" s="255">
        <v>14.93</v>
      </c>
      <c r="C226" s="255"/>
      <c r="E226" s="255">
        <f t="shared" si="38"/>
        <v>8.3202765054583364E-2</v>
      </c>
      <c r="G226" s="255">
        <f t="shared" si="39"/>
        <v>15.013202765054583</v>
      </c>
    </row>
    <row r="227" spans="1:7" s="256" customFormat="1" ht="12.75">
      <c r="A227" s="256" t="s">
        <v>1428</v>
      </c>
      <c r="B227" s="255">
        <v>16</v>
      </c>
      <c r="C227" s="255"/>
      <c r="E227" s="255">
        <f t="shared" si="38"/>
        <v>8.916572276445639E-2</v>
      </c>
      <c r="G227" s="255">
        <f t="shared" si="39"/>
        <v>16.089165722764456</v>
      </c>
    </row>
    <row r="228" spans="1:7" s="256" customFormat="1" ht="12.75">
      <c r="A228" s="256" t="s">
        <v>1429</v>
      </c>
      <c r="B228" s="255">
        <v>17.059999999999999</v>
      </c>
      <c r="C228" s="255"/>
      <c r="E228" s="255">
        <f t="shared" si="38"/>
        <v>9.5072951897601621E-2</v>
      </c>
      <c r="G228" s="255">
        <f t="shared" si="39"/>
        <v>17.155072951897601</v>
      </c>
    </row>
    <row r="229" spans="1:7" s="256" customFormat="1" ht="12.75">
      <c r="A229" s="256" t="s">
        <v>1430</v>
      </c>
      <c r="B229" s="255">
        <v>18.13</v>
      </c>
      <c r="C229" s="255"/>
      <c r="E229" s="255">
        <f t="shared" si="38"/>
        <v>0.10103590960747465</v>
      </c>
      <c r="G229" s="255">
        <f t="shared" si="39"/>
        <v>18.231035909607474</v>
      </c>
    </row>
    <row r="230" spans="1:7" s="256" customFormat="1" ht="12.75">
      <c r="A230" s="256" t="s">
        <v>1431</v>
      </c>
      <c r="B230" s="255">
        <v>19.190000000000001</v>
      </c>
      <c r="C230" s="255"/>
      <c r="E230" s="255">
        <f t="shared" si="38"/>
        <v>0.10694313874061989</v>
      </c>
      <c r="G230" s="255">
        <f t="shared" si="39"/>
        <v>19.29694313874062</v>
      </c>
    </row>
    <row r="231" spans="1:7" s="256" customFormat="1" ht="12.75">
      <c r="A231" s="256" t="s">
        <v>1432</v>
      </c>
      <c r="B231" s="255">
        <v>22.4</v>
      </c>
      <c r="C231" s="255"/>
      <c r="E231" s="255">
        <f t="shared" si="38"/>
        <v>0.12483201187023894</v>
      </c>
      <c r="G231" s="255">
        <f t="shared" si="39"/>
        <v>22.524832011870238</v>
      </c>
    </row>
    <row r="232" spans="1:7" s="256" customFormat="1" ht="12.75">
      <c r="B232" s="255"/>
      <c r="C232" s="255"/>
      <c r="E232" s="255"/>
      <c r="G232" s="255"/>
    </row>
    <row r="233" spans="1:7" s="257" customFormat="1" ht="12.75">
      <c r="A233" s="257" t="s">
        <v>1467</v>
      </c>
      <c r="B233" s="283"/>
      <c r="C233" s="283"/>
      <c r="E233" s="283"/>
      <c r="G233" s="283"/>
    </row>
    <row r="234" spans="1:7" s="256" customFormat="1" ht="12.75">
      <c r="A234" s="256" t="s">
        <v>1468</v>
      </c>
      <c r="B234" s="255">
        <v>1.49</v>
      </c>
      <c r="C234" s="255"/>
      <c r="E234" s="255">
        <f>B234*$G$2</f>
        <v>8.3035579324400016E-3</v>
      </c>
      <c r="G234" s="255">
        <f>B234+E234</f>
        <v>1.49830355793244</v>
      </c>
    </row>
    <row r="235" spans="1:7" s="256" customFormat="1" ht="12.75">
      <c r="B235" s="255"/>
      <c r="C235" s="255"/>
      <c r="E235" s="255"/>
      <c r="G235" s="255"/>
    </row>
    <row r="236" spans="1:7" s="256" customFormat="1" ht="12.75">
      <c r="B236" s="255"/>
      <c r="C236" s="255"/>
      <c r="E236" s="255"/>
      <c r="G236" s="255"/>
    </row>
    <row r="237" spans="1:7" s="256" customFormat="1" ht="12.75">
      <c r="A237" s="270" t="s">
        <v>1469</v>
      </c>
      <c r="B237" s="280"/>
      <c r="C237" s="280"/>
      <c r="D237" s="281"/>
      <c r="E237" s="280"/>
      <c r="F237" s="281"/>
      <c r="G237" s="280"/>
    </row>
    <row r="238" spans="1:7" s="256" customFormat="1" ht="12.75">
      <c r="A238" s="273" t="s">
        <v>1322</v>
      </c>
      <c r="B238" s="255"/>
      <c r="C238" s="255"/>
      <c r="E238" s="255"/>
      <c r="G238" s="255"/>
    </row>
    <row r="239" spans="1:7" s="256" customFormat="1" ht="12.75">
      <c r="A239" s="271" t="s">
        <v>1470</v>
      </c>
      <c r="B239" s="255">
        <v>56.75</v>
      </c>
      <c r="C239" s="255"/>
      <c r="E239" s="255">
        <f>B239*$G$2</f>
        <v>0.31625967293018126</v>
      </c>
      <c r="G239" s="255">
        <f>B239+E239</f>
        <v>57.06625967293018</v>
      </c>
    </row>
    <row r="240" spans="1:7" s="256" customFormat="1" ht="12.75">
      <c r="A240" s="271"/>
      <c r="B240" s="255"/>
      <c r="C240" s="255"/>
      <c r="E240" s="255"/>
      <c r="G240" s="255"/>
    </row>
    <row r="241" spans="1:7" s="256" customFormat="1" ht="12.75">
      <c r="A241" s="273" t="s">
        <v>1471</v>
      </c>
      <c r="B241" s="255"/>
      <c r="C241" s="255"/>
      <c r="E241" s="255"/>
      <c r="G241" s="255"/>
    </row>
    <row r="242" spans="1:7" s="256" customFormat="1" ht="12.75">
      <c r="A242" s="271" t="s">
        <v>1470</v>
      </c>
      <c r="B242" s="255">
        <v>61.5</v>
      </c>
      <c r="C242" s="255"/>
      <c r="E242" s="255">
        <f>B242*$G$2</f>
        <v>0.34273074687587923</v>
      </c>
      <c r="G242" s="255">
        <f>B242+E242</f>
        <v>61.84273074687588</v>
      </c>
    </row>
    <row r="243" spans="1:7" s="256" customFormat="1" ht="12.75">
      <c r="B243" s="255"/>
      <c r="C243" s="255"/>
      <c r="E243" s="255"/>
      <c r="G243" s="255"/>
    </row>
    <row r="244" spans="1:7" s="256" customFormat="1" ht="12.75">
      <c r="A244" s="273" t="s">
        <v>1472</v>
      </c>
      <c r="B244" s="255"/>
      <c r="C244" s="255"/>
      <c r="E244" s="255"/>
      <c r="G244" s="255"/>
    </row>
    <row r="245" spans="1:7" s="256" customFormat="1" ht="12.75">
      <c r="A245" s="271" t="s">
        <v>1470</v>
      </c>
      <c r="B245" s="255">
        <v>2.0499999999999998</v>
      </c>
      <c r="C245" s="255"/>
      <c r="E245" s="255">
        <f>B245*$G$2</f>
        <v>1.1424358229195974E-2</v>
      </c>
      <c r="G245" s="255">
        <f>B245+E245</f>
        <v>2.0614243582291958</v>
      </c>
    </row>
    <row r="246" spans="1:7" s="256" customFormat="1" ht="12.75">
      <c r="B246" s="255"/>
      <c r="C246" s="255"/>
      <c r="E246" s="255"/>
      <c r="G246" s="255"/>
    </row>
    <row r="247" spans="1:7" s="256" customFormat="1" ht="12.75">
      <c r="A247" s="273" t="s">
        <v>1473</v>
      </c>
      <c r="B247" s="255"/>
      <c r="C247" s="255"/>
      <c r="E247" s="255"/>
      <c r="G247" s="255"/>
    </row>
    <row r="248" spans="1:7" s="256" customFormat="1" ht="12.75">
      <c r="A248" s="271" t="s">
        <v>1516</v>
      </c>
      <c r="B248" s="255">
        <v>117.18</v>
      </c>
      <c r="C248" s="255"/>
      <c r="E248" s="255">
        <f>B248*$G$2</f>
        <v>0.65302746209618756</v>
      </c>
      <c r="G248" s="255">
        <f>B248+E248</f>
        <v>117.8330274620962</v>
      </c>
    </row>
    <row r="249" spans="1:7" s="256" customFormat="1" ht="12.75">
      <c r="A249" s="271" t="s">
        <v>1517</v>
      </c>
      <c r="B249" s="255">
        <v>120.31</v>
      </c>
      <c r="C249" s="255"/>
      <c r="E249" s="255">
        <f t="shared" ref="E249:E254" si="40">B249*$G$2</f>
        <v>0.67047050661198426</v>
      </c>
      <c r="G249" s="255">
        <f t="shared" ref="G249:G254" si="41">B249+E249</f>
        <v>120.98047050661199</v>
      </c>
    </row>
    <row r="250" spans="1:7" s="256" customFormat="1" ht="12.75">
      <c r="A250" s="271" t="s">
        <v>1518</v>
      </c>
      <c r="B250" s="255">
        <v>126.6</v>
      </c>
      <c r="C250" s="255"/>
      <c r="E250" s="255">
        <f t="shared" si="40"/>
        <v>0.70552378137376115</v>
      </c>
      <c r="G250" s="255">
        <f t="shared" si="41"/>
        <v>127.30552378137375</v>
      </c>
    </row>
    <row r="251" spans="1:7" s="256" customFormat="1" ht="12.75">
      <c r="A251" s="271" t="s">
        <v>1519</v>
      </c>
      <c r="B251" s="255">
        <v>132.52000000000001</v>
      </c>
      <c r="C251" s="255"/>
      <c r="E251" s="255">
        <f t="shared" si="40"/>
        <v>0.73851509879661015</v>
      </c>
      <c r="G251" s="255">
        <f t="shared" si="41"/>
        <v>133.25851509879661</v>
      </c>
    </row>
    <row r="252" spans="1:7" s="256" customFormat="1" ht="12.75">
      <c r="A252" s="271" t="s">
        <v>1520</v>
      </c>
      <c r="B252" s="255">
        <v>137.37</v>
      </c>
      <c r="C252" s="255"/>
      <c r="E252" s="255">
        <f t="shared" si="40"/>
        <v>0.76554345850958594</v>
      </c>
      <c r="G252" s="255">
        <f t="shared" si="41"/>
        <v>138.1355434585096</v>
      </c>
    </row>
    <row r="253" spans="1:7" s="256" customFormat="1" ht="12.75">
      <c r="A253" s="271" t="s">
        <v>1521</v>
      </c>
      <c r="B253" s="255">
        <v>142.1</v>
      </c>
      <c r="C253" s="255"/>
      <c r="E253" s="255">
        <f t="shared" si="40"/>
        <v>0.79190307530182824</v>
      </c>
      <c r="G253" s="255">
        <f t="shared" si="41"/>
        <v>142.89190307530183</v>
      </c>
    </row>
    <row r="254" spans="1:7" s="256" customFormat="1" ht="12.75">
      <c r="A254" s="271" t="s">
        <v>1522</v>
      </c>
      <c r="B254" s="255">
        <v>148.02000000000001</v>
      </c>
      <c r="C254" s="255"/>
      <c r="E254" s="255">
        <f t="shared" si="40"/>
        <v>0.82489439272467724</v>
      </c>
      <c r="G254" s="255">
        <f t="shared" si="41"/>
        <v>148.84489439272468</v>
      </c>
    </row>
    <row r="255" spans="1:7" s="256" customFormat="1" ht="12.75">
      <c r="A255" s="271"/>
      <c r="B255" s="255"/>
      <c r="C255" s="255"/>
      <c r="E255" s="255"/>
      <c r="G255" s="255"/>
    </row>
    <row r="256" spans="1:7" s="256" customFormat="1" ht="12.75">
      <c r="B256" s="255"/>
      <c r="C256" s="255"/>
      <c r="E256" s="255"/>
      <c r="G256" s="255"/>
    </row>
    <row r="257" spans="1:11" s="256" customFormat="1" ht="12.75">
      <c r="A257" s="273" t="s">
        <v>1474</v>
      </c>
      <c r="B257" s="255"/>
      <c r="C257" s="255"/>
      <c r="E257" s="255"/>
      <c r="G257" s="255"/>
    </row>
    <row r="258" spans="1:11" s="256" customFormat="1" ht="12.75">
      <c r="A258" s="271" t="s">
        <v>1516</v>
      </c>
      <c r="B258" s="255">
        <v>67.31</v>
      </c>
      <c r="C258" s="255"/>
      <c r="E258" s="255">
        <f>B258*$G$2</f>
        <v>0.3751090499547225</v>
      </c>
      <c r="G258" s="255">
        <f>B258+E258</f>
        <v>67.685109049954718</v>
      </c>
    </row>
    <row r="259" spans="1:11" s="256" customFormat="1" ht="12.75">
      <c r="A259" s="271" t="s">
        <v>1517</v>
      </c>
      <c r="B259" s="255">
        <v>70.44</v>
      </c>
      <c r="C259" s="255"/>
      <c r="E259" s="255">
        <f t="shared" ref="E259:E267" si="42">B259*$G$2</f>
        <v>0.39255209447051925</v>
      </c>
      <c r="G259" s="255">
        <f t="shared" ref="G259:G267" si="43">B259+E259</f>
        <v>70.832552094470515</v>
      </c>
    </row>
    <row r="260" spans="1:11" s="256" customFormat="1" ht="12.75">
      <c r="A260" s="271" t="s">
        <v>1518</v>
      </c>
      <c r="B260" s="255">
        <v>76.73</v>
      </c>
      <c r="C260" s="255"/>
      <c r="E260" s="255">
        <f t="shared" si="42"/>
        <v>0.4276053692322962</v>
      </c>
      <c r="G260" s="255">
        <f t="shared" si="43"/>
        <v>77.1576053692323</v>
      </c>
    </row>
    <row r="261" spans="1:11" s="256" customFormat="1" ht="12.75">
      <c r="A261" s="271" t="s">
        <v>1519</v>
      </c>
      <c r="B261" s="255">
        <v>82.65</v>
      </c>
      <c r="C261" s="255"/>
      <c r="E261" s="255">
        <f t="shared" si="42"/>
        <v>0.46059668665514508</v>
      </c>
      <c r="G261" s="255">
        <f t="shared" si="43"/>
        <v>83.110596686655157</v>
      </c>
    </row>
    <row r="262" spans="1:11" s="256" customFormat="1" ht="12.75">
      <c r="A262" s="271" t="s">
        <v>1520</v>
      </c>
      <c r="B262" s="255">
        <v>87.5</v>
      </c>
      <c r="C262" s="255"/>
      <c r="E262" s="255">
        <f t="shared" si="42"/>
        <v>0.48762504636812087</v>
      </c>
      <c r="G262" s="255">
        <f t="shared" si="43"/>
        <v>87.987625046368123</v>
      </c>
    </row>
    <row r="263" spans="1:11" s="256" customFormat="1" ht="12.75">
      <c r="A263" s="271" t="s">
        <v>1523</v>
      </c>
      <c r="B263" s="255">
        <v>92.23</v>
      </c>
      <c r="C263" s="255"/>
      <c r="E263" s="255">
        <f t="shared" si="42"/>
        <v>0.51398466316036329</v>
      </c>
      <c r="G263" s="255">
        <f t="shared" si="43"/>
        <v>92.743984663160361</v>
      </c>
    </row>
    <row r="264" spans="1:11" s="256" customFormat="1" ht="12.75">
      <c r="A264" s="271" t="s">
        <v>1522</v>
      </c>
      <c r="B264" s="255">
        <v>98.15</v>
      </c>
      <c r="C264" s="255"/>
      <c r="E264" s="255">
        <f t="shared" si="42"/>
        <v>0.54697598058321217</v>
      </c>
      <c r="G264" s="255">
        <f t="shared" si="43"/>
        <v>98.696975980583218</v>
      </c>
    </row>
    <row r="265" spans="1:11" s="256" customFormat="1" ht="12.75">
      <c r="A265" s="271"/>
      <c r="B265" s="255"/>
      <c r="C265" s="255"/>
      <c r="E265" s="255"/>
      <c r="G265" s="255"/>
    </row>
    <row r="266" spans="1:11" s="256" customFormat="1" ht="12.75">
      <c r="A266" s="271" t="s">
        <v>1506</v>
      </c>
      <c r="B266" s="255">
        <v>2.31</v>
      </c>
      <c r="C266" s="255"/>
      <c r="E266" s="255">
        <f t="shared" si="42"/>
        <v>1.2873301224118392E-2</v>
      </c>
      <c r="G266" s="255">
        <f t="shared" si="43"/>
        <v>2.3228733012241185</v>
      </c>
    </row>
    <row r="267" spans="1:11" s="256" customFormat="1" ht="12.75">
      <c r="A267" s="271" t="s">
        <v>1524</v>
      </c>
      <c r="B267" s="255">
        <v>1.54</v>
      </c>
      <c r="C267" s="255"/>
      <c r="E267" s="255">
        <f t="shared" si="42"/>
        <v>8.5822008160789283E-3</v>
      </c>
      <c r="G267" s="255">
        <f t="shared" si="43"/>
        <v>1.548582200816079</v>
      </c>
    </row>
    <row r="268" spans="1:11" s="256" customFormat="1" ht="12.75">
      <c r="B268" s="255"/>
      <c r="C268" s="255"/>
      <c r="E268" s="255"/>
      <c r="G268" s="255"/>
    </row>
    <row r="269" spans="1:11" s="256" customFormat="1" ht="12.75">
      <c r="A269" s="270" t="s">
        <v>1475</v>
      </c>
      <c r="B269" s="280"/>
      <c r="C269" s="280"/>
      <c r="D269" s="281"/>
      <c r="E269" s="280"/>
      <c r="F269" s="281"/>
      <c r="G269" s="280"/>
    </row>
    <row r="270" spans="1:11" s="256" customFormat="1" ht="12.75">
      <c r="A270" s="256" t="s">
        <v>1476</v>
      </c>
      <c r="B270" s="255">
        <v>2.94</v>
      </c>
      <c r="C270" s="255"/>
      <c r="E270" s="255">
        <f>B270*$G$2</f>
        <v>1.638420155796886E-2</v>
      </c>
      <c r="G270" s="255">
        <f>B270+E270</f>
        <v>2.9563842015579689</v>
      </c>
    </row>
    <row r="271" spans="1:11" s="255" customFormat="1" ht="12.75">
      <c r="A271" s="271"/>
      <c r="D271" s="256"/>
      <c r="F271" s="256"/>
      <c r="H271" s="256"/>
      <c r="I271" s="256"/>
      <c r="J271" s="256"/>
      <c r="K271" s="256"/>
    </row>
    <row r="272" spans="1:11" s="283" customFormat="1" ht="12.75">
      <c r="A272" s="257" t="s">
        <v>1477</v>
      </c>
      <c r="D272" s="257"/>
      <c r="F272" s="257"/>
      <c r="H272" s="257"/>
      <c r="I272" s="257"/>
      <c r="J272" s="257"/>
      <c r="K272" s="257"/>
    </row>
    <row r="273" spans="1:11" s="255" customFormat="1" ht="12.75">
      <c r="A273" s="256" t="s">
        <v>1476</v>
      </c>
      <c r="B273" s="255">
        <v>11.81</v>
      </c>
      <c r="D273" s="256"/>
      <c r="E273" s="255">
        <f>B273*$G$2</f>
        <v>6.5815449115514374E-2</v>
      </c>
      <c r="F273" s="256"/>
      <c r="G273" s="255">
        <f>B273+E273</f>
        <v>11.875815449115516</v>
      </c>
      <c r="H273" s="256"/>
      <c r="I273" s="256"/>
      <c r="J273" s="256"/>
      <c r="K273" s="256"/>
    </row>
    <row r="274" spans="1:11" s="255" customFormat="1" ht="12.75">
      <c r="A274" s="256"/>
      <c r="D274" s="256"/>
      <c r="F274" s="256"/>
      <c r="H274" s="256"/>
      <c r="I274" s="256"/>
      <c r="J274" s="256"/>
      <c r="K274" s="256"/>
    </row>
    <row r="275" spans="1:11" s="255" customFormat="1" ht="12.75">
      <c r="A275" s="256" t="s">
        <v>1478</v>
      </c>
      <c r="B275" s="255">
        <v>12.72</v>
      </c>
      <c r="D275" s="256"/>
      <c r="E275" s="255">
        <f>+G270*4.33-B275</f>
        <v>8.1143592746004245E-2</v>
      </c>
      <c r="F275" s="256"/>
      <c r="G275" s="255">
        <f t="shared" ref="G275:G277" si="44">B275+E275</f>
        <v>12.801143592746005</v>
      </c>
      <c r="H275" s="256"/>
      <c r="I275" s="256"/>
      <c r="J275" s="256"/>
      <c r="K275" s="256"/>
    </row>
    <row r="276" spans="1:11" s="255" customFormat="1" ht="12.75">
      <c r="A276" s="256" t="s">
        <v>1479</v>
      </c>
      <c r="B276" s="255">
        <v>4.04</v>
      </c>
      <c r="D276" s="256"/>
      <c r="E276" s="255">
        <f>B276*$G$2</f>
        <v>2.2514344998025237E-2</v>
      </c>
      <c r="F276" s="256"/>
      <c r="G276" s="255">
        <f t="shared" si="44"/>
        <v>4.062514344998025</v>
      </c>
      <c r="H276" s="256"/>
      <c r="I276" s="256"/>
      <c r="J276" s="256"/>
      <c r="K276" s="256"/>
    </row>
    <row r="277" spans="1:11" s="255" customFormat="1" ht="12.75">
      <c r="A277" s="256" t="s">
        <v>1480</v>
      </c>
      <c r="B277" s="255">
        <v>1.49</v>
      </c>
      <c r="D277" s="256"/>
      <c r="E277" s="255">
        <f>B277*$G$2</f>
        <v>8.3035579324400016E-3</v>
      </c>
      <c r="F277" s="256"/>
      <c r="G277" s="255">
        <f t="shared" si="44"/>
        <v>1.49830355793244</v>
      </c>
      <c r="H277" s="256"/>
      <c r="I277" s="256"/>
      <c r="J277" s="256"/>
      <c r="K277" s="256"/>
    </row>
    <row r="278" spans="1:11" s="255" customFormat="1" ht="12.75">
      <c r="A278" s="271"/>
      <c r="D278" s="256"/>
      <c r="F278" s="256"/>
      <c r="H278" s="256"/>
      <c r="I278" s="256"/>
      <c r="J278" s="256"/>
      <c r="K278" s="256"/>
    </row>
    <row r="279" spans="1:11" s="255" customFormat="1" ht="12.75">
      <c r="A279" s="270" t="s">
        <v>1481</v>
      </c>
      <c r="B279" s="280"/>
      <c r="C279" s="280"/>
      <c r="D279" s="281"/>
      <c r="E279" s="280"/>
      <c r="F279" s="281"/>
      <c r="G279" s="280"/>
      <c r="H279" s="256"/>
      <c r="I279" s="256"/>
      <c r="J279" s="256"/>
      <c r="K279" s="256"/>
    </row>
    <row r="280" spans="1:11" s="255" customFormat="1" ht="12.75">
      <c r="A280" s="273" t="s">
        <v>1471</v>
      </c>
      <c r="D280" s="256"/>
      <c r="F280" s="256"/>
      <c r="H280" s="256"/>
      <c r="I280" s="256"/>
      <c r="J280" s="256"/>
      <c r="K280" s="256"/>
    </row>
    <row r="281" spans="1:11" s="255" customFormat="1" ht="12.75">
      <c r="A281" s="271" t="s">
        <v>1460</v>
      </c>
      <c r="B281" s="255">
        <v>15.04</v>
      </c>
      <c r="D281" s="256"/>
      <c r="E281" s="255">
        <f t="shared" ref="E281:E284" si="45">B281*$G$2</f>
        <v>8.3815779398589002E-2</v>
      </c>
      <c r="F281" s="256"/>
      <c r="G281" s="255">
        <f t="shared" ref="G281:G284" si="46">B281+E281</f>
        <v>15.123815779398589</v>
      </c>
      <c r="H281" s="256"/>
      <c r="I281" s="256"/>
      <c r="J281" s="256"/>
      <c r="K281" s="256"/>
    </row>
    <row r="282" spans="1:11" s="255" customFormat="1" ht="12.75">
      <c r="A282" s="271" t="s">
        <v>1482</v>
      </c>
      <c r="B282" s="255">
        <v>16.11</v>
      </c>
      <c r="D282" s="256"/>
      <c r="E282" s="255">
        <f t="shared" si="45"/>
        <v>8.9778737108462028E-2</v>
      </c>
      <c r="F282" s="256"/>
      <c r="G282" s="255">
        <f t="shared" si="46"/>
        <v>16.19977873710846</v>
      </c>
      <c r="H282" s="256"/>
      <c r="I282" s="256"/>
      <c r="J282" s="256"/>
      <c r="K282" s="256"/>
    </row>
    <row r="283" spans="1:11" s="255" customFormat="1" ht="12.75">
      <c r="A283" s="271" t="s">
        <v>1483</v>
      </c>
      <c r="B283" s="255">
        <v>17.18</v>
      </c>
      <c r="D283" s="256"/>
      <c r="E283" s="255">
        <f t="shared" si="45"/>
        <v>9.5741694818335041E-2</v>
      </c>
      <c r="F283" s="256"/>
      <c r="G283" s="255">
        <f t="shared" si="46"/>
        <v>17.275741694818336</v>
      </c>
      <c r="H283" s="256"/>
      <c r="I283" s="256"/>
      <c r="J283" s="256"/>
      <c r="K283" s="256"/>
    </row>
    <row r="284" spans="1:11" s="255" customFormat="1" ht="12.75">
      <c r="A284" s="271" t="s">
        <v>1484</v>
      </c>
      <c r="B284" s="255">
        <v>19.329999999999998</v>
      </c>
      <c r="D284" s="256"/>
      <c r="E284" s="255">
        <f t="shared" si="45"/>
        <v>0.10772333881480886</v>
      </c>
      <c r="F284" s="256"/>
      <c r="G284" s="255">
        <f t="shared" si="46"/>
        <v>19.437723338814806</v>
      </c>
      <c r="H284" s="256"/>
      <c r="I284" s="256"/>
      <c r="J284" s="256"/>
      <c r="K284" s="256"/>
    </row>
    <row r="285" spans="1:11" s="255" customFormat="1" ht="12.75">
      <c r="A285" s="271"/>
      <c r="D285" s="256"/>
      <c r="F285" s="256"/>
      <c r="H285" s="256"/>
      <c r="I285" s="256"/>
      <c r="J285" s="256"/>
      <c r="K285" s="256"/>
    </row>
    <row r="286" spans="1:11" s="255" customFormat="1" ht="12.75">
      <c r="A286" s="273" t="s">
        <v>1485</v>
      </c>
      <c r="D286" s="256"/>
      <c r="F286" s="256"/>
      <c r="H286" s="256"/>
      <c r="I286" s="256"/>
      <c r="J286" s="256"/>
      <c r="K286" s="256"/>
    </row>
    <row r="287" spans="1:11" s="255" customFormat="1" ht="12.75">
      <c r="A287" s="271" t="s">
        <v>1460</v>
      </c>
      <c r="B287" s="255">
        <v>62.27</v>
      </c>
      <c r="D287" s="256"/>
      <c r="E287" s="255">
        <f>B287*$G$2</f>
        <v>0.34702184728391872</v>
      </c>
      <c r="F287" s="256"/>
      <c r="G287" s="255">
        <f t="shared" ref="G287:G290" si="47">B287+E287</f>
        <v>62.617021847283922</v>
      </c>
      <c r="H287" s="256"/>
      <c r="I287" s="256"/>
      <c r="J287" s="256"/>
      <c r="K287" s="256"/>
    </row>
    <row r="288" spans="1:11" s="255" customFormat="1" ht="12.75">
      <c r="A288" s="271" t="s">
        <v>1482</v>
      </c>
      <c r="B288" s="255">
        <v>84.53</v>
      </c>
      <c r="D288" s="256"/>
      <c r="E288" s="255">
        <f>B288*$G$2</f>
        <v>0.47107365907996868</v>
      </c>
      <c r="F288" s="256"/>
      <c r="G288" s="255">
        <f t="shared" si="47"/>
        <v>85.001073659079964</v>
      </c>
      <c r="H288" s="256"/>
      <c r="I288" s="256"/>
      <c r="J288" s="256"/>
      <c r="K288" s="256"/>
    </row>
    <row r="289" spans="1:11" s="255" customFormat="1" ht="12.75">
      <c r="A289" s="271" t="s">
        <v>1483</v>
      </c>
      <c r="B289" s="255">
        <v>109.87</v>
      </c>
      <c r="D289" s="256"/>
      <c r="E289" s="255">
        <f>B289*$G$2</f>
        <v>0.61228987250817646</v>
      </c>
      <c r="F289" s="256"/>
      <c r="G289" s="255">
        <f t="shared" si="47"/>
        <v>110.48228987250818</v>
      </c>
      <c r="H289" s="256"/>
      <c r="I289" s="256"/>
      <c r="J289" s="256"/>
      <c r="K289" s="256"/>
    </row>
    <row r="290" spans="1:11" s="255" customFormat="1" ht="12.75">
      <c r="A290" s="271" t="s">
        <v>1484</v>
      </c>
      <c r="B290" s="255">
        <v>150.88999999999999</v>
      </c>
      <c r="D290" s="256"/>
      <c r="E290" s="255">
        <f>B290*$G$2</f>
        <v>0.84088849424555145</v>
      </c>
      <c r="F290" s="256"/>
      <c r="G290" s="255">
        <f t="shared" si="47"/>
        <v>151.73088849424553</v>
      </c>
      <c r="H290" s="256"/>
      <c r="I290" s="256"/>
      <c r="J290" s="256"/>
      <c r="K290" s="256"/>
    </row>
    <row r="291" spans="1:11" s="255" customFormat="1" ht="12.75">
      <c r="A291" s="271"/>
      <c r="D291" s="256"/>
      <c r="F291" s="256"/>
      <c r="H291" s="256"/>
      <c r="I291" s="256"/>
      <c r="J291" s="256"/>
      <c r="K291" s="256"/>
    </row>
    <row r="292" spans="1:11" s="255" customFormat="1" ht="12.75">
      <c r="A292" s="273" t="s">
        <v>1486</v>
      </c>
      <c r="D292" s="256"/>
      <c r="F292" s="256"/>
      <c r="H292" s="256"/>
      <c r="I292" s="256"/>
      <c r="J292" s="256"/>
      <c r="K292" s="256"/>
    </row>
    <row r="293" spans="1:11" s="255" customFormat="1" ht="12.75">
      <c r="A293" s="271" t="s">
        <v>1460</v>
      </c>
      <c r="B293" s="255">
        <v>63.29</v>
      </c>
      <c r="D293" s="256"/>
      <c r="E293" s="255">
        <f>B293*$G$2</f>
        <v>0.35270616211015282</v>
      </c>
      <c r="F293" s="256"/>
      <c r="G293" s="255">
        <f t="shared" ref="G293:G296" si="48">B293+E293</f>
        <v>63.642706162110152</v>
      </c>
      <c r="H293" s="256"/>
      <c r="I293" s="256"/>
      <c r="J293" s="256"/>
      <c r="K293" s="256"/>
    </row>
    <row r="294" spans="1:11" s="255" customFormat="1" ht="12.75">
      <c r="A294" s="271" t="s">
        <v>1482</v>
      </c>
      <c r="B294" s="255">
        <v>86.59</v>
      </c>
      <c r="D294" s="256"/>
      <c r="E294" s="255">
        <f>B294*$G$2</f>
        <v>0.48255374588589245</v>
      </c>
      <c r="F294" s="256"/>
      <c r="G294" s="255">
        <f t="shared" si="48"/>
        <v>87.072553745885898</v>
      </c>
      <c r="H294" s="256"/>
      <c r="I294" s="256"/>
      <c r="J294" s="256"/>
      <c r="K294" s="256"/>
    </row>
    <row r="295" spans="1:11" s="255" customFormat="1" ht="12.75">
      <c r="A295" s="271" t="s">
        <v>1483</v>
      </c>
      <c r="B295" s="255">
        <v>110.89</v>
      </c>
      <c r="D295" s="256"/>
      <c r="E295" s="255">
        <f>B295*$G$2</f>
        <v>0.61797418733441056</v>
      </c>
      <c r="F295" s="256"/>
      <c r="G295" s="255">
        <f t="shared" si="48"/>
        <v>111.50797418733441</v>
      </c>
      <c r="H295" s="256"/>
      <c r="I295" s="256"/>
      <c r="J295" s="256"/>
      <c r="K295" s="256"/>
    </row>
    <row r="296" spans="1:11" s="255" customFormat="1" ht="12.75">
      <c r="A296" s="271" t="s">
        <v>1484</v>
      </c>
      <c r="B296" s="255">
        <v>151.91</v>
      </c>
      <c r="D296" s="256"/>
      <c r="E296" s="255">
        <f>B296*$G$2</f>
        <v>0.84657280907178567</v>
      </c>
      <c r="F296" s="256"/>
      <c r="G296" s="255">
        <f t="shared" si="48"/>
        <v>152.75657280907177</v>
      </c>
      <c r="H296" s="256"/>
      <c r="I296" s="256"/>
      <c r="J296" s="256"/>
      <c r="K296" s="256"/>
    </row>
    <row r="297" spans="1:11" s="255" customFormat="1" ht="12.75">
      <c r="A297" s="271"/>
      <c r="D297" s="256"/>
      <c r="F297" s="256"/>
      <c r="H297" s="256"/>
      <c r="I297" s="256"/>
      <c r="J297" s="256"/>
      <c r="K297" s="256"/>
    </row>
    <row r="298" spans="1:11" s="255" customFormat="1" ht="12.75">
      <c r="A298" s="273" t="s">
        <v>1487</v>
      </c>
      <c r="D298" s="256"/>
      <c r="F298" s="256"/>
      <c r="H298" s="256"/>
      <c r="I298" s="256"/>
      <c r="J298" s="256"/>
      <c r="K298" s="256"/>
    </row>
    <row r="299" spans="1:11" s="255" customFormat="1" ht="12.75">
      <c r="A299" s="273" t="s">
        <v>1488</v>
      </c>
      <c r="D299" s="256"/>
      <c r="F299" s="256"/>
      <c r="H299" s="256"/>
      <c r="I299" s="256"/>
      <c r="J299" s="256"/>
      <c r="K299" s="256"/>
    </row>
    <row r="300" spans="1:11" s="255" customFormat="1" ht="12.75">
      <c r="A300" s="271" t="s">
        <v>1460</v>
      </c>
      <c r="B300" s="255">
        <v>32.11</v>
      </c>
      <c r="D300" s="256"/>
      <c r="E300" s="255">
        <f>B300*$G$2</f>
        <v>0.1789444598729184</v>
      </c>
      <c r="F300" s="256"/>
      <c r="G300" s="255">
        <f t="shared" ref="G300:G303" si="49">B300+E300</f>
        <v>32.288944459872916</v>
      </c>
      <c r="H300" s="256"/>
      <c r="I300" s="256"/>
      <c r="J300" s="256"/>
      <c r="K300" s="256"/>
    </row>
    <row r="301" spans="1:11" s="255" customFormat="1" ht="12.75">
      <c r="A301" s="271" t="s">
        <v>1482</v>
      </c>
      <c r="B301" s="255">
        <v>32.11</v>
      </c>
      <c r="D301" s="256"/>
      <c r="E301" s="255">
        <f>B301*$G$2</f>
        <v>0.1789444598729184</v>
      </c>
      <c r="F301" s="256"/>
      <c r="G301" s="255">
        <f t="shared" si="49"/>
        <v>32.288944459872916</v>
      </c>
      <c r="H301" s="256"/>
      <c r="I301" s="256"/>
      <c r="J301" s="256"/>
      <c r="K301" s="256"/>
    </row>
    <row r="302" spans="1:11" s="255" customFormat="1" ht="12.75">
      <c r="A302" s="271" t="s">
        <v>1483</v>
      </c>
      <c r="B302" s="255">
        <v>32.11</v>
      </c>
      <c r="D302" s="256"/>
      <c r="E302" s="255">
        <f>B302*$G$2</f>
        <v>0.1789444598729184</v>
      </c>
      <c r="F302" s="256"/>
      <c r="G302" s="255">
        <f t="shared" si="49"/>
        <v>32.288944459872916</v>
      </c>
      <c r="H302" s="256"/>
      <c r="I302" s="256"/>
      <c r="J302" s="256"/>
      <c r="K302" s="256"/>
    </row>
    <row r="303" spans="1:11" s="255" customFormat="1" ht="12.75">
      <c r="A303" s="271" t="s">
        <v>1484</v>
      </c>
      <c r="B303" s="255">
        <v>32.11</v>
      </c>
      <c r="D303" s="256"/>
      <c r="E303" s="255">
        <f>B303*$G$2</f>
        <v>0.1789444598729184</v>
      </c>
      <c r="F303" s="256"/>
      <c r="G303" s="255">
        <f t="shared" si="49"/>
        <v>32.288944459872916</v>
      </c>
      <c r="H303" s="256"/>
      <c r="I303" s="256"/>
      <c r="J303" s="256"/>
      <c r="K303" s="256"/>
    </row>
    <row r="304" spans="1:11" s="255" customFormat="1" ht="12.75">
      <c r="A304" s="271"/>
      <c r="D304" s="256"/>
      <c r="F304" s="256"/>
      <c r="H304" s="256"/>
      <c r="I304" s="256"/>
      <c r="J304" s="256"/>
      <c r="K304" s="256"/>
    </row>
    <row r="305" spans="1:11" s="255" customFormat="1" ht="12.75">
      <c r="A305" s="273" t="s">
        <v>1489</v>
      </c>
      <c r="D305" s="256"/>
      <c r="F305" s="256"/>
      <c r="H305" s="256"/>
      <c r="I305" s="256"/>
      <c r="J305" s="256"/>
      <c r="K305" s="256"/>
    </row>
    <row r="306" spans="1:11" s="255" customFormat="1" ht="12.75">
      <c r="A306" s="271" t="s">
        <v>1460</v>
      </c>
      <c r="B306" s="255">
        <v>62.27</v>
      </c>
      <c r="D306" s="256"/>
      <c r="E306" s="255">
        <f>B306*$G$2</f>
        <v>0.34702184728391872</v>
      </c>
      <c r="F306" s="256"/>
      <c r="G306" s="255">
        <f t="shared" ref="G306:G309" si="50">B306+E306</f>
        <v>62.617021847283922</v>
      </c>
      <c r="H306" s="256"/>
      <c r="I306" s="256"/>
      <c r="J306" s="256"/>
      <c r="K306" s="256"/>
    </row>
    <row r="307" spans="1:11" s="255" customFormat="1" ht="12.75">
      <c r="A307" s="271" t="s">
        <v>1482</v>
      </c>
      <c r="B307" s="255">
        <v>84.53</v>
      </c>
      <c r="D307" s="256"/>
      <c r="E307" s="255">
        <f>B307*$G$2</f>
        <v>0.47107365907996868</v>
      </c>
      <c r="F307" s="256"/>
      <c r="G307" s="255">
        <f t="shared" si="50"/>
        <v>85.001073659079964</v>
      </c>
      <c r="H307" s="256"/>
      <c r="I307" s="256"/>
      <c r="J307" s="256"/>
      <c r="K307" s="256"/>
    </row>
    <row r="308" spans="1:11" s="255" customFormat="1" ht="12.75">
      <c r="A308" s="271" t="s">
        <v>1483</v>
      </c>
      <c r="B308" s="255">
        <v>109.87</v>
      </c>
      <c r="D308" s="256"/>
      <c r="E308" s="255">
        <f>B308*$G$2</f>
        <v>0.61228987250817646</v>
      </c>
      <c r="F308" s="256"/>
      <c r="G308" s="255">
        <f t="shared" si="50"/>
        <v>110.48228987250818</v>
      </c>
      <c r="H308" s="256"/>
      <c r="I308" s="256"/>
      <c r="J308" s="256"/>
      <c r="K308" s="256"/>
    </row>
    <row r="309" spans="1:11" s="255" customFormat="1" ht="12.75">
      <c r="A309" s="271" t="s">
        <v>1484</v>
      </c>
      <c r="B309" s="255">
        <v>150.88999999999999</v>
      </c>
      <c r="D309" s="256"/>
      <c r="E309" s="255">
        <f>B309*$G$2</f>
        <v>0.84088849424555145</v>
      </c>
      <c r="F309" s="256"/>
      <c r="G309" s="255">
        <f t="shared" si="50"/>
        <v>151.73088849424553</v>
      </c>
      <c r="H309" s="256"/>
      <c r="I309" s="256"/>
      <c r="J309" s="256"/>
      <c r="K309" s="256"/>
    </row>
    <row r="310" spans="1:11" s="255" customFormat="1" ht="12.75">
      <c r="A310" s="271"/>
      <c r="D310" s="256"/>
      <c r="F310" s="256"/>
      <c r="H310" s="256"/>
      <c r="I310" s="256"/>
      <c r="J310" s="256"/>
      <c r="K310" s="256"/>
    </row>
    <row r="311" spans="1:11" s="255" customFormat="1" ht="12.75">
      <c r="A311" s="273" t="s">
        <v>1490</v>
      </c>
      <c r="D311" s="256"/>
      <c r="F311" s="256"/>
      <c r="H311" s="256"/>
      <c r="I311" s="256"/>
      <c r="J311" s="256"/>
      <c r="K311" s="256"/>
    </row>
    <row r="312" spans="1:11" s="255" customFormat="1" ht="12.75">
      <c r="A312" s="271" t="s">
        <v>1460</v>
      </c>
      <c r="B312" s="255">
        <v>0.51</v>
      </c>
      <c r="D312" s="256"/>
      <c r="E312" s="255">
        <f t="shared" ref="E312:E315" si="51">B312*$G$2</f>
        <v>2.8421574131170476E-3</v>
      </c>
      <c r="F312" s="256"/>
      <c r="G312" s="255">
        <f t="shared" ref="G312:G315" si="52">B312+E312</f>
        <v>0.51284215741311701</v>
      </c>
      <c r="H312" s="256"/>
      <c r="I312" s="256"/>
      <c r="J312" s="256"/>
      <c r="K312" s="256"/>
    </row>
    <row r="313" spans="1:11" s="255" customFormat="1" ht="12.75">
      <c r="A313" s="271" t="s">
        <v>1482</v>
      </c>
      <c r="B313" s="255">
        <v>0.55000000000000004</v>
      </c>
      <c r="D313" s="256"/>
      <c r="E313" s="255">
        <f t="shared" si="51"/>
        <v>3.0650717200281885E-3</v>
      </c>
      <c r="F313" s="256"/>
      <c r="G313" s="255">
        <f t="shared" si="52"/>
        <v>0.55306507172002828</v>
      </c>
      <c r="H313" s="256"/>
      <c r="I313" s="256"/>
      <c r="J313" s="256"/>
      <c r="K313" s="256"/>
    </row>
    <row r="314" spans="1:11" s="255" customFormat="1" ht="12.75">
      <c r="A314" s="271" t="s">
        <v>1483</v>
      </c>
      <c r="B314" s="255">
        <v>0.56999999999999995</v>
      </c>
      <c r="D314" s="256"/>
      <c r="E314" s="255">
        <f t="shared" si="51"/>
        <v>3.1765288734837585E-3</v>
      </c>
      <c r="F314" s="256"/>
      <c r="G314" s="255">
        <f t="shared" si="52"/>
        <v>0.57317652887348369</v>
      </c>
      <c r="H314" s="256"/>
      <c r="I314" s="256"/>
      <c r="J314" s="256"/>
      <c r="K314" s="256"/>
    </row>
    <row r="315" spans="1:11" s="255" customFormat="1" ht="12.75">
      <c r="A315" s="271" t="s">
        <v>1484</v>
      </c>
      <c r="B315" s="255">
        <v>0.64</v>
      </c>
      <c r="D315" s="256"/>
      <c r="E315" s="255">
        <f t="shared" si="51"/>
        <v>3.5666289105782557E-3</v>
      </c>
      <c r="F315" s="256"/>
      <c r="G315" s="255">
        <f t="shared" si="52"/>
        <v>0.64356662891057825</v>
      </c>
      <c r="H315" s="256"/>
      <c r="I315" s="256"/>
      <c r="J315" s="256"/>
      <c r="K315" s="256"/>
    </row>
    <row r="316" spans="1:11" s="255" customFormat="1" ht="12.75">
      <c r="A316" s="271"/>
      <c r="D316" s="256"/>
      <c r="F316" s="256"/>
      <c r="H316" s="256"/>
      <c r="I316" s="256"/>
      <c r="J316" s="256"/>
      <c r="K316" s="256"/>
    </row>
    <row r="317" spans="1:11" s="255" customFormat="1" ht="12.75">
      <c r="A317" s="273" t="s">
        <v>1491</v>
      </c>
      <c r="D317" s="256"/>
      <c r="F317" s="256"/>
      <c r="H317" s="256"/>
      <c r="I317" s="256"/>
      <c r="J317" s="256"/>
      <c r="K317" s="256"/>
    </row>
    <row r="318" spans="1:11" s="255" customFormat="1" ht="12.75">
      <c r="A318" s="271" t="s">
        <v>1460</v>
      </c>
      <c r="B318" s="255">
        <v>15.04</v>
      </c>
      <c r="D318" s="256"/>
      <c r="E318" s="255">
        <f t="shared" ref="E318:E321" si="53">B318*$G$2</f>
        <v>8.3815779398589002E-2</v>
      </c>
      <c r="F318" s="256"/>
      <c r="G318" s="255">
        <f t="shared" ref="G318:G321" si="54">B318+E318</f>
        <v>15.123815779398589</v>
      </c>
      <c r="H318" s="256"/>
      <c r="I318" s="256"/>
      <c r="J318" s="256"/>
      <c r="K318" s="256"/>
    </row>
    <row r="319" spans="1:11" s="255" customFormat="1" ht="12.75">
      <c r="A319" s="271" t="s">
        <v>1482</v>
      </c>
      <c r="B319" s="255">
        <v>16.11</v>
      </c>
      <c r="D319" s="256"/>
      <c r="E319" s="255">
        <f t="shared" si="53"/>
        <v>8.9778737108462028E-2</v>
      </c>
      <c r="F319" s="256"/>
      <c r="G319" s="255">
        <f t="shared" si="54"/>
        <v>16.19977873710846</v>
      </c>
      <c r="H319" s="256"/>
      <c r="I319" s="256"/>
      <c r="J319" s="256"/>
      <c r="K319" s="256"/>
    </row>
    <row r="320" spans="1:11" s="255" customFormat="1" ht="12.75">
      <c r="A320" s="271" t="s">
        <v>1483</v>
      </c>
      <c r="B320" s="255">
        <v>17.18</v>
      </c>
      <c r="D320" s="256"/>
      <c r="E320" s="255">
        <f t="shared" si="53"/>
        <v>9.5741694818335041E-2</v>
      </c>
      <c r="F320" s="256"/>
      <c r="G320" s="255">
        <f t="shared" si="54"/>
        <v>17.275741694818336</v>
      </c>
      <c r="H320" s="256"/>
      <c r="I320" s="256"/>
      <c r="J320" s="256"/>
      <c r="K320" s="256"/>
    </row>
    <row r="321" spans="1:11" s="255" customFormat="1" ht="12.75">
      <c r="A321" s="271" t="s">
        <v>1484</v>
      </c>
      <c r="B321" s="255">
        <v>19.329999999999998</v>
      </c>
      <c r="D321" s="256"/>
      <c r="E321" s="255">
        <f t="shared" si="53"/>
        <v>0.10772333881480886</v>
      </c>
      <c r="F321" s="256"/>
      <c r="G321" s="255">
        <f t="shared" si="54"/>
        <v>19.437723338814806</v>
      </c>
      <c r="H321" s="256"/>
      <c r="I321" s="256"/>
      <c r="J321" s="256"/>
      <c r="K321" s="256"/>
    </row>
    <row r="322" spans="1:11" s="255" customFormat="1" ht="12.75">
      <c r="A322" s="271"/>
      <c r="D322" s="256"/>
      <c r="F322" s="256"/>
      <c r="H322" s="256"/>
      <c r="I322" s="256"/>
      <c r="J322" s="256"/>
      <c r="K322" s="256"/>
    </row>
    <row r="323" spans="1:11" s="255" customFormat="1" ht="12.75">
      <c r="A323" s="256" t="s">
        <v>1480</v>
      </c>
      <c r="B323" s="255">
        <v>1.49</v>
      </c>
      <c r="D323" s="256"/>
      <c r="E323" s="255">
        <f>B323*$G$2</f>
        <v>8.3035579324400016E-3</v>
      </c>
      <c r="F323" s="256"/>
      <c r="G323" s="255">
        <f t="shared" ref="G323:G324" si="55">B323+E323</f>
        <v>1.49830355793244</v>
      </c>
      <c r="H323" s="256"/>
      <c r="I323" s="256"/>
      <c r="J323" s="256"/>
      <c r="K323" s="256"/>
    </row>
    <row r="324" spans="1:11" s="255" customFormat="1" ht="12.75">
      <c r="A324" s="271" t="s">
        <v>1492</v>
      </c>
      <c r="B324" s="255">
        <v>8.89</v>
      </c>
      <c r="D324" s="256"/>
      <c r="E324" s="255">
        <f>B324*$G$2</f>
        <v>4.9542704711001084E-2</v>
      </c>
      <c r="F324" s="256"/>
      <c r="G324" s="255">
        <f t="shared" si="55"/>
        <v>8.9395427047110019</v>
      </c>
      <c r="H324" s="256"/>
      <c r="I324" s="256"/>
      <c r="J324" s="256"/>
      <c r="K324" s="256"/>
    </row>
    <row r="325" spans="1:11" s="255" customFormat="1" ht="12.75">
      <c r="A325" s="271"/>
      <c r="D325" s="256"/>
      <c r="F325" s="256"/>
      <c r="H325" s="256"/>
      <c r="I325" s="256"/>
      <c r="J325" s="256"/>
      <c r="K325" s="256"/>
    </row>
    <row r="326" spans="1:11" s="255" customFormat="1" ht="12.75">
      <c r="A326" s="270" t="s">
        <v>1493</v>
      </c>
      <c r="B326" s="280"/>
      <c r="C326" s="280"/>
      <c r="D326" s="281"/>
      <c r="E326" s="280"/>
      <c r="F326" s="281"/>
      <c r="G326" s="280"/>
      <c r="H326" s="256"/>
      <c r="I326" s="256"/>
      <c r="J326" s="256"/>
      <c r="K326" s="256"/>
    </row>
    <row r="327" spans="1:11" s="283" customFormat="1" ht="12.75">
      <c r="A327" s="257" t="s">
        <v>1494</v>
      </c>
      <c r="D327" s="257"/>
      <c r="F327" s="257"/>
      <c r="H327" s="257"/>
      <c r="I327" s="257"/>
      <c r="J327" s="257"/>
      <c r="K327" s="257"/>
    </row>
    <row r="328" spans="1:11" s="256" customFormat="1" ht="12.75">
      <c r="A328" s="256" t="s">
        <v>1495</v>
      </c>
      <c r="B328" s="255">
        <v>111.57</v>
      </c>
      <c r="C328" s="255"/>
      <c r="E328" s="255">
        <f>B328*$G$2</f>
        <v>0.62176373055189993</v>
      </c>
      <c r="G328" s="255">
        <f t="shared" ref="G328" si="56">B328+E328</f>
        <v>112.1917637305519</v>
      </c>
    </row>
    <row r="330" spans="1:11" s="257" customFormat="1" ht="12.75">
      <c r="A330" s="257" t="s">
        <v>1496</v>
      </c>
      <c r="B330" s="283"/>
      <c r="C330" s="283"/>
      <c r="E330" s="283"/>
      <c r="G330" s="283"/>
    </row>
    <row r="331" spans="1:11" s="256" customFormat="1" ht="12.75">
      <c r="A331" s="256" t="s">
        <v>1497</v>
      </c>
      <c r="B331" s="255">
        <v>111.57</v>
      </c>
      <c r="C331" s="255"/>
      <c r="E331" s="255">
        <f>B331*$G$2</f>
        <v>0.62176373055189993</v>
      </c>
      <c r="G331" s="255">
        <f t="shared" ref="G331" si="57">B331+E331</f>
        <v>112.1917637305519</v>
      </c>
    </row>
    <row r="332" spans="1:11" s="256" customFormat="1" ht="12.75">
      <c r="B332" s="255"/>
      <c r="C332" s="255"/>
      <c r="E332" s="255"/>
      <c r="G332" s="255"/>
    </row>
    <row r="333" spans="1:11" s="256" customFormat="1" ht="12.75">
      <c r="A333" s="256" t="s">
        <v>1492</v>
      </c>
      <c r="B333" s="255">
        <v>8.89</v>
      </c>
      <c r="C333" s="255"/>
      <c r="E333" s="255">
        <f>B333*$G$2</f>
        <v>4.9542704711001084E-2</v>
      </c>
      <c r="G333" s="255">
        <f t="shared" ref="G333:G334" si="58">B333+E333</f>
        <v>8.9395427047110019</v>
      </c>
    </row>
    <row r="334" spans="1:11" s="255" customFormat="1" ht="12.75">
      <c r="A334" s="256" t="s">
        <v>1480</v>
      </c>
      <c r="B334" s="255">
        <v>1.49</v>
      </c>
      <c r="D334" s="256"/>
      <c r="E334" s="255">
        <f>B334*$G$2</f>
        <v>8.3035579324400016E-3</v>
      </c>
      <c r="F334" s="256"/>
      <c r="G334" s="255">
        <f t="shared" si="58"/>
        <v>1.49830355793244</v>
      </c>
      <c r="H334" s="256"/>
      <c r="I334" s="256"/>
      <c r="J334" s="256"/>
      <c r="K334" s="256"/>
    </row>
    <row r="335" spans="1:11" s="256" customFormat="1" ht="12.75">
      <c r="B335" s="255"/>
      <c r="C335" s="255"/>
      <c r="E335" s="255"/>
      <c r="G335" s="255"/>
    </row>
    <row r="336" spans="1:11" s="255" customFormat="1" ht="12.75">
      <c r="A336" s="268" t="s">
        <v>1498</v>
      </c>
      <c r="B336" s="280"/>
      <c r="C336" s="280"/>
      <c r="D336" s="281"/>
      <c r="E336" s="280"/>
      <c r="F336" s="281"/>
      <c r="G336" s="280"/>
      <c r="H336" s="256"/>
      <c r="I336" s="256"/>
      <c r="J336" s="256"/>
      <c r="K336" s="256"/>
    </row>
    <row r="337" spans="1:11" s="283" customFormat="1" ht="12.75">
      <c r="A337" s="257" t="s">
        <v>1499</v>
      </c>
      <c r="D337" s="257"/>
      <c r="F337" s="257"/>
      <c r="H337" s="257"/>
      <c r="I337" s="257"/>
      <c r="J337" s="257"/>
      <c r="K337" s="257"/>
    </row>
    <row r="338" spans="1:11" s="255" customFormat="1" ht="12.75">
      <c r="A338" s="256" t="s">
        <v>1433</v>
      </c>
      <c r="B338" s="255">
        <v>63.75</v>
      </c>
      <c r="D338" s="256"/>
      <c r="E338" s="255">
        <f t="shared" ref="E338:E341" si="59">B338*$G$2</f>
        <v>0.35526967663963094</v>
      </c>
      <c r="F338" s="256"/>
      <c r="G338" s="255">
        <f t="shared" ref="G338:G341" si="60">B338+E338</f>
        <v>64.105269676639637</v>
      </c>
      <c r="H338" s="256"/>
      <c r="I338" s="256"/>
      <c r="J338" s="256"/>
      <c r="K338" s="256"/>
    </row>
    <row r="339" spans="1:11" s="255" customFormat="1" ht="12.75">
      <c r="A339" s="256" t="s">
        <v>1434</v>
      </c>
      <c r="B339" s="255">
        <v>63.75</v>
      </c>
      <c r="D339" s="256"/>
      <c r="E339" s="255">
        <f t="shared" si="59"/>
        <v>0.35526967663963094</v>
      </c>
      <c r="F339" s="256"/>
      <c r="G339" s="255">
        <f t="shared" si="60"/>
        <v>64.105269676639637</v>
      </c>
      <c r="H339" s="256"/>
      <c r="I339" s="256"/>
      <c r="J339" s="256"/>
      <c r="K339" s="256"/>
    </row>
    <row r="340" spans="1:11" s="255" customFormat="1" ht="12.75">
      <c r="A340" s="256" t="s">
        <v>1436</v>
      </c>
      <c r="B340" s="255">
        <v>63.75</v>
      </c>
      <c r="D340" s="256"/>
      <c r="E340" s="255">
        <f t="shared" si="59"/>
        <v>0.35526967663963094</v>
      </c>
      <c r="F340" s="256"/>
      <c r="G340" s="255">
        <f t="shared" si="60"/>
        <v>64.105269676639637</v>
      </c>
      <c r="H340" s="256"/>
      <c r="I340" s="256"/>
      <c r="J340" s="256"/>
      <c r="K340" s="256"/>
    </row>
    <row r="341" spans="1:11" s="255" customFormat="1" ht="12.75">
      <c r="A341" s="256" t="s">
        <v>1438</v>
      </c>
      <c r="B341" s="255">
        <v>63.75</v>
      </c>
      <c r="D341" s="256"/>
      <c r="E341" s="255">
        <f t="shared" si="59"/>
        <v>0.35526967663963094</v>
      </c>
      <c r="F341" s="256"/>
      <c r="G341" s="255">
        <f t="shared" si="60"/>
        <v>64.105269676639637</v>
      </c>
      <c r="H341" s="256"/>
      <c r="I341" s="256"/>
      <c r="J341" s="256"/>
      <c r="K341" s="256"/>
    </row>
    <row r="342" spans="1:11" s="255" customFormat="1" ht="12.75">
      <c r="A342" s="257"/>
      <c r="D342" s="256"/>
      <c r="F342" s="256"/>
      <c r="H342" s="256"/>
      <c r="I342" s="256"/>
      <c r="J342" s="256"/>
      <c r="K342" s="256"/>
    </row>
    <row r="343" spans="1:11" s="283" customFormat="1" ht="12.75">
      <c r="A343" s="257" t="s">
        <v>1500</v>
      </c>
      <c r="D343" s="257"/>
      <c r="F343" s="257"/>
      <c r="H343" s="257"/>
      <c r="I343" s="257"/>
      <c r="J343" s="257"/>
      <c r="K343" s="257"/>
    </row>
    <row r="344" spans="1:11" s="283" customFormat="1" ht="12.75">
      <c r="A344" s="257" t="s">
        <v>1501</v>
      </c>
      <c r="D344" s="257"/>
      <c r="F344" s="257"/>
      <c r="H344" s="257"/>
      <c r="I344" s="257"/>
      <c r="J344" s="257"/>
      <c r="K344" s="257"/>
    </row>
    <row r="345" spans="1:11" s="255" customFormat="1" ht="12.75">
      <c r="A345" s="256" t="s">
        <v>1433</v>
      </c>
      <c r="B345" s="255">
        <v>110.52</v>
      </c>
      <c r="D345" s="256"/>
      <c r="E345" s="255">
        <f t="shared" ref="E345:E348" si="61">B345*$G$2</f>
        <v>0.61591222999548245</v>
      </c>
      <c r="F345" s="256"/>
      <c r="G345" s="255">
        <f>+B345+E345</f>
        <v>111.13591222999548</v>
      </c>
      <c r="H345" s="256"/>
      <c r="I345" s="256"/>
      <c r="J345" s="256"/>
      <c r="K345" s="256"/>
    </row>
    <row r="346" spans="1:11" s="255" customFormat="1" ht="12.75">
      <c r="A346" s="256" t="s">
        <v>1434</v>
      </c>
      <c r="B346" s="255">
        <v>110.52</v>
      </c>
      <c r="D346" s="256"/>
      <c r="E346" s="255">
        <f t="shared" si="61"/>
        <v>0.61591222999548245</v>
      </c>
      <c r="F346" s="256"/>
      <c r="G346" s="255">
        <f>+B346+E346</f>
        <v>111.13591222999548</v>
      </c>
      <c r="H346" s="256"/>
      <c r="I346" s="256"/>
      <c r="J346" s="256"/>
      <c r="K346" s="256"/>
    </row>
    <row r="347" spans="1:11" s="255" customFormat="1" ht="12.75">
      <c r="A347" s="256" t="s">
        <v>1436</v>
      </c>
      <c r="B347" s="255">
        <v>115.11</v>
      </c>
      <c r="D347" s="256"/>
      <c r="E347" s="255">
        <f t="shared" si="61"/>
        <v>0.64149164671353598</v>
      </c>
      <c r="F347" s="256"/>
      <c r="G347" s="255">
        <f>+B347+E347</f>
        <v>115.75149164671353</v>
      </c>
      <c r="H347" s="256"/>
      <c r="I347" s="256"/>
      <c r="J347" s="256"/>
      <c r="K347" s="256"/>
    </row>
    <row r="348" spans="1:11" s="255" customFormat="1" ht="12.75">
      <c r="A348" s="256" t="s">
        <v>1438</v>
      </c>
      <c r="B348" s="255">
        <v>115.11</v>
      </c>
      <c r="D348" s="256"/>
      <c r="E348" s="255">
        <f t="shared" si="61"/>
        <v>0.64149164671353598</v>
      </c>
      <c r="F348" s="256"/>
      <c r="G348" s="255">
        <f>+B348+E348</f>
        <v>115.75149164671353</v>
      </c>
      <c r="H348" s="256"/>
      <c r="I348" s="256"/>
      <c r="J348" s="256"/>
      <c r="K348" s="256"/>
    </row>
    <row r="349" spans="1:11" s="255" customFormat="1" ht="12.75">
      <c r="A349" s="257"/>
      <c r="D349" s="256"/>
      <c r="F349" s="256"/>
      <c r="H349" s="256"/>
      <c r="I349" s="256"/>
      <c r="J349" s="256"/>
      <c r="K349" s="256"/>
    </row>
    <row r="350" spans="1:11" s="283" customFormat="1" ht="12.75">
      <c r="A350" s="257" t="s">
        <v>1502</v>
      </c>
      <c r="D350" s="257"/>
      <c r="F350" s="257"/>
      <c r="H350" s="257"/>
      <c r="I350" s="257"/>
      <c r="J350" s="257"/>
      <c r="K350" s="257"/>
    </row>
    <row r="351" spans="1:11" s="255" customFormat="1" ht="12.75">
      <c r="A351" s="256" t="s">
        <v>1433</v>
      </c>
      <c r="B351" s="255">
        <v>58.83</v>
      </c>
      <c r="D351" s="256"/>
      <c r="E351" s="255">
        <f t="shared" ref="E351:E354" si="62">B351*$G$2</f>
        <v>0.32785121688956059</v>
      </c>
      <c r="F351" s="256"/>
      <c r="G351" s="255">
        <f>+B351+E351</f>
        <v>59.157851216889561</v>
      </c>
      <c r="H351" s="256"/>
      <c r="I351" s="256"/>
      <c r="J351" s="256"/>
      <c r="K351" s="256"/>
    </row>
    <row r="352" spans="1:11" s="255" customFormat="1" ht="12.75">
      <c r="A352" s="256" t="s">
        <v>1434</v>
      </c>
      <c r="B352" s="255">
        <v>58.83</v>
      </c>
      <c r="D352" s="256"/>
      <c r="E352" s="255">
        <f t="shared" si="62"/>
        <v>0.32785121688956059</v>
      </c>
      <c r="F352" s="256"/>
      <c r="G352" s="255">
        <f>+B352+E352</f>
        <v>59.157851216889561</v>
      </c>
      <c r="H352" s="256"/>
      <c r="I352" s="256"/>
      <c r="J352" s="256"/>
      <c r="K352" s="256"/>
    </row>
    <row r="353" spans="1:11" s="255" customFormat="1" ht="12.75">
      <c r="A353" s="256" t="s">
        <v>1436</v>
      </c>
      <c r="B353" s="255">
        <v>58.83</v>
      </c>
      <c r="D353" s="256"/>
      <c r="E353" s="255">
        <f t="shared" si="62"/>
        <v>0.32785121688956059</v>
      </c>
      <c r="F353" s="256"/>
      <c r="G353" s="255">
        <f>+B353+E353</f>
        <v>59.157851216889561</v>
      </c>
      <c r="H353" s="256"/>
      <c r="I353" s="256"/>
      <c r="J353" s="256"/>
      <c r="K353" s="256"/>
    </row>
    <row r="354" spans="1:11" s="255" customFormat="1" ht="12.75">
      <c r="A354" s="256" t="s">
        <v>1438</v>
      </c>
      <c r="B354" s="255">
        <v>58.83</v>
      </c>
      <c r="D354" s="256"/>
      <c r="E354" s="255">
        <f t="shared" si="62"/>
        <v>0.32785121688956059</v>
      </c>
      <c r="F354" s="256"/>
      <c r="G354" s="255">
        <f>+B354+E354</f>
        <v>59.157851216889561</v>
      </c>
      <c r="H354" s="256"/>
      <c r="I354" s="256"/>
      <c r="J354" s="256"/>
      <c r="K354" s="256"/>
    </row>
    <row r="355" spans="1:11" s="255" customFormat="1" ht="12.75">
      <c r="A355" s="257"/>
      <c r="D355" s="256"/>
      <c r="F355" s="256"/>
      <c r="H355" s="256"/>
      <c r="I355" s="256"/>
      <c r="J355" s="256"/>
      <c r="K355" s="256"/>
    </row>
    <row r="356" spans="1:11" s="255" customFormat="1" ht="12.75">
      <c r="A356" s="257"/>
      <c r="B356" s="258"/>
      <c r="C356" s="258"/>
      <c r="D356" s="256"/>
      <c r="E356" s="258"/>
      <c r="F356" s="256"/>
      <c r="G356" s="258"/>
      <c r="H356" s="256"/>
      <c r="I356" s="256"/>
      <c r="J356" s="256"/>
      <c r="K356" s="256"/>
    </row>
    <row r="357" spans="1:11" s="283" customFormat="1" ht="12.75">
      <c r="A357" s="257" t="s">
        <v>1503</v>
      </c>
      <c r="B357" s="286"/>
      <c r="C357" s="286"/>
      <c r="D357" s="257"/>
      <c r="E357" s="286"/>
      <c r="F357" s="257"/>
      <c r="G357" s="286"/>
      <c r="H357" s="257"/>
      <c r="I357" s="257"/>
      <c r="J357" s="257"/>
      <c r="K357" s="257"/>
    </row>
    <row r="358" spans="1:11" s="255" customFormat="1" ht="12.75">
      <c r="A358" s="256" t="s">
        <v>1433</v>
      </c>
      <c r="B358" s="255">
        <f>B345</f>
        <v>110.52</v>
      </c>
      <c r="D358" s="256"/>
      <c r="E358" s="255">
        <f t="shared" ref="E358:E361" si="63">B358*$G$2</f>
        <v>0.61591222999548245</v>
      </c>
      <c r="F358" s="256"/>
      <c r="G358" s="255">
        <f>+B358+E358</f>
        <v>111.13591222999548</v>
      </c>
      <c r="H358" s="256"/>
      <c r="I358" s="256"/>
      <c r="J358" s="256"/>
      <c r="K358" s="256"/>
    </row>
    <row r="359" spans="1:11" s="255" customFormat="1" ht="12.75">
      <c r="A359" s="256" t="s">
        <v>1434</v>
      </c>
      <c r="B359" s="255">
        <f t="shared" ref="B359:B361" si="64">B346</f>
        <v>110.52</v>
      </c>
      <c r="D359" s="256"/>
      <c r="E359" s="255">
        <f t="shared" si="63"/>
        <v>0.61591222999548245</v>
      </c>
      <c r="F359" s="256"/>
      <c r="G359" s="255">
        <f>+B359+E359</f>
        <v>111.13591222999548</v>
      </c>
      <c r="H359" s="256"/>
      <c r="I359" s="256"/>
      <c r="J359" s="256"/>
      <c r="K359" s="256"/>
    </row>
    <row r="360" spans="1:11" s="255" customFormat="1" ht="12.75">
      <c r="A360" s="256" t="s">
        <v>1436</v>
      </c>
      <c r="B360" s="255">
        <f t="shared" si="64"/>
        <v>115.11</v>
      </c>
      <c r="D360" s="256"/>
      <c r="E360" s="255">
        <f t="shared" si="63"/>
        <v>0.64149164671353598</v>
      </c>
      <c r="F360" s="256"/>
      <c r="G360" s="255">
        <f>+B360+E360</f>
        <v>115.75149164671353</v>
      </c>
      <c r="H360" s="256"/>
      <c r="I360" s="256"/>
      <c r="J360" s="256"/>
      <c r="K360" s="256"/>
    </row>
    <row r="361" spans="1:11" s="255" customFormat="1" ht="12.75">
      <c r="A361" s="256" t="s">
        <v>1438</v>
      </c>
      <c r="B361" s="255">
        <f t="shared" si="64"/>
        <v>115.11</v>
      </c>
      <c r="D361" s="256"/>
      <c r="E361" s="255">
        <f t="shared" si="63"/>
        <v>0.64149164671353598</v>
      </c>
      <c r="F361" s="256"/>
      <c r="G361" s="255">
        <f>+B361+E361</f>
        <v>115.75149164671353</v>
      </c>
      <c r="H361" s="256"/>
      <c r="I361" s="256"/>
      <c r="J361" s="256"/>
      <c r="K361" s="256"/>
    </row>
    <row r="362" spans="1:11" s="255" customFormat="1" ht="12.75">
      <c r="A362" s="256"/>
      <c r="B362" s="258"/>
      <c r="C362" s="258"/>
      <c r="D362" s="256"/>
      <c r="E362" s="258"/>
      <c r="F362" s="256"/>
      <c r="G362" s="258"/>
      <c r="H362" s="256"/>
      <c r="I362" s="256"/>
      <c r="J362" s="256"/>
      <c r="K362" s="256"/>
    </row>
    <row r="363" spans="1:11" s="283" customFormat="1" ht="12.75">
      <c r="A363" s="257" t="s">
        <v>1504</v>
      </c>
      <c r="B363" s="286"/>
      <c r="C363" s="286"/>
      <c r="D363" s="257"/>
      <c r="E363" s="286"/>
      <c r="F363" s="257"/>
      <c r="G363" s="286"/>
      <c r="H363" s="257"/>
      <c r="I363" s="257"/>
      <c r="J363" s="257"/>
      <c r="K363" s="257"/>
    </row>
    <row r="364" spans="1:11" s="255" customFormat="1" ht="12.75">
      <c r="A364" s="256" t="s">
        <v>1433</v>
      </c>
      <c r="B364" s="258">
        <v>2.12</v>
      </c>
      <c r="C364" s="258"/>
      <c r="D364" s="256"/>
      <c r="E364" s="255">
        <f t="shared" ref="E364:E367" si="65">B364*$G$2</f>
        <v>1.1814458266290472E-2</v>
      </c>
      <c r="F364" s="256"/>
      <c r="G364" s="258">
        <f t="shared" ref="G364:G367" si="66">B364+E364</f>
        <v>2.1318144582662906</v>
      </c>
      <c r="H364" s="256"/>
      <c r="I364" s="256"/>
      <c r="J364" s="256"/>
      <c r="K364" s="256"/>
    </row>
    <row r="365" spans="1:11" s="255" customFormat="1" ht="12.75">
      <c r="A365" s="256" t="s">
        <v>1434</v>
      </c>
      <c r="B365" s="258">
        <v>2.12</v>
      </c>
      <c r="C365" s="258"/>
      <c r="D365" s="256"/>
      <c r="E365" s="255">
        <f t="shared" si="65"/>
        <v>1.1814458266290472E-2</v>
      </c>
      <c r="F365" s="256"/>
      <c r="G365" s="258">
        <f t="shared" si="66"/>
        <v>2.1318144582662906</v>
      </c>
      <c r="H365" s="256"/>
      <c r="I365" s="256"/>
      <c r="J365" s="256"/>
      <c r="K365" s="256"/>
    </row>
    <row r="366" spans="1:11" s="255" customFormat="1" ht="12.75">
      <c r="A366" s="256" t="s">
        <v>1436</v>
      </c>
      <c r="B366" s="258">
        <v>2.12</v>
      </c>
      <c r="C366" s="258"/>
      <c r="D366" s="256"/>
      <c r="E366" s="255">
        <f t="shared" si="65"/>
        <v>1.1814458266290472E-2</v>
      </c>
      <c r="F366" s="256"/>
      <c r="G366" s="258">
        <f t="shared" si="66"/>
        <v>2.1318144582662906</v>
      </c>
      <c r="H366" s="256"/>
      <c r="I366" s="256"/>
      <c r="J366" s="256"/>
      <c r="K366" s="256"/>
    </row>
    <row r="367" spans="1:11" s="255" customFormat="1" ht="12.75">
      <c r="A367" s="256" t="s">
        <v>1438</v>
      </c>
      <c r="B367" s="258">
        <v>2.12</v>
      </c>
      <c r="C367" s="258"/>
      <c r="D367" s="256"/>
      <c r="E367" s="255">
        <f t="shared" si="65"/>
        <v>1.1814458266290472E-2</v>
      </c>
      <c r="F367" s="256"/>
      <c r="G367" s="258">
        <f t="shared" si="66"/>
        <v>2.1318144582662906</v>
      </c>
      <c r="H367" s="256"/>
      <c r="I367" s="256"/>
      <c r="J367" s="256"/>
      <c r="K367" s="256"/>
    </row>
    <row r="368" spans="1:11" s="255" customFormat="1" ht="12.75">
      <c r="A368" s="256"/>
      <c r="B368" s="258"/>
      <c r="C368" s="258"/>
      <c r="D368" s="256"/>
      <c r="E368" s="258"/>
      <c r="F368" s="256"/>
      <c r="G368" s="258"/>
      <c r="H368" s="256"/>
      <c r="I368" s="256"/>
      <c r="J368" s="256"/>
      <c r="K368" s="256"/>
    </row>
    <row r="369" spans="1:11" s="255" customFormat="1" ht="12.75">
      <c r="A369" s="257" t="s">
        <v>1505</v>
      </c>
      <c r="B369" s="258"/>
      <c r="C369" s="258"/>
      <c r="D369" s="256"/>
      <c r="E369" s="258"/>
      <c r="F369" s="256"/>
      <c r="G369" s="258"/>
      <c r="H369" s="256"/>
      <c r="I369" s="256"/>
      <c r="J369" s="256"/>
      <c r="K369" s="256"/>
    </row>
    <row r="370" spans="1:11" s="255" customFormat="1" ht="12.75">
      <c r="A370" s="256" t="s">
        <v>1433</v>
      </c>
      <c r="B370" s="258">
        <v>63.75</v>
      </c>
      <c r="C370" s="258"/>
      <c r="D370" s="256"/>
      <c r="E370" s="255">
        <f t="shared" ref="E370:E373" si="67">B370*$G$2</f>
        <v>0.35526967663963094</v>
      </c>
      <c r="F370" s="256"/>
      <c r="G370" s="258">
        <f t="shared" ref="G370:G380" si="68">B370+E370</f>
        <v>64.105269676639637</v>
      </c>
      <c r="H370" s="256"/>
      <c r="I370" s="256"/>
      <c r="J370" s="256"/>
      <c r="K370" s="256"/>
    </row>
    <row r="371" spans="1:11" s="255" customFormat="1" ht="12.75">
      <c r="A371" s="256" t="s">
        <v>1434</v>
      </c>
      <c r="B371" s="258">
        <v>63.75</v>
      </c>
      <c r="C371" s="258"/>
      <c r="D371" s="256"/>
      <c r="E371" s="255">
        <f t="shared" si="67"/>
        <v>0.35526967663963094</v>
      </c>
      <c r="F371" s="256"/>
      <c r="G371" s="258">
        <f t="shared" si="68"/>
        <v>64.105269676639637</v>
      </c>
      <c r="H371" s="256"/>
      <c r="I371" s="256"/>
      <c r="J371" s="256"/>
      <c r="K371" s="256"/>
    </row>
    <row r="372" spans="1:11" s="255" customFormat="1" ht="12.75">
      <c r="A372" s="256" t="s">
        <v>1436</v>
      </c>
      <c r="B372" s="258">
        <v>63.75</v>
      </c>
      <c r="C372" s="258"/>
      <c r="D372" s="256"/>
      <c r="E372" s="255">
        <f t="shared" si="67"/>
        <v>0.35526967663963094</v>
      </c>
      <c r="F372" s="256"/>
      <c r="G372" s="258">
        <f t="shared" si="68"/>
        <v>64.105269676639637</v>
      </c>
      <c r="H372" s="256"/>
      <c r="I372" s="256"/>
      <c r="J372" s="256"/>
      <c r="K372" s="256"/>
    </row>
    <row r="373" spans="1:11" s="255" customFormat="1" ht="12.75">
      <c r="A373" s="256" t="s">
        <v>1438</v>
      </c>
      <c r="B373" s="258">
        <v>63.75</v>
      </c>
      <c r="C373" s="258"/>
      <c r="D373" s="256"/>
      <c r="E373" s="255">
        <f t="shared" si="67"/>
        <v>0.35526967663963094</v>
      </c>
      <c r="F373" s="256"/>
      <c r="G373" s="258">
        <f t="shared" si="68"/>
        <v>64.105269676639637</v>
      </c>
      <c r="H373" s="256"/>
      <c r="I373" s="256"/>
      <c r="J373" s="256"/>
      <c r="K373" s="256"/>
    </row>
    <row r="374" spans="1:11" s="255" customFormat="1" ht="12.75">
      <c r="A374" s="256"/>
      <c r="B374" s="258"/>
      <c r="C374" s="258"/>
      <c r="D374" s="256"/>
      <c r="E374" s="258"/>
      <c r="F374" s="256"/>
      <c r="G374" s="258"/>
      <c r="H374" s="256"/>
      <c r="I374" s="256"/>
      <c r="J374" s="256"/>
      <c r="K374" s="256"/>
    </row>
    <row r="375" spans="1:11" s="283" customFormat="1" ht="12.75">
      <c r="A375" s="256" t="s">
        <v>1506</v>
      </c>
      <c r="B375" s="258">
        <v>2.31</v>
      </c>
      <c r="C375" s="258"/>
      <c r="D375" s="256"/>
      <c r="E375" s="258">
        <f t="shared" ref="E375:E380" si="69">B375*$G$2</f>
        <v>1.2873301224118392E-2</v>
      </c>
      <c r="F375" s="256"/>
      <c r="G375" s="258">
        <f t="shared" si="68"/>
        <v>2.3228733012241185</v>
      </c>
      <c r="H375" s="256"/>
      <c r="I375" s="257"/>
      <c r="J375" s="257"/>
      <c r="K375" s="257"/>
    </row>
    <row r="376" spans="1:11" s="283" customFormat="1" ht="12.75">
      <c r="A376" s="256" t="s">
        <v>1507</v>
      </c>
      <c r="B376" s="258">
        <v>1.1499999999999999</v>
      </c>
      <c r="C376" s="258"/>
      <c r="D376" s="256"/>
      <c r="E376" s="258">
        <f t="shared" si="69"/>
        <v>6.4087863236953029E-3</v>
      </c>
      <c r="F376" s="256"/>
      <c r="G376" s="258">
        <f t="shared" si="68"/>
        <v>1.1564087863236951</v>
      </c>
      <c r="H376" s="256"/>
      <c r="I376" s="257"/>
      <c r="J376" s="257"/>
      <c r="K376" s="257"/>
    </row>
    <row r="377" spans="1:11" s="283" customFormat="1" ht="12.75">
      <c r="A377" s="256" t="s">
        <v>1508</v>
      </c>
      <c r="B377" s="258">
        <v>34.549999999999997</v>
      </c>
      <c r="C377" s="258"/>
      <c r="D377" s="256"/>
      <c r="E377" s="258">
        <f t="shared" si="69"/>
        <v>0.19254223259449801</v>
      </c>
      <c r="F377" s="256"/>
      <c r="G377" s="258">
        <f t="shared" si="68"/>
        <v>34.742542232594495</v>
      </c>
      <c r="H377" s="256"/>
      <c r="I377" s="257"/>
      <c r="J377" s="257"/>
      <c r="K377" s="257"/>
    </row>
    <row r="378" spans="1:11" s="283" customFormat="1" ht="12.75">
      <c r="A378" s="256" t="s">
        <v>1509</v>
      </c>
      <c r="B378" s="258">
        <v>9.5399999999999991</v>
      </c>
      <c r="C378" s="258"/>
      <c r="D378" s="256"/>
      <c r="E378" s="258">
        <f t="shared" si="69"/>
        <v>5.316506219830712E-2</v>
      </c>
      <c r="F378" s="256"/>
      <c r="G378" s="258">
        <f t="shared" si="68"/>
        <v>9.593165062198306</v>
      </c>
      <c r="H378" s="256"/>
      <c r="I378" s="257"/>
      <c r="J378" s="257"/>
      <c r="K378" s="257"/>
    </row>
    <row r="379" spans="1:11" s="283" customFormat="1" ht="12.75">
      <c r="A379" s="256" t="s">
        <v>1510</v>
      </c>
      <c r="B379" s="258">
        <v>9.2200000000000006</v>
      </c>
      <c r="C379" s="258"/>
      <c r="D379" s="256"/>
      <c r="E379" s="258">
        <f t="shared" si="69"/>
        <v>5.1381747743018E-2</v>
      </c>
      <c r="F379" s="256"/>
      <c r="G379" s="258">
        <f t="shared" si="68"/>
        <v>9.2713817477430194</v>
      </c>
      <c r="H379" s="256"/>
      <c r="I379" s="257"/>
      <c r="J379" s="257"/>
      <c r="K379" s="257"/>
    </row>
    <row r="380" spans="1:11" s="255" customFormat="1" ht="12.75">
      <c r="A380" s="256" t="s">
        <v>1511</v>
      </c>
      <c r="B380" s="258">
        <v>1.54</v>
      </c>
      <c r="C380" s="258"/>
      <c r="D380" s="256"/>
      <c r="E380" s="258">
        <f t="shared" si="69"/>
        <v>8.5822008160789283E-3</v>
      </c>
      <c r="F380" s="256"/>
      <c r="G380" s="258">
        <f t="shared" si="68"/>
        <v>1.548582200816079</v>
      </c>
      <c r="H380" s="256"/>
      <c r="I380" s="256"/>
      <c r="J380" s="256"/>
      <c r="K380" s="256"/>
    </row>
    <row r="381" spans="1:11" s="255" customFormat="1" ht="12.75">
      <c r="A381" s="256"/>
      <c r="B381" s="258"/>
      <c r="C381" s="258"/>
      <c r="D381" s="256"/>
      <c r="E381" s="258"/>
      <c r="F381" s="256"/>
      <c r="G381" s="258"/>
      <c r="H381" s="256"/>
      <c r="I381" s="256"/>
      <c r="J381" s="256"/>
      <c r="K381" s="256"/>
    </row>
    <row r="382" spans="1:11" s="255" customFormat="1" ht="12.75">
      <c r="A382" s="256"/>
      <c r="B382" s="258"/>
      <c r="C382" s="258"/>
      <c r="D382" s="256"/>
      <c r="E382" s="258"/>
      <c r="F382" s="256"/>
      <c r="G382" s="258"/>
      <c r="H382" s="256"/>
      <c r="I382" s="256"/>
      <c r="J382" s="256"/>
      <c r="K382" s="256"/>
    </row>
    <row r="383" spans="1:11" s="255" customFormat="1" ht="12.75">
      <c r="A383" s="268" t="s">
        <v>1512</v>
      </c>
      <c r="B383" s="280"/>
      <c r="C383" s="280"/>
      <c r="D383" s="281"/>
      <c r="E383" s="280"/>
      <c r="F383" s="281"/>
      <c r="G383" s="280"/>
      <c r="H383" s="256"/>
      <c r="I383" s="256"/>
      <c r="J383" s="256"/>
      <c r="K383" s="256"/>
    </row>
    <row r="384" spans="1:11" s="255" customFormat="1" ht="12.75">
      <c r="A384" s="256" t="s">
        <v>1513</v>
      </c>
      <c r="B384" s="258"/>
      <c r="C384" s="258"/>
      <c r="D384" s="256"/>
      <c r="E384" s="258"/>
      <c r="F384" s="256"/>
      <c r="G384" s="258"/>
      <c r="H384" s="256"/>
      <c r="I384" s="256"/>
      <c r="J384" s="256"/>
      <c r="K384" s="256"/>
    </row>
    <row r="385" spans="1:13" s="255" customFormat="1" ht="12.75">
      <c r="A385" s="256" t="s">
        <v>1514</v>
      </c>
      <c r="B385" s="258">
        <v>112.81</v>
      </c>
      <c r="C385" s="258"/>
      <c r="D385" s="256"/>
      <c r="E385" s="258">
        <f t="shared" ref="E385:E390" si="70">B385*$G$2</f>
        <v>0.62867407406614539</v>
      </c>
      <c r="F385" s="256"/>
      <c r="G385" s="258">
        <f t="shared" ref="G385:G397" si="71">B385+E385</f>
        <v>113.43867407406614</v>
      </c>
      <c r="H385" s="256"/>
      <c r="I385" s="256"/>
      <c r="J385" s="256"/>
      <c r="K385" s="256"/>
    </row>
    <row r="386" spans="1:13" s="255" customFormat="1" ht="12.75">
      <c r="A386" s="256" t="s">
        <v>1434</v>
      </c>
      <c r="B386" s="258">
        <v>112.81</v>
      </c>
      <c r="C386" s="258"/>
      <c r="D386" s="256"/>
      <c r="E386" s="258">
        <f t="shared" si="70"/>
        <v>0.62867407406614539</v>
      </c>
      <c r="F386" s="256"/>
      <c r="G386" s="258">
        <f t="shared" si="71"/>
        <v>113.43867407406614</v>
      </c>
      <c r="H386" s="256"/>
      <c r="I386" s="256"/>
      <c r="J386" s="256"/>
      <c r="K386" s="256"/>
    </row>
    <row r="387" spans="1:13" s="255" customFormat="1" ht="12.75">
      <c r="A387" s="256" t="s">
        <v>1435</v>
      </c>
      <c r="B387" s="258">
        <v>126.64</v>
      </c>
      <c r="C387" s="258"/>
      <c r="D387" s="256"/>
      <c r="E387" s="258">
        <f t="shared" si="70"/>
        <v>0.70574669568067228</v>
      </c>
      <c r="F387" s="256"/>
      <c r="G387" s="258">
        <f t="shared" si="71"/>
        <v>127.34574669568067</v>
      </c>
      <c r="H387" s="256"/>
      <c r="I387" s="256"/>
      <c r="J387" s="256"/>
      <c r="K387" s="256"/>
    </row>
    <row r="388" spans="1:13" s="255" customFormat="1" ht="12.75">
      <c r="A388" s="256" t="s">
        <v>1436</v>
      </c>
      <c r="B388" s="258">
        <v>126.64</v>
      </c>
      <c r="C388" s="258"/>
      <c r="D388" s="256"/>
      <c r="E388" s="258">
        <f t="shared" si="70"/>
        <v>0.70574669568067228</v>
      </c>
      <c r="F388" s="256"/>
      <c r="G388" s="258">
        <f t="shared" si="71"/>
        <v>127.34574669568067</v>
      </c>
      <c r="H388" s="256"/>
      <c r="I388" s="256"/>
      <c r="J388" s="256"/>
      <c r="K388" s="256"/>
    </row>
    <row r="389" spans="1:13" s="255" customFormat="1" ht="12.75">
      <c r="A389" s="256" t="s">
        <v>1437</v>
      </c>
      <c r="B389" s="258">
        <v>126.64</v>
      </c>
      <c r="C389" s="258"/>
      <c r="D389" s="256"/>
      <c r="E389" s="258">
        <f t="shared" si="70"/>
        <v>0.70574669568067228</v>
      </c>
      <c r="F389" s="256"/>
      <c r="G389" s="258">
        <f t="shared" si="71"/>
        <v>127.34574669568067</v>
      </c>
      <c r="H389" s="256"/>
      <c r="I389" s="256"/>
      <c r="J389" s="256"/>
      <c r="K389" s="256"/>
    </row>
    <row r="390" spans="1:13" s="255" customFormat="1" ht="12.75">
      <c r="A390" s="256" t="s">
        <v>1438</v>
      </c>
      <c r="B390" s="258">
        <v>126.64</v>
      </c>
      <c r="C390" s="258"/>
      <c r="D390" s="256"/>
      <c r="E390" s="258">
        <f t="shared" si="70"/>
        <v>0.70574669568067228</v>
      </c>
      <c r="F390" s="256"/>
      <c r="G390" s="258">
        <f t="shared" si="71"/>
        <v>127.34574669568067</v>
      </c>
      <c r="H390" s="256"/>
      <c r="I390" s="256"/>
      <c r="J390" s="256"/>
      <c r="K390" s="256"/>
    </row>
    <row r="391" spans="1:13" s="255" customFormat="1" ht="12.75">
      <c r="A391" s="256"/>
      <c r="B391" s="258"/>
      <c r="C391" s="258"/>
      <c r="D391" s="256"/>
      <c r="E391" s="258"/>
      <c r="F391" s="256"/>
      <c r="G391" s="258"/>
      <c r="H391" s="256"/>
      <c r="I391" s="256"/>
      <c r="J391" s="256"/>
      <c r="K391" s="256"/>
    </row>
    <row r="392" spans="1:13" s="255" customFormat="1" ht="12.75">
      <c r="A392" s="256" t="s">
        <v>1506</v>
      </c>
      <c r="B392" s="258">
        <v>2.31</v>
      </c>
      <c r="C392" s="258"/>
      <c r="D392" s="256"/>
      <c r="E392" s="258">
        <f t="shared" ref="E392:E397" si="72">B392*$G$2</f>
        <v>1.2873301224118392E-2</v>
      </c>
      <c r="F392" s="256"/>
      <c r="G392" s="258">
        <f t="shared" si="71"/>
        <v>2.3228733012241185</v>
      </c>
      <c r="H392" s="256"/>
      <c r="I392" s="256"/>
      <c r="J392" s="256"/>
      <c r="K392" s="256"/>
    </row>
    <row r="393" spans="1:13" s="255" customFormat="1" ht="12.75">
      <c r="A393" s="256" t="s">
        <v>1507</v>
      </c>
      <c r="B393" s="258">
        <v>1.1499999999999999</v>
      </c>
      <c r="C393" s="258"/>
      <c r="D393" s="256"/>
      <c r="E393" s="258">
        <f t="shared" si="72"/>
        <v>6.4087863236953029E-3</v>
      </c>
      <c r="F393" s="256"/>
      <c r="G393" s="258">
        <f t="shared" si="71"/>
        <v>1.1564087863236951</v>
      </c>
      <c r="H393" s="256"/>
      <c r="I393" s="256"/>
      <c r="J393" s="256"/>
      <c r="K393" s="256"/>
    </row>
    <row r="394" spans="1:13" s="255" customFormat="1" ht="12.75">
      <c r="A394" s="256" t="s">
        <v>1508</v>
      </c>
      <c r="B394" s="258">
        <v>34.549999999999997</v>
      </c>
      <c r="C394" s="258"/>
      <c r="D394" s="256"/>
      <c r="E394" s="258">
        <f t="shared" si="72"/>
        <v>0.19254223259449801</v>
      </c>
      <c r="F394" s="256"/>
      <c r="G394" s="258">
        <f t="shared" si="71"/>
        <v>34.742542232594495</v>
      </c>
      <c r="H394" s="256"/>
      <c r="I394" s="256"/>
      <c r="J394" s="256"/>
      <c r="K394" s="256"/>
    </row>
    <row r="395" spans="1:13" s="255" customFormat="1" ht="12.75">
      <c r="A395" s="256" t="s">
        <v>1510</v>
      </c>
      <c r="B395" s="258">
        <v>9.2200000000000006</v>
      </c>
      <c r="C395" s="258"/>
      <c r="D395" s="256"/>
      <c r="E395" s="258">
        <f t="shared" si="72"/>
        <v>5.1381747743018E-2</v>
      </c>
      <c r="F395" s="256"/>
      <c r="G395" s="258">
        <f t="shared" si="71"/>
        <v>9.2713817477430194</v>
      </c>
      <c r="H395" s="256"/>
      <c r="I395" s="256"/>
      <c r="J395" s="256"/>
      <c r="K395" s="256"/>
    </row>
    <row r="396" spans="1:13" s="255" customFormat="1" ht="12.75">
      <c r="A396" s="256" t="s">
        <v>1511</v>
      </c>
      <c r="B396" s="258">
        <v>1.54</v>
      </c>
      <c r="C396" s="258"/>
      <c r="D396" s="256"/>
      <c r="E396" s="258">
        <f t="shared" si="72"/>
        <v>8.5822008160789283E-3</v>
      </c>
      <c r="F396" s="256"/>
      <c r="G396" s="258">
        <f t="shared" si="71"/>
        <v>1.548582200816079</v>
      </c>
      <c r="H396" s="256"/>
      <c r="I396" s="256"/>
      <c r="J396" s="256"/>
      <c r="K396" s="256"/>
    </row>
    <row r="397" spans="1:13" s="255" customFormat="1" ht="12.75">
      <c r="A397" s="256" t="s">
        <v>1515</v>
      </c>
      <c r="B397" s="258">
        <v>9.5399999999999991</v>
      </c>
      <c r="C397" s="258"/>
      <c r="D397" s="256"/>
      <c r="E397" s="258">
        <f t="shared" si="72"/>
        <v>5.316506219830712E-2</v>
      </c>
      <c r="F397" s="256"/>
      <c r="G397" s="258">
        <f t="shared" si="71"/>
        <v>9.593165062198306</v>
      </c>
      <c r="H397" s="256"/>
      <c r="I397" s="256"/>
      <c r="J397" s="256"/>
      <c r="K397" s="256"/>
    </row>
    <row r="398" spans="1:13" s="255" customFormat="1" ht="12.75">
      <c r="A398" s="256"/>
      <c r="B398" s="258"/>
      <c r="C398" s="258"/>
      <c r="D398" s="256"/>
      <c r="E398" s="258"/>
      <c r="F398" s="256"/>
      <c r="G398" s="258"/>
      <c r="H398" s="256"/>
      <c r="I398" s="256"/>
      <c r="J398" s="256"/>
      <c r="K398" s="256"/>
      <c r="L398" s="256"/>
      <c r="M398" s="256"/>
    </row>
    <row r="399" spans="1:13" s="255" customFormat="1" ht="12.75">
      <c r="A399" s="256"/>
      <c r="B399" s="258"/>
      <c r="C399" s="258"/>
      <c r="D399" s="256"/>
      <c r="E399" s="258"/>
      <c r="F399" s="256"/>
      <c r="G399" s="258"/>
      <c r="H399" s="256"/>
      <c r="I399" s="256"/>
      <c r="J399" s="256"/>
      <c r="K399" s="256"/>
      <c r="L399" s="256"/>
      <c r="M399" s="256"/>
    </row>
    <row r="400" spans="1:13" s="255" customFormat="1" ht="12.75">
      <c r="A400" s="256"/>
      <c r="B400" s="258"/>
      <c r="C400" s="258"/>
      <c r="D400" s="256"/>
      <c r="E400" s="258"/>
      <c r="F400" s="256"/>
      <c r="G400" s="258"/>
      <c r="H400" s="256"/>
      <c r="I400" s="256"/>
      <c r="J400" s="256"/>
      <c r="K400" s="256"/>
      <c r="L400" s="256"/>
      <c r="M400" s="256"/>
    </row>
    <row r="401" spans="1:1317" s="255" customFormat="1" ht="12.75">
      <c r="A401" s="257"/>
      <c r="B401" s="258"/>
      <c r="C401" s="258"/>
      <c r="D401" s="256"/>
      <c r="E401" s="258"/>
      <c r="F401" s="256"/>
      <c r="G401" s="258"/>
      <c r="H401" s="256"/>
      <c r="I401" s="256"/>
      <c r="J401" s="256"/>
      <c r="K401" s="256"/>
      <c r="L401" s="256"/>
      <c r="M401" s="256"/>
    </row>
    <row r="402" spans="1:1317" s="255" customFormat="1" ht="12.75">
      <c r="A402" s="256"/>
      <c r="B402" s="258"/>
      <c r="C402" s="258"/>
      <c r="D402" s="256"/>
      <c r="E402" s="258"/>
      <c r="F402" s="256"/>
      <c r="G402" s="258"/>
      <c r="H402" s="256"/>
      <c r="I402" s="256"/>
      <c r="J402" s="256"/>
      <c r="K402" s="256"/>
      <c r="L402" s="256"/>
      <c r="M402" s="256"/>
    </row>
    <row r="403" spans="1:1317" s="255" customFormat="1" ht="12.75">
      <c r="A403" s="256"/>
      <c r="B403" s="258"/>
      <c r="C403" s="258"/>
      <c r="D403" s="256"/>
      <c r="E403" s="258"/>
      <c r="F403" s="256"/>
      <c r="G403" s="258"/>
      <c r="H403" s="256"/>
      <c r="I403" s="256"/>
      <c r="J403" s="256"/>
      <c r="K403" s="256"/>
      <c r="L403" s="256"/>
      <c r="M403" s="256"/>
    </row>
    <row r="404" spans="1:1317" s="255" customFormat="1" ht="12.75">
      <c r="A404" s="256"/>
      <c r="B404" s="258"/>
      <c r="C404" s="258"/>
      <c r="D404" s="256"/>
      <c r="E404" s="258"/>
      <c r="F404" s="256"/>
      <c r="G404" s="258"/>
      <c r="H404" s="256"/>
      <c r="I404" s="256"/>
      <c r="J404" s="256"/>
      <c r="K404" s="256"/>
      <c r="L404" s="256"/>
      <c r="M404" s="256"/>
    </row>
    <row r="405" spans="1:1317" s="255" customFormat="1" ht="12.75">
      <c r="A405" s="256"/>
      <c r="B405" s="258"/>
      <c r="C405" s="258"/>
      <c r="D405" s="256"/>
      <c r="E405" s="258"/>
      <c r="F405" s="256"/>
      <c r="G405" s="258"/>
      <c r="H405" s="256"/>
      <c r="I405" s="256"/>
      <c r="J405" s="256"/>
      <c r="K405" s="256"/>
      <c r="L405" s="256"/>
      <c r="M405" s="256"/>
    </row>
    <row r="406" spans="1:1317" s="255" customFormat="1" ht="12.75">
      <c r="A406" s="256"/>
      <c r="B406" s="258"/>
      <c r="C406" s="258"/>
      <c r="D406" s="256"/>
      <c r="E406" s="258"/>
      <c r="F406" s="256"/>
      <c r="G406" s="258"/>
      <c r="H406" s="256"/>
      <c r="I406" s="256"/>
      <c r="J406" s="256"/>
      <c r="K406" s="256"/>
      <c r="L406" s="256"/>
      <c r="M406" s="256"/>
    </row>
    <row r="407" spans="1:1317" s="255" customFormat="1" ht="12.75">
      <c r="A407" s="256"/>
      <c r="B407" s="258"/>
      <c r="C407" s="258"/>
      <c r="D407" s="256"/>
      <c r="E407" s="258"/>
      <c r="F407" s="256"/>
      <c r="G407" s="258"/>
      <c r="H407" s="256"/>
      <c r="I407" s="256"/>
      <c r="J407" s="256"/>
      <c r="K407" s="256"/>
      <c r="L407" s="256"/>
      <c r="M407" s="256"/>
    </row>
    <row r="408" spans="1:1317" s="255" customFormat="1" ht="12.75">
      <c r="A408" s="256"/>
      <c r="B408" s="258"/>
      <c r="C408" s="258"/>
      <c r="D408" s="256"/>
      <c r="E408" s="258"/>
      <c r="F408" s="256"/>
      <c r="G408" s="258"/>
      <c r="H408" s="256"/>
      <c r="I408" s="256"/>
      <c r="J408" s="256"/>
      <c r="K408" s="256"/>
      <c r="L408" s="256"/>
      <c r="M408" s="256"/>
    </row>
    <row r="409" spans="1:1317" s="255" customFormat="1" ht="12.75">
      <c r="A409" s="256"/>
      <c r="D409" s="256"/>
      <c r="F409" s="256"/>
      <c r="H409" s="256"/>
      <c r="I409" s="256"/>
      <c r="J409" s="256"/>
      <c r="K409" s="256"/>
      <c r="L409" s="256"/>
      <c r="M409" s="256"/>
    </row>
    <row r="410" spans="1:1317" s="287" customFormat="1" ht="12.75">
      <c r="A410" s="256"/>
      <c r="B410" s="255"/>
      <c r="C410" s="255"/>
      <c r="D410" s="256"/>
      <c r="E410" s="255"/>
      <c r="F410" s="256"/>
      <c r="G410" s="255"/>
      <c r="H410" s="256"/>
      <c r="I410" s="256"/>
      <c r="J410" s="256"/>
      <c r="K410" s="256"/>
      <c r="L410" s="256"/>
      <c r="M410" s="256"/>
      <c r="N410" s="255"/>
      <c r="O410" s="255"/>
      <c r="P410" s="255"/>
      <c r="Q410" s="255"/>
      <c r="R410" s="255"/>
      <c r="S410" s="255"/>
      <c r="T410" s="255"/>
      <c r="U410" s="255"/>
      <c r="V410" s="255"/>
      <c r="W410" s="255"/>
      <c r="X410" s="255"/>
      <c r="Y410" s="255"/>
      <c r="Z410" s="255"/>
      <c r="AA410" s="255"/>
      <c r="AB410" s="255"/>
      <c r="AC410" s="255"/>
      <c r="AD410" s="255"/>
      <c r="AE410" s="255"/>
      <c r="AF410" s="255"/>
      <c r="AG410" s="255"/>
      <c r="AH410" s="255"/>
      <c r="AI410" s="255"/>
      <c r="AJ410" s="255"/>
      <c r="AK410" s="255"/>
      <c r="AL410" s="255"/>
      <c r="AM410" s="255"/>
      <c r="AN410" s="255"/>
      <c r="AO410" s="255"/>
      <c r="AP410" s="255"/>
      <c r="AQ410" s="255"/>
      <c r="AR410" s="255"/>
      <c r="AS410" s="255"/>
      <c r="AT410" s="255"/>
      <c r="AU410" s="255"/>
      <c r="AV410" s="255"/>
      <c r="AW410" s="255"/>
      <c r="AX410" s="255"/>
      <c r="AY410" s="255"/>
      <c r="AZ410" s="255"/>
      <c r="BA410" s="255"/>
      <c r="BB410" s="255"/>
      <c r="BC410" s="255"/>
      <c r="BD410" s="255"/>
      <c r="BE410" s="255"/>
      <c r="BF410" s="255"/>
      <c r="BG410" s="255"/>
      <c r="BH410" s="255"/>
      <c r="BI410" s="255"/>
      <c r="BJ410" s="255"/>
      <c r="BK410" s="255"/>
      <c r="BL410" s="255"/>
      <c r="BM410" s="255"/>
      <c r="BN410" s="255"/>
      <c r="BO410" s="255"/>
      <c r="BP410" s="255"/>
      <c r="BQ410" s="255"/>
      <c r="BR410" s="255"/>
      <c r="BS410" s="255"/>
      <c r="BT410" s="255"/>
      <c r="BU410" s="255"/>
      <c r="BV410" s="255"/>
      <c r="BW410" s="255"/>
      <c r="BX410" s="255"/>
      <c r="BY410" s="255"/>
      <c r="BZ410" s="255"/>
      <c r="CA410" s="255"/>
      <c r="CB410" s="255"/>
      <c r="CC410" s="255"/>
      <c r="CD410" s="255"/>
      <c r="CE410" s="255"/>
      <c r="CF410" s="255"/>
      <c r="CG410" s="255"/>
      <c r="CH410" s="255"/>
      <c r="CI410" s="255"/>
      <c r="CJ410" s="255"/>
      <c r="CK410" s="255"/>
      <c r="CL410" s="255"/>
      <c r="CM410" s="255"/>
      <c r="CN410" s="255"/>
      <c r="CO410" s="255"/>
      <c r="CP410" s="255"/>
      <c r="CQ410" s="255"/>
      <c r="CR410" s="255"/>
      <c r="CS410" s="255"/>
      <c r="CT410" s="255"/>
      <c r="CU410" s="255"/>
      <c r="CV410" s="255"/>
      <c r="CW410" s="255"/>
      <c r="CX410" s="255"/>
      <c r="CY410" s="255"/>
      <c r="CZ410" s="255"/>
      <c r="DA410" s="255"/>
      <c r="DB410" s="255"/>
      <c r="DC410" s="255"/>
      <c r="DD410" s="255"/>
      <c r="DE410" s="255"/>
      <c r="DF410" s="255"/>
      <c r="DG410" s="255"/>
      <c r="DH410" s="255"/>
      <c r="DI410" s="255"/>
      <c r="DJ410" s="255"/>
      <c r="DK410" s="255"/>
      <c r="DL410" s="255"/>
      <c r="DM410" s="255"/>
      <c r="DN410" s="255"/>
      <c r="DO410" s="255"/>
      <c r="DP410" s="255"/>
      <c r="DQ410" s="255"/>
      <c r="DR410" s="255"/>
      <c r="DS410" s="255"/>
      <c r="DT410" s="255"/>
      <c r="DU410" s="255"/>
      <c r="DV410" s="255"/>
      <c r="DW410" s="255"/>
      <c r="DX410" s="255"/>
      <c r="DY410" s="255"/>
      <c r="DZ410" s="255"/>
      <c r="EA410" s="255"/>
      <c r="EB410" s="255"/>
      <c r="EC410" s="255"/>
      <c r="ED410" s="255"/>
      <c r="EE410" s="255"/>
      <c r="EF410" s="255"/>
      <c r="EG410" s="255"/>
      <c r="EH410" s="255"/>
      <c r="EI410" s="255"/>
      <c r="EJ410" s="255"/>
      <c r="EK410" s="255"/>
      <c r="EL410" s="255"/>
      <c r="EM410" s="255"/>
      <c r="EN410" s="255"/>
      <c r="EO410" s="255"/>
      <c r="EP410" s="255"/>
      <c r="EQ410" s="255"/>
      <c r="ER410" s="255"/>
      <c r="ES410" s="255"/>
      <c r="ET410" s="255"/>
      <c r="EU410" s="255"/>
      <c r="EV410" s="255"/>
      <c r="EW410" s="255"/>
      <c r="EX410" s="255"/>
      <c r="EY410" s="255"/>
      <c r="EZ410" s="255"/>
      <c r="FA410" s="255"/>
      <c r="FB410" s="255"/>
      <c r="FC410" s="255"/>
      <c r="FD410" s="255"/>
      <c r="FE410" s="255"/>
      <c r="FF410" s="255"/>
      <c r="FG410" s="255"/>
      <c r="FH410" s="255"/>
      <c r="FI410" s="255"/>
      <c r="FJ410" s="255"/>
      <c r="FK410" s="255"/>
      <c r="FL410" s="255"/>
      <c r="FM410" s="255"/>
      <c r="FN410" s="255"/>
      <c r="FO410" s="255"/>
      <c r="FP410" s="255"/>
      <c r="FQ410" s="255"/>
      <c r="FR410" s="255"/>
      <c r="FS410" s="255"/>
      <c r="FT410" s="255"/>
      <c r="FU410" s="255"/>
      <c r="FV410" s="255"/>
      <c r="FW410" s="255"/>
      <c r="FX410" s="255"/>
      <c r="FY410" s="255"/>
      <c r="FZ410" s="255"/>
      <c r="GA410" s="255"/>
      <c r="GB410" s="255"/>
      <c r="GC410" s="255"/>
      <c r="GD410" s="255"/>
      <c r="GE410" s="255"/>
      <c r="GF410" s="255"/>
      <c r="GG410" s="255"/>
      <c r="GH410" s="255"/>
      <c r="GI410" s="255"/>
      <c r="GJ410" s="255"/>
      <c r="GK410" s="255"/>
      <c r="GL410" s="255"/>
      <c r="GM410" s="255"/>
      <c r="GN410" s="255"/>
      <c r="GO410" s="255"/>
      <c r="GP410" s="255"/>
      <c r="GQ410" s="255"/>
      <c r="GR410" s="255"/>
      <c r="GS410" s="255"/>
      <c r="GT410" s="255"/>
      <c r="GU410" s="255"/>
      <c r="GV410" s="255"/>
      <c r="GW410" s="255"/>
      <c r="GX410" s="255"/>
      <c r="GY410" s="255"/>
      <c r="GZ410" s="255"/>
      <c r="HA410" s="255"/>
      <c r="HB410" s="255"/>
      <c r="HC410" s="255"/>
      <c r="HD410" s="255"/>
      <c r="HE410" s="255"/>
      <c r="HF410" s="255"/>
      <c r="HG410" s="255"/>
      <c r="HH410" s="255"/>
      <c r="HI410" s="255"/>
      <c r="HJ410" s="255"/>
      <c r="HK410" s="255"/>
      <c r="HL410" s="255"/>
      <c r="HM410" s="255"/>
      <c r="HN410" s="255"/>
      <c r="HO410" s="255"/>
      <c r="HP410" s="255"/>
      <c r="HQ410" s="255"/>
      <c r="HR410" s="255"/>
      <c r="HS410" s="255"/>
      <c r="HT410" s="255"/>
      <c r="HU410" s="255"/>
      <c r="HV410" s="255"/>
      <c r="HW410" s="255"/>
      <c r="HX410" s="255"/>
      <c r="HY410" s="255"/>
      <c r="HZ410" s="255"/>
      <c r="IA410" s="255"/>
      <c r="IB410" s="255"/>
      <c r="IC410" s="255"/>
      <c r="ID410" s="255"/>
      <c r="IE410" s="255"/>
      <c r="IF410" s="255"/>
      <c r="IG410" s="255"/>
      <c r="IH410" s="255"/>
      <c r="II410" s="255"/>
      <c r="IJ410" s="255"/>
      <c r="IK410" s="255"/>
      <c r="IL410" s="255"/>
      <c r="IM410" s="255"/>
      <c r="IN410" s="255"/>
      <c r="IO410" s="255"/>
      <c r="IP410" s="255"/>
      <c r="IQ410" s="255"/>
      <c r="IR410" s="255"/>
      <c r="IS410" s="255"/>
      <c r="IT410" s="255"/>
      <c r="IU410" s="255"/>
      <c r="IV410" s="255"/>
      <c r="IW410" s="255"/>
      <c r="IX410" s="255"/>
      <c r="IY410" s="255"/>
      <c r="IZ410" s="255"/>
      <c r="JA410" s="255"/>
      <c r="JB410" s="255"/>
      <c r="JC410" s="255"/>
      <c r="JD410" s="255"/>
      <c r="JE410" s="255"/>
      <c r="JF410" s="255"/>
      <c r="JG410" s="255"/>
      <c r="JH410" s="255"/>
      <c r="JI410" s="255"/>
      <c r="JJ410" s="255"/>
      <c r="JK410" s="255"/>
      <c r="JL410" s="255"/>
      <c r="JM410" s="255"/>
      <c r="JN410" s="255"/>
      <c r="JO410" s="255"/>
      <c r="JP410" s="255"/>
      <c r="JQ410" s="255"/>
      <c r="JR410" s="255"/>
      <c r="JS410" s="255"/>
      <c r="JT410" s="255"/>
      <c r="JU410" s="255"/>
      <c r="JV410" s="255"/>
      <c r="JW410" s="255"/>
      <c r="JX410" s="255"/>
      <c r="JY410" s="255"/>
      <c r="JZ410" s="255"/>
      <c r="KA410" s="255"/>
      <c r="KB410" s="255"/>
      <c r="KC410" s="255"/>
      <c r="KD410" s="255"/>
      <c r="KE410" s="255"/>
      <c r="KF410" s="255"/>
      <c r="KG410" s="255"/>
      <c r="KH410" s="255"/>
      <c r="KI410" s="255"/>
      <c r="KJ410" s="255"/>
      <c r="KK410" s="255"/>
      <c r="KL410" s="255"/>
      <c r="KM410" s="255"/>
      <c r="KN410" s="255"/>
      <c r="KO410" s="255"/>
      <c r="KP410" s="255"/>
      <c r="KQ410" s="255"/>
      <c r="KR410" s="255"/>
      <c r="KS410" s="255"/>
      <c r="KT410" s="255"/>
      <c r="KU410" s="255"/>
      <c r="KV410" s="255"/>
      <c r="KW410" s="255"/>
      <c r="KX410" s="255"/>
      <c r="KY410" s="255"/>
      <c r="KZ410" s="255"/>
      <c r="LA410" s="255"/>
      <c r="LB410" s="255"/>
      <c r="LC410" s="255"/>
      <c r="LD410" s="255"/>
      <c r="LE410" s="255"/>
      <c r="LF410" s="255"/>
      <c r="LG410" s="255"/>
      <c r="LH410" s="255"/>
      <c r="LI410" s="255"/>
      <c r="LJ410" s="255"/>
      <c r="LK410" s="255"/>
      <c r="LL410" s="255"/>
      <c r="LM410" s="255"/>
      <c r="LN410" s="255"/>
      <c r="LO410" s="255"/>
      <c r="LP410" s="255"/>
      <c r="LQ410" s="255"/>
      <c r="LR410" s="255"/>
      <c r="LS410" s="255"/>
      <c r="LT410" s="255"/>
      <c r="LU410" s="255"/>
      <c r="LV410" s="255"/>
      <c r="LW410" s="255"/>
      <c r="LX410" s="255"/>
      <c r="LY410" s="255"/>
      <c r="LZ410" s="255"/>
      <c r="MA410" s="255"/>
      <c r="MB410" s="255"/>
      <c r="MC410" s="255"/>
      <c r="MD410" s="255"/>
      <c r="ME410" s="255"/>
      <c r="MF410" s="255"/>
      <c r="MG410" s="255"/>
      <c r="MH410" s="255"/>
      <c r="MI410" s="255"/>
      <c r="MJ410" s="255"/>
      <c r="MK410" s="255"/>
      <c r="ML410" s="255"/>
      <c r="MM410" s="255"/>
      <c r="MN410" s="255"/>
      <c r="MO410" s="255"/>
      <c r="MP410" s="255"/>
      <c r="MQ410" s="255"/>
      <c r="MR410" s="255"/>
      <c r="MS410" s="255"/>
      <c r="MT410" s="255"/>
      <c r="MU410" s="255"/>
      <c r="MV410" s="255"/>
      <c r="MW410" s="255"/>
      <c r="MX410" s="255"/>
      <c r="MY410" s="255"/>
      <c r="MZ410" s="255"/>
      <c r="NA410" s="255"/>
      <c r="NB410" s="255"/>
      <c r="NC410" s="255"/>
      <c r="ND410" s="255"/>
      <c r="NE410" s="255"/>
      <c r="NF410" s="255"/>
      <c r="NG410" s="255"/>
      <c r="NH410" s="255"/>
      <c r="NI410" s="255"/>
      <c r="NJ410" s="255"/>
      <c r="NK410" s="255"/>
      <c r="NL410" s="255"/>
      <c r="NM410" s="255"/>
      <c r="NN410" s="255"/>
      <c r="NO410" s="255"/>
      <c r="NP410" s="255"/>
      <c r="NQ410" s="255"/>
      <c r="NR410" s="255"/>
      <c r="NS410" s="255"/>
      <c r="NT410" s="255"/>
      <c r="NU410" s="255"/>
      <c r="NV410" s="255"/>
      <c r="NW410" s="255"/>
      <c r="NX410" s="255"/>
      <c r="NY410" s="255"/>
      <c r="NZ410" s="255"/>
      <c r="OA410" s="255"/>
      <c r="OB410" s="255"/>
      <c r="OC410" s="255"/>
      <c r="OD410" s="255"/>
      <c r="OE410" s="255"/>
      <c r="OF410" s="255"/>
      <c r="OG410" s="255"/>
      <c r="OH410" s="255"/>
      <c r="OI410" s="255"/>
      <c r="OJ410" s="255"/>
      <c r="OK410" s="255"/>
      <c r="OL410" s="255"/>
      <c r="OM410" s="255"/>
      <c r="ON410" s="255"/>
      <c r="OO410" s="255"/>
      <c r="OP410" s="255"/>
      <c r="OQ410" s="255"/>
      <c r="OR410" s="255"/>
      <c r="OS410" s="255"/>
      <c r="OT410" s="255"/>
      <c r="OU410" s="255"/>
      <c r="OV410" s="255"/>
      <c r="OW410" s="255"/>
      <c r="OX410" s="255"/>
      <c r="OY410" s="255"/>
      <c r="OZ410" s="255"/>
      <c r="PA410" s="255"/>
      <c r="PB410" s="255"/>
      <c r="PC410" s="255"/>
      <c r="PD410" s="255"/>
      <c r="PE410" s="255"/>
      <c r="PF410" s="255"/>
      <c r="PG410" s="255"/>
      <c r="PH410" s="255"/>
      <c r="PI410" s="255"/>
      <c r="PJ410" s="255"/>
      <c r="PK410" s="255"/>
      <c r="PL410" s="255"/>
      <c r="PM410" s="255"/>
      <c r="PN410" s="255"/>
      <c r="PO410" s="255"/>
      <c r="PP410" s="255"/>
      <c r="PQ410" s="255"/>
      <c r="PR410" s="255"/>
      <c r="PS410" s="255"/>
      <c r="PT410" s="255"/>
      <c r="PU410" s="255"/>
      <c r="PV410" s="255"/>
      <c r="PW410" s="255"/>
      <c r="PX410" s="255"/>
      <c r="PY410" s="255"/>
      <c r="PZ410" s="255"/>
      <c r="QA410" s="255"/>
      <c r="QB410" s="255"/>
      <c r="QC410" s="255"/>
      <c r="QD410" s="255"/>
      <c r="QE410" s="255"/>
      <c r="QF410" s="255"/>
      <c r="QG410" s="255"/>
      <c r="QH410" s="255"/>
      <c r="QI410" s="255"/>
      <c r="QJ410" s="255"/>
      <c r="QK410" s="255"/>
      <c r="QL410" s="255"/>
      <c r="QM410" s="255"/>
      <c r="QN410" s="255"/>
      <c r="QO410" s="255"/>
      <c r="QP410" s="255"/>
      <c r="QQ410" s="255"/>
      <c r="QR410" s="255"/>
      <c r="QS410" s="255"/>
      <c r="QT410" s="255"/>
      <c r="QU410" s="255"/>
      <c r="QV410" s="255"/>
      <c r="QW410" s="255"/>
      <c r="QX410" s="255"/>
      <c r="QY410" s="255"/>
      <c r="QZ410" s="255"/>
      <c r="RA410" s="255"/>
      <c r="RB410" s="255"/>
      <c r="RC410" s="255"/>
      <c r="RD410" s="255"/>
      <c r="RE410" s="255"/>
      <c r="RF410" s="255"/>
      <c r="RG410" s="255"/>
      <c r="RH410" s="255"/>
      <c r="RI410" s="255"/>
      <c r="RJ410" s="255"/>
      <c r="RK410" s="255"/>
      <c r="RL410" s="255"/>
      <c r="RM410" s="255"/>
      <c r="RN410" s="255"/>
      <c r="RO410" s="255"/>
      <c r="RP410" s="255"/>
      <c r="RQ410" s="255"/>
      <c r="RR410" s="255"/>
      <c r="RS410" s="255"/>
      <c r="RT410" s="255"/>
      <c r="RU410" s="255"/>
      <c r="RV410" s="255"/>
      <c r="RW410" s="255"/>
      <c r="RX410" s="255"/>
      <c r="RY410" s="255"/>
      <c r="RZ410" s="255"/>
      <c r="SA410" s="255"/>
      <c r="SB410" s="255"/>
      <c r="SC410" s="255"/>
      <c r="SD410" s="255"/>
      <c r="SE410" s="255"/>
      <c r="SF410" s="255"/>
      <c r="SG410" s="255"/>
      <c r="SH410" s="255"/>
      <c r="SI410" s="255"/>
      <c r="SJ410" s="255"/>
      <c r="SK410" s="255"/>
      <c r="SL410" s="255"/>
      <c r="SM410" s="255"/>
      <c r="SN410" s="255"/>
      <c r="SO410" s="255"/>
      <c r="SP410" s="255"/>
      <c r="SQ410" s="255"/>
      <c r="SR410" s="255"/>
      <c r="SS410" s="255"/>
      <c r="ST410" s="255"/>
      <c r="SU410" s="255"/>
      <c r="SV410" s="255"/>
      <c r="SW410" s="255"/>
      <c r="SX410" s="255"/>
      <c r="SY410" s="255"/>
      <c r="SZ410" s="255"/>
      <c r="TA410" s="255"/>
      <c r="TB410" s="255"/>
      <c r="TC410" s="255"/>
      <c r="TD410" s="255"/>
      <c r="TE410" s="255"/>
      <c r="TF410" s="255"/>
      <c r="TG410" s="255"/>
      <c r="TH410" s="255"/>
      <c r="TI410" s="255"/>
      <c r="TJ410" s="255"/>
      <c r="TK410" s="255"/>
      <c r="TL410" s="255"/>
      <c r="TM410" s="255"/>
      <c r="TN410" s="255"/>
      <c r="TO410" s="255"/>
      <c r="TP410" s="255"/>
      <c r="TQ410" s="255"/>
      <c r="TR410" s="255"/>
      <c r="TS410" s="255"/>
      <c r="TT410" s="255"/>
      <c r="TU410" s="255"/>
      <c r="TV410" s="255"/>
      <c r="TW410" s="255"/>
      <c r="TX410" s="255"/>
      <c r="TY410" s="255"/>
      <c r="TZ410" s="255"/>
      <c r="UA410" s="255"/>
      <c r="UB410" s="255"/>
      <c r="UC410" s="255"/>
      <c r="UD410" s="255"/>
      <c r="UE410" s="255"/>
      <c r="UF410" s="255"/>
      <c r="UG410" s="255"/>
      <c r="UH410" s="255"/>
      <c r="UI410" s="255"/>
      <c r="UJ410" s="255"/>
      <c r="UK410" s="255"/>
      <c r="UL410" s="255"/>
      <c r="UM410" s="255"/>
      <c r="UN410" s="255"/>
      <c r="UO410" s="255"/>
      <c r="UP410" s="255"/>
      <c r="UQ410" s="255"/>
      <c r="UR410" s="255"/>
      <c r="US410" s="255"/>
      <c r="UT410" s="255"/>
      <c r="UU410" s="255"/>
      <c r="UV410" s="255"/>
      <c r="UW410" s="255"/>
      <c r="UX410" s="255"/>
      <c r="UY410" s="255"/>
      <c r="UZ410" s="255"/>
      <c r="VA410" s="255"/>
      <c r="VB410" s="255"/>
      <c r="VC410" s="255"/>
      <c r="VD410" s="255"/>
      <c r="VE410" s="255"/>
      <c r="VF410" s="255"/>
      <c r="VG410" s="255"/>
      <c r="VH410" s="255"/>
      <c r="VI410" s="255"/>
      <c r="VJ410" s="255"/>
      <c r="VK410" s="255"/>
      <c r="VL410" s="255"/>
      <c r="VM410" s="255"/>
      <c r="VN410" s="255"/>
      <c r="VO410" s="255"/>
      <c r="VP410" s="255"/>
      <c r="VQ410" s="255"/>
      <c r="VR410" s="255"/>
      <c r="VS410" s="255"/>
      <c r="VT410" s="255"/>
      <c r="VU410" s="255"/>
      <c r="VV410" s="255"/>
      <c r="VW410" s="255"/>
      <c r="VX410" s="255"/>
      <c r="VY410" s="255"/>
      <c r="VZ410" s="255"/>
      <c r="WA410" s="255"/>
      <c r="WB410" s="255"/>
      <c r="WC410" s="255"/>
      <c r="WD410" s="255"/>
      <c r="WE410" s="255"/>
      <c r="WF410" s="255"/>
      <c r="WG410" s="255"/>
      <c r="WH410" s="255"/>
      <c r="WI410" s="255"/>
      <c r="WJ410" s="255"/>
      <c r="WK410" s="255"/>
      <c r="WL410" s="255"/>
      <c r="WM410" s="255"/>
      <c r="WN410" s="255"/>
      <c r="WO410" s="255"/>
      <c r="WP410" s="255"/>
      <c r="WQ410" s="255"/>
      <c r="WR410" s="255"/>
      <c r="WS410" s="255"/>
      <c r="WT410" s="255"/>
      <c r="WU410" s="255"/>
      <c r="WV410" s="255"/>
      <c r="WW410" s="255"/>
      <c r="WX410" s="255"/>
      <c r="WY410" s="255"/>
      <c r="WZ410" s="255"/>
      <c r="XA410" s="255"/>
      <c r="XB410" s="255"/>
      <c r="XC410" s="255"/>
      <c r="XD410" s="255"/>
      <c r="XE410" s="255"/>
      <c r="XF410" s="255"/>
      <c r="XG410" s="255"/>
      <c r="XH410" s="255"/>
      <c r="XI410" s="255"/>
      <c r="XJ410" s="255"/>
      <c r="XK410" s="255"/>
      <c r="XL410" s="255"/>
      <c r="XM410" s="255"/>
      <c r="XN410" s="255"/>
      <c r="XO410" s="255"/>
      <c r="XP410" s="255"/>
      <c r="XQ410" s="255"/>
      <c r="XR410" s="255"/>
      <c r="XS410" s="255"/>
      <c r="XT410" s="255"/>
      <c r="XU410" s="255"/>
      <c r="XV410" s="255"/>
      <c r="XW410" s="255"/>
      <c r="XX410" s="255"/>
      <c r="XY410" s="255"/>
      <c r="XZ410" s="255"/>
      <c r="YA410" s="255"/>
      <c r="YB410" s="255"/>
      <c r="YC410" s="255"/>
      <c r="YD410" s="255"/>
      <c r="YE410" s="255"/>
      <c r="YF410" s="255"/>
      <c r="YG410" s="255"/>
      <c r="YH410" s="255"/>
      <c r="YI410" s="255"/>
      <c r="YJ410" s="255"/>
      <c r="YK410" s="255"/>
      <c r="YL410" s="255"/>
      <c r="YM410" s="255"/>
      <c r="YN410" s="255"/>
      <c r="YO410" s="255"/>
      <c r="YP410" s="255"/>
      <c r="YQ410" s="255"/>
      <c r="YR410" s="255"/>
      <c r="YS410" s="255"/>
      <c r="YT410" s="255"/>
      <c r="YU410" s="255"/>
      <c r="YV410" s="255"/>
      <c r="YW410" s="255"/>
      <c r="YX410" s="255"/>
      <c r="YY410" s="255"/>
      <c r="YZ410" s="255"/>
      <c r="ZA410" s="255"/>
      <c r="ZB410" s="255"/>
      <c r="ZC410" s="255"/>
      <c r="ZD410" s="255"/>
      <c r="ZE410" s="255"/>
      <c r="ZF410" s="255"/>
      <c r="ZG410" s="255"/>
      <c r="ZH410" s="255"/>
      <c r="ZI410" s="255"/>
      <c r="ZJ410" s="255"/>
      <c r="ZK410" s="255"/>
      <c r="ZL410" s="255"/>
      <c r="ZM410" s="255"/>
      <c r="ZN410" s="255"/>
      <c r="ZO410" s="255"/>
      <c r="ZP410" s="255"/>
      <c r="ZQ410" s="255"/>
      <c r="ZR410" s="255"/>
      <c r="ZS410" s="255"/>
      <c r="ZT410" s="255"/>
      <c r="ZU410" s="255"/>
      <c r="ZV410" s="255"/>
      <c r="ZW410" s="255"/>
      <c r="ZX410" s="255"/>
      <c r="ZY410" s="255"/>
      <c r="ZZ410" s="255"/>
      <c r="AAA410" s="255"/>
      <c r="AAB410" s="255"/>
      <c r="AAC410" s="255"/>
      <c r="AAD410" s="255"/>
      <c r="AAE410" s="255"/>
      <c r="AAF410" s="255"/>
      <c r="AAG410" s="255"/>
      <c r="AAH410" s="255"/>
      <c r="AAI410" s="255"/>
      <c r="AAJ410" s="255"/>
      <c r="AAK410" s="255"/>
      <c r="AAL410" s="255"/>
      <c r="AAM410" s="255"/>
      <c r="AAN410" s="255"/>
      <c r="AAO410" s="255"/>
      <c r="AAP410" s="255"/>
      <c r="AAQ410" s="255"/>
      <c r="AAR410" s="255"/>
      <c r="AAS410" s="255"/>
      <c r="AAT410" s="255"/>
      <c r="AAU410" s="255"/>
      <c r="AAV410" s="255"/>
      <c r="AAW410" s="255"/>
      <c r="AAX410" s="255"/>
      <c r="AAY410" s="255"/>
      <c r="AAZ410" s="255"/>
      <c r="ABA410" s="255"/>
      <c r="ABB410" s="255"/>
      <c r="ABC410" s="255"/>
      <c r="ABD410" s="255"/>
      <c r="ABE410" s="255"/>
      <c r="ABF410" s="255"/>
      <c r="ABG410" s="255"/>
      <c r="ABH410" s="255"/>
      <c r="ABI410" s="255"/>
      <c r="ABJ410" s="255"/>
      <c r="ABK410" s="255"/>
      <c r="ABL410" s="255"/>
      <c r="ABM410" s="255"/>
      <c r="ABN410" s="255"/>
      <c r="ABO410" s="255"/>
      <c r="ABP410" s="255"/>
      <c r="ABQ410" s="255"/>
      <c r="ABR410" s="255"/>
      <c r="ABS410" s="255"/>
      <c r="ABT410" s="255"/>
      <c r="ABU410" s="255"/>
      <c r="ABV410" s="255"/>
      <c r="ABW410" s="255"/>
      <c r="ABX410" s="255"/>
      <c r="ABY410" s="255"/>
      <c r="ABZ410" s="255"/>
      <c r="ACA410" s="255"/>
      <c r="ACB410" s="255"/>
      <c r="ACC410" s="255"/>
      <c r="ACD410" s="255"/>
      <c r="ACE410" s="255"/>
      <c r="ACF410" s="255"/>
      <c r="ACG410" s="255"/>
      <c r="ACH410" s="255"/>
      <c r="ACI410" s="255"/>
      <c r="ACJ410" s="255"/>
      <c r="ACK410" s="255"/>
      <c r="ACL410" s="255"/>
      <c r="ACM410" s="255"/>
      <c r="ACN410" s="255"/>
      <c r="ACO410" s="255"/>
      <c r="ACP410" s="255"/>
      <c r="ACQ410" s="255"/>
      <c r="ACR410" s="255"/>
      <c r="ACS410" s="255"/>
      <c r="ACT410" s="255"/>
      <c r="ACU410" s="255"/>
      <c r="ACV410" s="255"/>
      <c r="ACW410" s="255"/>
      <c r="ACX410" s="255"/>
      <c r="ACY410" s="255"/>
      <c r="ACZ410" s="255"/>
      <c r="ADA410" s="255"/>
      <c r="ADB410" s="255"/>
      <c r="ADC410" s="255"/>
      <c r="ADD410" s="255"/>
      <c r="ADE410" s="255"/>
      <c r="ADF410" s="255"/>
      <c r="ADG410" s="255"/>
      <c r="ADH410" s="255"/>
      <c r="ADI410" s="255"/>
      <c r="ADJ410" s="255"/>
      <c r="ADK410" s="255"/>
      <c r="ADL410" s="255"/>
      <c r="ADM410" s="255"/>
      <c r="ADN410" s="255"/>
      <c r="ADO410" s="255"/>
      <c r="ADP410" s="255"/>
      <c r="ADQ410" s="255"/>
      <c r="ADR410" s="255"/>
      <c r="ADS410" s="255"/>
      <c r="ADT410" s="255"/>
      <c r="ADU410" s="255"/>
      <c r="ADV410" s="255"/>
      <c r="ADW410" s="255"/>
      <c r="ADX410" s="255"/>
      <c r="ADY410" s="255"/>
      <c r="ADZ410" s="255"/>
      <c r="AEA410" s="255"/>
      <c r="AEB410" s="255"/>
      <c r="AEC410" s="255"/>
      <c r="AED410" s="255"/>
      <c r="AEE410" s="255"/>
      <c r="AEF410" s="255"/>
      <c r="AEG410" s="255"/>
      <c r="AEH410" s="255"/>
      <c r="AEI410" s="255"/>
      <c r="AEJ410" s="255"/>
      <c r="AEK410" s="255"/>
      <c r="AEL410" s="255"/>
      <c r="AEM410" s="255"/>
      <c r="AEN410" s="255"/>
      <c r="AEO410" s="255"/>
      <c r="AEP410" s="255"/>
      <c r="AEQ410" s="255"/>
      <c r="AER410" s="255"/>
      <c r="AES410" s="255"/>
      <c r="AET410" s="255"/>
      <c r="AEU410" s="255"/>
      <c r="AEV410" s="255"/>
      <c r="AEW410" s="255"/>
      <c r="AEX410" s="255"/>
      <c r="AEY410" s="255"/>
      <c r="AEZ410" s="255"/>
      <c r="AFA410" s="255"/>
      <c r="AFB410" s="255"/>
      <c r="AFC410" s="255"/>
      <c r="AFD410" s="255"/>
      <c r="AFE410" s="255"/>
      <c r="AFF410" s="255"/>
      <c r="AFG410" s="255"/>
      <c r="AFH410" s="255"/>
      <c r="AFI410" s="255"/>
      <c r="AFJ410" s="255"/>
      <c r="AFK410" s="255"/>
      <c r="AFL410" s="255"/>
      <c r="AFM410" s="255"/>
      <c r="AFN410" s="255"/>
      <c r="AFO410" s="255"/>
      <c r="AFP410" s="255"/>
      <c r="AFQ410" s="255"/>
      <c r="AFR410" s="255"/>
      <c r="AFS410" s="255"/>
      <c r="AFT410" s="255"/>
      <c r="AFU410" s="255"/>
      <c r="AFV410" s="255"/>
      <c r="AFW410" s="255"/>
      <c r="AFX410" s="255"/>
      <c r="AFY410" s="255"/>
      <c r="AFZ410" s="255"/>
      <c r="AGA410" s="255"/>
      <c r="AGB410" s="255"/>
      <c r="AGC410" s="255"/>
      <c r="AGD410" s="255"/>
      <c r="AGE410" s="255"/>
      <c r="AGF410" s="255"/>
      <c r="AGG410" s="255"/>
      <c r="AGH410" s="255"/>
      <c r="AGI410" s="255"/>
      <c r="AGJ410" s="255"/>
      <c r="AGK410" s="255"/>
      <c r="AGL410" s="255"/>
      <c r="AGM410" s="255"/>
      <c r="AGN410" s="255"/>
      <c r="AGO410" s="255"/>
      <c r="AGP410" s="255"/>
      <c r="AGQ410" s="255"/>
      <c r="AGR410" s="255"/>
      <c r="AGS410" s="255"/>
      <c r="AGT410" s="255"/>
      <c r="AGU410" s="255"/>
      <c r="AGV410" s="255"/>
      <c r="AGW410" s="255"/>
      <c r="AGX410" s="255"/>
      <c r="AGY410" s="255"/>
      <c r="AGZ410" s="255"/>
      <c r="AHA410" s="255"/>
      <c r="AHB410" s="255"/>
      <c r="AHC410" s="255"/>
      <c r="AHD410" s="255"/>
      <c r="AHE410" s="255"/>
      <c r="AHF410" s="255"/>
      <c r="AHG410" s="255"/>
      <c r="AHH410" s="255"/>
      <c r="AHI410" s="255"/>
      <c r="AHJ410" s="255"/>
      <c r="AHK410" s="255"/>
      <c r="AHL410" s="255"/>
      <c r="AHM410" s="255"/>
      <c r="AHN410" s="255"/>
      <c r="AHO410" s="255"/>
      <c r="AHP410" s="255"/>
      <c r="AHQ410" s="255"/>
      <c r="AHR410" s="255"/>
      <c r="AHS410" s="255"/>
      <c r="AHT410" s="255"/>
      <c r="AHU410" s="255"/>
      <c r="AHV410" s="255"/>
      <c r="AHW410" s="255"/>
      <c r="AHX410" s="255"/>
      <c r="AHY410" s="255"/>
      <c r="AHZ410" s="255"/>
      <c r="AIA410" s="255"/>
      <c r="AIB410" s="255"/>
      <c r="AIC410" s="255"/>
      <c r="AID410" s="255"/>
      <c r="AIE410" s="255"/>
      <c r="AIF410" s="255"/>
      <c r="AIG410" s="255"/>
      <c r="AIH410" s="255"/>
      <c r="AII410" s="255"/>
      <c r="AIJ410" s="255"/>
      <c r="AIK410" s="255"/>
      <c r="AIL410" s="255"/>
      <c r="AIM410" s="255"/>
      <c r="AIN410" s="255"/>
      <c r="AIO410" s="255"/>
      <c r="AIP410" s="255"/>
      <c r="AIQ410" s="255"/>
      <c r="AIR410" s="255"/>
      <c r="AIS410" s="255"/>
      <c r="AIT410" s="255"/>
      <c r="AIU410" s="255"/>
      <c r="AIV410" s="255"/>
      <c r="AIW410" s="255"/>
      <c r="AIX410" s="255"/>
      <c r="AIY410" s="255"/>
      <c r="AIZ410" s="255"/>
      <c r="AJA410" s="255"/>
      <c r="AJB410" s="255"/>
      <c r="AJC410" s="255"/>
      <c r="AJD410" s="255"/>
      <c r="AJE410" s="255"/>
      <c r="AJF410" s="255"/>
      <c r="AJG410" s="255"/>
      <c r="AJH410" s="255"/>
      <c r="AJI410" s="255"/>
      <c r="AJJ410" s="255"/>
      <c r="AJK410" s="255"/>
      <c r="AJL410" s="255"/>
      <c r="AJM410" s="255"/>
      <c r="AJN410" s="255"/>
      <c r="AJO410" s="255"/>
      <c r="AJP410" s="255"/>
      <c r="AJQ410" s="255"/>
      <c r="AJR410" s="255"/>
      <c r="AJS410" s="255"/>
      <c r="AJT410" s="255"/>
      <c r="AJU410" s="255"/>
      <c r="AJV410" s="255"/>
      <c r="AJW410" s="255"/>
      <c r="AJX410" s="255"/>
      <c r="AJY410" s="255"/>
      <c r="AJZ410" s="255"/>
      <c r="AKA410" s="255"/>
      <c r="AKB410" s="255"/>
      <c r="AKC410" s="255"/>
      <c r="AKD410" s="255"/>
      <c r="AKE410" s="255"/>
      <c r="AKF410" s="255"/>
      <c r="AKG410" s="255"/>
      <c r="AKH410" s="255"/>
      <c r="AKI410" s="255"/>
      <c r="AKJ410" s="255"/>
      <c r="AKK410" s="255"/>
      <c r="AKL410" s="255"/>
      <c r="AKM410" s="255"/>
      <c r="AKN410" s="255"/>
      <c r="AKO410" s="255"/>
      <c r="AKP410" s="255"/>
      <c r="AKQ410" s="255"/>
      <c r="AKR410" s="255"/>
      <c r="AKS410" s="255"/>
      <c r="AKT410" s="255"/>
      <c r="AKU410" s="255"/>
      <c r="AKV410" s="255"/>
      <c r="AKW410" s="255"/>
      <c r="AKX410" s="255"/>
      <c r="AKY410" s="255"/>
      <c r="AKZ410" s="255"/>
      <c r="ALA410" s="255"/>
      <c r="ALB410" s="255"/>
      <c r="ALC410" s="255"/>
      <c r="ALD410" s="255"/>
      <c r="ALE410" s="255"/>
      <c r="ALF410" s="255"/>
      <c r="ALG410" s="255"/>
      <c r="ALH410" s="255"/>
      <c r="ALI410" s="255"/>
      <c r="ALJ410" s="255"/>
      <c r="ALK410" s="255"/>
      <c r="ALL410" s="255"/>
      <c r="ALM410" s="255"/>
      <c r="ALN410" s="255"/>
      <c r="ALO410" s="255"/>
      <c r="ALP410" s="255"/>
      <c r="ALQ410" s="255"/>
      <c r="ALR410" s="255"/>
      <c r="ALS410" s="255"/>
      <c r="ALT410" s="255"/>
      <c r="ALU410" s="255"/>
      <c r="ALV410" s="255"/>
      <c r="ALW410" s="255"/>
      <c r="ALX410" s="255"/>
      <c r="ALY410" s="255"/>
      <c r="ALZ410" s="255"/>
      <c r="AMA410" s="255"/>
      <c r="AMB410" s="255"/>
      <c r="AMC410" s="255"/>
      <c r="AMD410" s="255"/>
      <c r="AME410" s="255"/>
      <c r="AMF410" s="255"/>
      <c r="AMG410" s="255"/>
      <c r="AMH410" s="255"/>
      <c r="AMI410" s="255"/>
      <c r="AMJ410" s="255"/>
      <c r="AMK410" s="255"/>
      <c r="AML410" s="255"/>
      <c r="AMM410" s="255"/>
      <c r="AMN410" s="255"/>
      <c r="AMO410" s="255"/>
      <c r="AMP410" s="255"/>
      <c r="AMQ410" s="255"/>
      <c r="AMR410" s="255"/>
      <c r="AMS410" s="255"/>
      <c r="AMT410" s="255"/>
      <c r="AMU410" s="255"/>
      <c r="AMV410" s="255"/>
      <c r="AMW410" s="255"/>
      <c r="AMX410" s="255"/>
      <c r="AMY410" s="255"/>
      <c r="AMZ410" s="255"/>
      <c r="ANA410" s="255"/>
      <c r="ANB410" s="255"/>
      <c r="ANC410" s="255"/>
      <c r="AND410" s="255"/>
      <c r="ANE410" s="255"/>
      <c r="ANF410" s="255"/>
      <c r="ANG410" s="255"/>
      <c r="ANH410" s="255"/>
      <c r="ANI410" s="255"/>
      <c r="ANJ410" s="255"/>
      <c r="ANK410" s="255"/>
      <c r="ANL410" s="255"/>
      <c r="ANM410" s="255"/>
      <c r="ANN410" s="255"/>
      <c r="ANO410" s="255"/>
      <c r="ANP410" s="255"/>
      <c r="ANQ410" s="255"/>
      <c r="ANR410" s="255"/>
      <c r="ANS410" s="255"/>
      <c r="ANT410" s="255"/>
      <c r="ANU410" s="255"/>
      <c r="ANV410" s="255"/>
      <c r="ANW410" s="255"/>
      <c r="ANX410" s="255"/>
      <c r="ANY410" s="255"/>
      <c r="ANZ410" s="255"/>
      <c r="AOA410" s="255"/>
      <c r="AOB410" s="255"/>
      <c r="AOC410" s="255"/>
      <c r="AOD410" s="255"/>
      <c r="AOE410" s="255"/>
      <c r="AOF410" s="255"/>
      <c r="AOG410" s="255"/>
      <c r="AOH410" s="255"/>
      <c r="AOI410" s="255"/>
      <c r="AOJ410" s="255"/>
      <c r="AOK410" s="255"/>
      <c r="AOL410" s="255"/>
      <c r="AOM410" s="255"/>
      <c r="AON410" s="255"/>
      <c r="AOO410" s="255"/>
      <c r="AOP410" s="255"/>
      <c r="AOQ410" s="255"/>
      <c r="AOR410" s="255"/>
      <c r="AOS410" s="255"/>
      <c r="AOT410" s="255"/>
      <c r="AOU410" s="255"/>
      <c r="AOV410" s="255"/>
      <c r="AOW410" s="255"/>
      <c r="AOX410" s="255"/>
      <c r="AOY410" s="255"/>
      <c r="AOZ410" s="255"/>
      <c r="APA410" s="255"/>
      <c r="APB410" s="255"/>
      <c r="APC410" s="255"/>
      <c r="APD410" s="255"/>
      <c r="APE410" s="255"/>
      <c r="APF410" s="255"/>
      <c r="APG410" s="255"/>
      <c r="APH410" s="255"/>
      <c r="API410" s="255"/>
      <c r="APJ410" s="255"/>
      <c r="APK410" s="255"/>
      <c r="APL410" s="255"/>
      <c r="APM410" s="255"/>
      <c r="APN410" s="255"/>
      <c r="APO410" s="255"/>
      <c r="APP410" s="255"/>
      <c r="APQ410" s="255"/>
      <c r="APR410" s="255"/>
      <c r="APS410" s="255"/>
      <c r="APT410" s="255"/>
      <c r="APU410" s="255"/>
      <c r="APV410" s="255"/>
      <c r="APW410" s="255"/>
      <c r="APX410" s="255"/>
      <c r="APY410" s="255"/>
      <c r="APZ410" s="255"/>
      <c r="AQA410" s="255"/>
      <c r="AQB410" s="255"/>
      <c r="AQC410" s="255"/>
      <c r="AQD410" s="255"/>
      <c r="AQE410" s="255"/>
      <c r="AQF410" s="255"/>
      <c r="AQG410" s="255"/>
      <c r="AQH410" s="255"/>
      <c r="AQI410" s="255"/>
      <c r="AQJ410" s="255"/>
      <c r="AQK410" s="255"/>
      <c r="AQL410" s="255"/>
      <c r="AQM410" s="255"/>
      <c r="AQN410" s="255"/>
      <c r="AQO410" s="255"/>
      <c r="AQP410" s="255"/>
      <c r="AQQ410" s="255"/>
      <c r="AQR410" s="255"/>
      <c r="AQS410" s="255"/>
      <c r="AQT410" s="255"/>
      <c r="AQU410" s="255"/>
      <c r="AQV410" s="255"/>
      <c r="AQW410" s="255"/>
      <c r="AQX410" s="255"/>
      <c r="AQY410" s="255"/>
      <c r="AQZ410" s="255"/>
      <c r="ARA410" s="255"/>
      <c r="ARB410" s="255"/>
      <c r="ARC410" s="255"/>
      <c r="ARD410" s="255"/>
      <c r="ARE410" s="255"/>
      <c r="ARF410" s="255"/>
      <c r="ARG410" s="255"/>
      <c r="ARH410" s="255"/>
      <c r="ARI410" s="255"/>
      <c r="ARJ410" s="255"/>
      <c r="ARK410" s="255"/>
      <c r="ARL410" s="255"/>
      <c r="ARM410" s="255"/>
      <c r="ARN410" s="255"/>
      <c r="ARO410" s="255"/>
      <c r="ARP410" s="255"/>
      <c r="ARQ410" s="255"/>
      <c r="ARR410" s="255"/>
      <c r="ARS410" s="255"/>
      <c r="ART410" s="255"/>
      <c r="ARU410" s="255"/>
      <c r="ARV410" s="255"/>
      <c r="ARW410" s="255"/>
      <c r="ARX410" s="255"/>
      <c r="ARY410" s="255"/>
      <c r="ARZ410" s="255"/>
      <c r="ASA410" s="255"/>
      <c r="ASB410" s="255"/>
      <c r="ASC410" s="255"/>
      <c r="ASD410" s="255"/>
      <c r="ASE410" s="255"/>
      <c r="ASF410" s="255"/>
      <c r="ASG410" s="255"/>
      <c r="ASH410" s="255"/>
      <c r="ASI410" s="255"/>
      <c r="ASJ410" s="255"/>
      <c r="ASK410" s="255"/>
      <c r="ASL410" s="255"/>
      <c r="ASM410" s="255"/>
      <c r="ASN410" s="255"/>
      <c r="ASO410" s="255"/>
      <c r="ASP410" s="255"/>
      <c r="ASQ410" s="255"/>
      <c r="ASR410" s="255"/>
      <c r="ASS410" s="255"/>
      <c r="AST410" s="255"/>
      <c r="ASU410" s="255"/>
      <c r="ASV410" s="255"/>
      <c r="ASW410" s="255"/>
      <c r="ASX410" s="255"/>
      <c r="ASY410" s="255"/>
      <c r="ASZ410" s="255"/>
      <c r="ATA410" s="255"/>
      <c r="ATB410" s="255"/>
      <c r="ATC410" s="255"/>
      <c r="ATD410" s="255"/>
      <c r="ATE410" s="255"/>
      <c r="ATF410" s="255"/>
      <c r="ATG410" s="255"/>
      <c r="ATH410" s="255"/>
      <c r="ATI410" s="255"/>
      <c r="ATJ410" s="255"/>
      <c r="ATK410" s="255"/>
      <c r="ATL410" s="255"/>
      <c r="ATM410" s="255"/>
      <c r="ATN410" s="255"/>
      <c r="ATO410" s="255"/>
      <c r="ATP410" s="255"/>
      <c r="ATQ410" s="255"/>
      <c r="ATR410" s="255"/>
      <c r="ATS410" s="255"/>
      <c r="ATT410" s="255"/>
      <c r="ATU410" s="255"/>
      <c r="ATV410" s="255"/>
      <c r="ATW410" s="255"/>
      <c r="ATX410" s="255"/>
      <c r="ATY410" s="255"/>
      <c r="ATZ410" s="255"/>
      <c r="AUA410" s="255"/>
      <c r="AUB410" s="255"/>
      <c r="AUC410" s="255"/>
      <c r="AUD410" s="255"/>
      <c r="AUE410" s="255"/>
      <c r="AUF410" s="255"/>
      <c r="AUG410" s="255"/>
      <c r="AUH410" s="255"/>
      <c r="AUI410" s="255"/>
      <c r="AUJ410" s="255"/>
      <c r="AUK410" s="255"/>
      <c r="AUL410" s="255"/>
      <c r="AUM410" s="255"/>
      <c r="AUN410" s="255"/>
      <c r="AUO410" s="255"/>
      <c r="AUP410" s="255"/>
      <c r="AUQ410" s="255"/>
      <c r="AUR410" s="255"/>
      <c r="AUS410" s="255"/>
      <c r="AUT410" s="255"/>
      <c r="AUU410" s="255"/>
      <c r="AUV410" s="255"/>
      <c r="AUW410" s="255"/>
      <c r="AUX410" s="255"/>
      <c r="AUY410" s="255"/>
      <c r="AUZ410" s="255"/>
      <c r="AVA410" s="255"/>
      <c r="AVB410" s="255"/>
      <c r="AVC410" s="255"/>
      <c r="AVD410" s="255"/>
      <c r="AVE410" s="255"/>
      <c r="AVF410" s="255"/>
      <c r="AVG410" s="255"/>
      <c r="AVH410" s="255"/>
      <c r="AVI410" s="255"/>
      <c r="AVJ410" s="255"/>
      <c r="AVK410" s="255"/>
      <c r="AVL410" s="255"/>
      <c r="AVM410" s="255"/>
      <c r="AVN410" s="255"/>
      <c r="AVO410" s="255"/>
      <c r="AVP410" s="255"/>
      <c r="AVQ410" s="255"/>
      <c r="AVR410" s="255"/>
      <c r="AVS410" s="255"/>
      <c r="AVT410" s="255"/>
      <c r="AVU410" s="255"/>
      <c r="AVV410" s="255"/>
      <c r="AVW410" s="255"/>
      <c r="AVX410" s="255"/>
      <c r="AVY410" s="255"/>
      <c r="AVZ410" s="255"/>
      <c r="AWA410" s="255"/>
      <c r="AWB410" s="255"/>
      <c r="AWC410" s="255"/>
      <c r="AWD410" s="255"/>
      <c r="AWE410" s="255"/>
      <c r="AWF410" s="255"/>
      <c r="AWG410" s="255"/>
      <c r="AWH410" s="255"/>
      <c r="AWI410" s="255"/>
      <c r="AWJ410" s="255"/>
      <c r="AWK410" s="255"/>
      <c r="AWL410" s="255"/>
      <c r="AWM410" s="255"/>
      <c r="AWN410" s="255"/>
      <c r="AWO410" s="255"/>
      <c r="AWP410" s="255"/>
      <c r="AWQ410" s="255"/>
      <c r="AWR410" s="255"/>
      <c r="AWS410" s="255"/>
      <c r="AWT410" s="255"/>
      <c r="AWU410" s="255"/>
      <c r="AWV410" s="255"/>
      <c r="AWW410" s="255"/>
      <c r="AWX410" s="255"/>
      <c r="AWY410" s="255"/>
      <c r="AWZ410" s="255"/>
      <c r="AXA410" s="255"/>
      <c r="AXB410" s="255"/>
      <c r="AXC410" s="255"/>
      <c r="AXD410" s="255"/>
      <c r="AXE410" s="255"/>
      <c r="AXF410" s="255"/>
      <c r="AXG410" s="255"/>
      <c r="AXH410" s="255"/>
      <c r="AXI410" s="255"/>
      <c r="AXJ410" s="255"/>
      <c r="AXK410" s="255"/>
      <c r="AXL410" s="255"/>
      <c r="AXM410" s="255"/>
      <c r="AXN410" s="255"/>
      <c r="AXO410" s="255"/>
      <c r="AXP410" s="255"/>
      <c r="AXQ410" s="255"/>
    </row>
    <row r="411" spans="1:1317" s="287" customFormat="1" ht="12.75">
      <c r="A411" s="288"/>
      <c r="D411" s="289"/>
      <c r="F411" s="289"/>
      <c r="H411" s="289"/>
      <c r="I411" s="289"/>
      <c r="J411" s="289"/>
      <c r="K411" s="289"/>
      <c r="L411" s="289"/>
      <c r="M411" s="289"/>
    </row>
    <row r="412" spans="1:1317" s="289" customFormat="1" ht="12.75">
      <c r="A412" s="290"/>
      <c r="B412" s="287"/>
      <c r="C412" s="287"/>
      <c r="E412" s="287"/>
      <c r="G412" s="287"/>
    </row>
    <row r="413" spans="1:1317" s="287" customFormat="1" ht="12.75">
      <c r="A413" s="289"/>
      <c r="D413" s="289"/>
      <c r="F413" s="289"/>
      <c r="H413" s="289"/>
      <c r="I413" s="289"/>
      <c r="J413" s="289"/>
      <c r="K413" s="289"/>
      <c r="L413" s="289"/>
      <c r="M413" s="289"/>
    </row>
    <row r="414" spans="1:1317" s="287" customFormat="1" ht="12.75">
      <c r="A414" s="289"/>
      <c r="D414" s="289"/>
      <c r="F414" s="289"/>
      <c r="H414" s="289"/>
      <c r="I414" s="289"/>
      <c r="J414" s="289"/>
      <c r="K414" s="289"/>
      <c r="L414" s="289"/>
      <c r="M414" s="289"/>
    </row>
    <row r="415" spans="1:1317" s="289" customFormat="1" ht="12.75">
      <c r="A415" s="290"/>
      <c r="B415" s="287"/>
      <c r="C415" s="287"/>
      <c r="E415" s="287"/>
      <c r="G415" s="287"/>
    </row>
    <row r="417" spans="1:13" s="289" customFormat="1" ht="12.75">
      <c r="B417" s="287" t="s">
        <v>1326</v>
      </c>
      <c r="C417" s="287"/>
      <c r="E417" s="287"/>
      <c r="G417" s="287"/>
    </row>
    <row r="418" spans="1:13" s="289" customFormat="1" ht="12.75">
      <c r="A418" s="288"/>
      <c r="B418" s="287"/>
      <c r="C418" s="287"/>
      <c r="E418" s="287"/>
      <c r="G418" s="287"/>
    </row>
    <row r="419" spans="1:13" s="289" customFormat="1" ht="12.75">
      <c r="A419" s="288"/>
      <c r="B419" s="287"/>
      <c r="C419" s="287"/>
      <c r="E419" s="287"/>
      <c r="G419" s="287"/>
    </row>
    <row r="420" spans="1:13" s="289" customFormat="1" ht="12.75">
      <c r="A420" s="288"/>
      <c r="B420" s="287"/>
      <c r="C420" s="287"/>
      <c r="E420" s="287"/>
      <c r="G420" s="287"/>
    </row>
    <row r="421" spans="1:13" s="289" customFormat="1" ht="12.75">
      <c r="A421" s="288"/>
      <c r="B421" s="287"/>
      <c r="C421" s="287"/>
      <c r="E421" s="287"/>
      <c r="G421" s="287"/>
    </row>
    <row r="422" spans="1:13" s="289" customFormat="1" ht="12.75">
      <c r="A422" s="288"/>
      <c r="B422" s="287"/>
      <c r="C422" s="287"/>
      <c r="E422" s="287"/>
      <c r="G422" s="287"/>
    </row>
    <row r="423" spans="1:13" s="289" customFormat="1" ht="12.75">
      <c r="A423" s="288"/>
      <c r="B423" s="287"/>
      <c r="C423" s="287"/>
      <c r="E423" s="287"/>
      <c r="G423" s="287"/>
    </row>
    <row r="424" spans="1:13" s="289" customFormat="1" ht="12.75">
      <c r="A424" s="288"/>
      <c r="B424" s="287"/>
      <c r="C424" s="287"/>
      <c r="E424" s="287"/>
      <c r="G424" s="287"/>
    </row>
    <row r="425" spans="1:13" s="289" customFormat="1" ht="12.75">
      <c r="A425" s="288"/>
      <c r="B425" s="287"/>
      <c r="C425" s="287"/>
      <c r="E425" s="287"/>
      <c r="G425" s="287"/>
    </row>
    <row r="426" spans="1:13" s="289" customFormat="1" ht="12.75">
      <c r="A426" s="288"/>
      <c r="B426" s="287"/>
      <c r="C426" s="287"/>
      <c r="E426" s="287"/>
      <c r="G426" s="287"/>
    </row>
    <row r="427" spans="1:13" s="289" customFormat="1" ht="12.75">
      <c r="A427" s="288"/>
      <c r="B427" s="287"/>
      <c r="C427" s="287"/>
      <c r="E427" s="287"/>
      <c r="G427" s="287"/>
    </row>
    <row r="428" spans="1:13" s="289" customFormat="1" ht="12.75">
      <c r="A428" s="288"/>
      <c r="B428" s="287"/>
      <c r="C428" s="287"/>
      <c r="E428" s="287"/>
      <c r="G428" s="287"/>
    </row>
    <row r="429" spans="1:13" s="289" customFormat="1" ht="12.75">
      <c r="A429" s="288"/>
      <c r="B429" s="287"/>
      <c r="C429" s="287"/>
      <c r="E429" s="287"/>
      <c r="G429" s="287"/>
    </row>
    <row r="430" spans="1:13" s="289" customFormat="1" ht="12.75">
      <c r="A430" s="288"/>
      <c r="B430" s="287"/>
      <c r="C430" s="287"/>
      <c r="E430" s="287"/>
      <c r="G430" s="287"/>
    </row>
    <row r="431" spans="1:13" s="289" customFormat="1" ht="12.75">
      <c r="A431" s="288"/>
      <c r="B431" s="287"/>
      <c r="C431" s="287"/>
      <c r="E431" s="287"/>
      <c r="G431" s="287"/>
    </row>
    <row r="432" spans="1:13" s="287" customFormat="1" ht="12.75">
      <c r="A432" s="288"/>
      <c r="D432" s="289"/>
      <c r="F432" s="289"/>
      <c r="H432" s="289"/>
      <c r="I432" s="289"/>
      <c r="J432" s="289"/>
      <c r="K432" s="289"/>
      <c r="L432" s="289"/>
      <c r="M432" s="289"/>
    </row>
    <row r="433" spans="1:1755" s="287" customFormat="1" ht="12.75">
      <c r="A433" s="291"/>
      <c r="D433" s="289"/>
      <c r="F433" s="289"/>
      <c r="H433" s="289"/>
      <c r="I433" s="289"/>
      <c r="J433" s="289"/>
      <c r="K433" s="289"/>
      <c r="L433" s="289"/>
      <c r="M433" s="289"/>
    </row>
    <row r="434" spans="1:1755" s="287" customFormat="1" ht="12.75">
      <c r="A434" s="288"/>
      <c r="D434" s="289"/>
      <c r="F434" s="289"/>
      <c r="H434" s="289"/>
      <c r="I434" s="289"/>
      <c r="J434" s="289"/>
      <c r="K434" s="289"/>
      <c r="L434" s="289"/>
      <c r="M434" s="289"/>
    </row>
    <row r="435" spans="1:1755" s="287" customFormat="1" ht="12.75">
      <c r="A435" s="288"/>
      <c r="D435" s="289"/>
      <c r="F435" s="289"/>
      <c r="H435" s="289"/>
      <c r="I435" s="289"/>
      <c r="J435" s="289"/>
      <c r="K435" s="289"/>
      <c r="L435" s="289"/>
      <c r="M435" s="289"/>
    </row>
    <row r="436" spans="1:1755" s="287" customFormat="1" ht="12.75">
      <c r="A436" s="291"/>
      <c r="D436" s="289"/>
      <c r="F436" s="289"/>
      <c r="H436" s="289"/>
      <c r="I436" s="289"/>
      <c r="J436" s="289"/>
      <c r="K436" s="289"/>
      <c r="L436" s="289"/>
      <c r="M436" s="289"/>
    </row>
    <row r="437" spans="1:1755" s="287" customFormat="1" ht="12.75">
      <c r="A437" s="291"/>
      <c r="D437" s="289"/>
      <c r="F437" s="289"/>
      <c r="H437" s="289"/>
      <c r="I437" s="289"/>
      <c r="J437" s="289"/>
      <c r="K437" s="289"/>
      <c r="L437" s="289"/>
      <c r="M437" s="289"/>
    </row>
    <row r="438" spans="1:1755" s="287" customFormat="1" ht="12.75">
      <c r="A438" s="288"/>
      <c r="D438" s="289"/>
      <c r="F438" s="289"/>
      <c r="H438" s="289"/>
      <c r="I438" s="289"/>
      <c r="J438" s="289"/>
      <c r="K438" s="289"/>
      <c r="L438" s="289"/>
      <c r="M438" s="289"/>
    </row>
    <row r="439" spans="1:1755" s="287" customFormat="1" ht="12.75">
      <c r="A439" s="288"/>
      <c r="D439" s="289"/>
      <c r="F439" s="289"/>
      <c r="H439" s="289"/>
      <c r="I439" s="289"/>
      <c r="J439" s="289"/>
      <c r="K439" s="289"/>
      <c r="L439" s="289"/>
      <c r="M439" s="289"/>
    </row>
    <row r="440" spans="1:1755" s="287" customFormat="1" ht="12.75">
      <c r="A440" s="288"/>
      <c r="D440" s="289"/>
      <c r="F440" s="289"/>
      <c r="H440" s="289"/>
      <c r="I440" s="289"/>
      <c r="J440" s="289"/>
      <c r="K440" s="289"/>
      <c r="L440" s="289"/>
      <c r="M440" s="289"/>
    </row>
    <row r="441" spans="1:1755" s="287" customFormat="1" ht="12.75">
      <c r="A441" s="288"/>
      <c r="D441" s="289"/>
      <c r="F441" s="289"/>
      <c r="H441" s="289"/>
      <c r="I441" s="289"/>
      <c r="J441" s="289"/>
      <c r="K441" s="289"/>
      <c r="L441" s="289"/>
      <c r="M441" s="289"/>
    </row>
    <row r="442" spans="1:1755" s="287" customFormat="1" ht="12.75">
      <c r="A442" s="292"/>
      <c r="D442" s="289"/>
      <c r="F442" s="289"/>
      <c r="H442" s="289"/>
      <c r="I442" s="289"/>
      <c r="J442" s="289"/>
      <c r="K442" s="289"/>
      <c r="L442" s="289"/>
      <c r="M442" s="289"/>
    </row>
    <row r="443" spans="1:1755" s="287" customFormat="1" ht="12.75">
      <c r="A443" s="288"/>
      <c r="D443" s="289"/>
      <c r="F443" s="289"/>
      <c r="H443" s="289"/>
      <c r="I443" s="289"/>
      <c r="J443" s="289"/>
      <c r="K443" s="289"/>
      <c r="L443" s="289"/>
      <c r="M443" s="289"/>
    </row>
    <row r="444" spans="1:1755" s="287" customFormat="1" ht="12.75">
      <c r="A444" s="293"/>
      <c r="D444" s="289"/>
      <c r="F444" s="289"/>
      <c r="H444" s="289"/>
      <c r="I444" s="289"/>
      <c r="J444" s="289"/>
      <c r="K444" s="289"/>
      <c r="L444" s="289"/>
      <c r="M444" s="289"/>
    </row>
    <row r="445" spans="1:1755" s="285" customFormat="1" ht="12.75">
      <c r="A445" s="293"/>
      <c r="B445" s="287"/>
      <c r="C445" s="287"/>
      <c r="D445" s="289"/>
      <c r="E445" s="287"/>
      <c r="F445" s="289"/>
      <c r="G445" s="287"/>
      <c r="H445" s="289"/>
      <c r="I445" s="289"/>
      <c r="J445" s="289"/>
      <c r="K445" s="289"/>
      <c r="L445" s="289"/>
      <c r="M445" s="289"/>
      <c r="N445" s="287"/>
      <c r="O445" s="287"/>
      <c r="P445" s="287"/>
      <c r="Q445" s="287"/>
      <c r="R445" s="287"/>
      <c r="S445" s="287"/>
      <c r="T445" s="287"/>
      <c r="U445" s="287"/>
      <c r="V445" s="287"/>
      <c r="W445" s="287"/>
      <c r="X445" s="287"/>
      <c r="Y445" s="287"/>
      <c r="Z445" s="287"/>
      <c r="AA445" s="287"/>
      <c r="AB445" s="287"/>
      <c r="AC445" s="287"/>
      <c r="AD445" s="287"/>
      <c r="AE445" s="287"/>
      <c r="AF445" s="287"/>
      <c r="AG445" s="287"/>
      <c r="AH445" s="287"/>
      <c r="AI445" s="287"/>
      <c r="AJ445" s="287"/>
      <c r="AK445" s="287"/>
      <c r="AL445" s="287"/>
      <c r="AM445" s="287"/>
      <c r="AN445" s="287"/>
      <c r="AO445" s="287"/>
      <c r="AP445" s="287"/>
      <c r="AQ445" s="287"/>
      <c r="AR445" s="287"/>
      <c r="AS445" s="287"/>
      <c r="AT445" s="287"/>
      <c r="AU445" s="287"/>
      <c r="AV445" s="287"/>
      <c r="AW445" s="287"/>
      <c r="AX445" s="287"/>
      <c r="AY445" s="287"/>
      <c r="AZ445" s="287"/>
      <c r="BA445" s="287"/>
      <c r="BB445" s="287"/>
      <c r="BC445" s="287"/>
      <c r="BD445" s="287"/>
      <c r="BE445" s="287"/>
      <c r="BF445" s="287"/>
      <c r="BG445" s="287"/>
      <c r="BH445" s="287"/>
      <c r="BI445" s="287"/>
      <c r="BJ445" s="287"/>
      <c r="BK445" s="287"/>
      <c r="BL445" s="287"/>
      <c r="BM445" s="287"/>
      <c r="BN445" s="287"/>
      <c r="BO445" s="287"/>
      <c r="BP445" s="287"/>
      <c r="BQ445" s="287"/>
      <c r="BR445" s="287"/>
      <c r="BS445" s="287"/>
      <c r="BT445" s="287"/>
      <c r="BU445" s="287"/>
      <c r="BV445" s="287"/>
      <c r="BW445" s="287"/>
      <c r="BX445" s="287"/>
      <c r="BY445" s="287"/>
      <c r="BZ445" s="287"/>
      <c r="CA445" s="287"/>
      <c r="CB445" s="287"/>
      <c r="CC445" s="287"/>
      <c r="CD445" s="287"/>
      <c r="CE445" s="287"/>
      <c r="CF445" s="287"/>
      <c r="CG445" s="287"/>
      <c r="CH445" s="287"/>
      <c r="CI445" s="287"/>
      <c r="CJ445" s="287"/>
      <c r="CK445" s="287"/>
      <c r="CL445" s="287"/>
      <c r="CM445" s="287"/>
      <c r="CN445" s="287"/>
      <c r="CO445" s="287"/>
      <c r="CP445" s="287"/>
      <c r="CQ445" s="287"/>
      <c r="CR445" s="287"/>
      <c r="CS445" s="287"/>
      <c r="CT445" s="287"/>
      <c r="CU445" s="287"/>
      <c r="CV445" s="287"/>
      <c r="CW445" s="287"/>
      <c r="CX445" s="287"/>
      <c r="CY445" s="287"/>
      <c r="CZ445" s="287"/>
      <c r="DA445" s="287"/>
      <c r="DB445" s="287"/>
      <c r="DC445" s="287"/>
      <c r="DD445" s="287"/>
      <c r="DE445" s="287"/>
      <c r="DF445" s="287"/>
      <c r="DG445" s="287"/>
      <c r="DH445" s="287"/>
      <c r="DI445" s="287"/>
      <c r="DJ445" s="287"/>
      <c r="DK445" s="287"/>
      <c r="DL445" s="287"/>
      <c r="DM445" s="287"/>
      <c r="DN445" s="287"/>
      <c r="DO445" s="287"/>
      <c r="DP445" s="287"/>
      <c r="DQ445" s="287"/>
      <c r="DR445" s="287"/>
      <c r="DS445" s="287"/>
      <c r="DT445" s="287"/>
      <c r="DU445" s="287"/>
      <c r="DV445" s="287"/>
      <c r="DW445" s="287"/>
      <c r="DX445" s="287"/>
      <c r="DY445" s="287"/>
      <c r="DZ445" s="287"/>
      <c r="EA445" s="287"/>
      <c r="EB445" s="287"/>
      <c r="EC445" s="287"/>
      <c r="ED445" s="287"/>
      <c r="EE445" s="287"/>
      <c r="EF445" s="287"/>
      <c r="EG445" s="287"/>
      <c r="EH445" s="287"/>
      <c r="EI445" s="287"/>
      <c r="EJ445" s="287"/>
      <c r="EK445" s="287"/>
      <c r="EL445" s="287"/>
      <c r="EM445" s="287"/>
      <c r="EN445" s="287"/>
      <c r="EO445" s="287"/>
      <c r="EP445" s="287"/>
      <c r="EQ445" s="287"/>
      <c r="ER445" s="287"/>
      <c r="ES445" s="287"/>
      <c r="ET445" s="287"/>
      <c r="EU445" s="287"/>
      <c r="EV445" s="287"/>
      <c r="EW445" s="287"/>
      <c r="EX445" s="287"/>
      <c r="EY445" s="287"/>
      <c r="EZ445" s="287"/>
      <c r="FA445" s="287"/>
      <c r="FB445" s="287"/>
      <c r="FC445" s="287"/>
      <c r="FD445" s="287"/>
      <c r="FE445" s="287"/>
      <c r="FF445" s="287"/>
      <c r="FG445" s="287"/>
      <c r="FH445" s="287"/>
      <c r="FI445" s="287"/>
      <c r="FJ445" s="287"/>
      <c r="FK445" s="287"/>
      <c r="FL445" s="287"/>
      <c r="FM445" s="287"/>
      <c r="FN445" s="287"/>
      <c r="FO445" s="287"/>
      <c r="FP445" s="287"/>
      <c r="FQ445" s="287"/>
      <c r="FR445" s="287"/>
      <c r="FS445" s="287"/>
      <c r="FT445" s="287"/>
      <c r="FU445" s="287"/>
      <c r="FV445" s="287"/>
      <c r="FW445" s="287"/>
      <c r="FX445" s="287"/>
      <c r="FY445" s="287"/>
      <c r="FZ445" s="287"/>
      <c r="GA445" s="287"/>
      <c r="GB445" s="287"/>
      <c r="GC445" s="287"/>
      <c r="GD445" s="287"/>
      <c r="GE445" s="287"/>
      <c r="GF445" s="287"/>
      <c r="GG445" s="287"/>
      <c r="GH445" s="287"/>
      <c r="GI445" s="287"/>
      <c r="GJ445" s="287"/>
      <c r="GK445" s="287"/>
      <c r="GL445" s="287"/>
      <c r="GM445" s="287"/>
      <c r="GN445" s="287"/>
      <c r="GO445" s="287"/>
      <c r="GP445" s="287"/>
      <c r="GQ445" s="287"/>
      <c r="GR445" s="287"/>
      <c r="GS445" s="287"/>
      <c r="GT445" s="287"/>
      <c r="GU445" s="287"/>
      <c r="GV445" s="287"/>
      <c r="GW445" s="287"/>
      <c r="GX445" s="287"/>
      <c r="GY445" s="287"/>
      <c r="GZ445" s="287"/>
      <c r="HA445" s="287"/>
      <c r="HB445" s="287"/>
      <c r="HC445" s="287"/>
      <c r="HD445" s="287"/>
      <c r="HE445" s="287"/>
      <c r="HF445" s="287"/>
      <c r="HG445" s="287"/>
      <c r="HH445" s="287"/>
      <c r="HI445" s="287"/>
      <c r="HJ445" s="287"/>
      <c r="HK445" s="287"/>
      <c r="HL445" s="287"/>
      <c r="HM445" s="287"/>
      <c r="HN445" s="287"/>
      <c r="HO445" s="287"/>
      <c r="HP445" s="287"/>
      <c r="HQ445" s="287"/>
      <c r="HR445" s="287"/>
      <c r="HS445" s="287"/>
      <c r="HT445" s="287"/>
      <c r="HU445" s="287"/>
      <c r="HV445" s="287"/>
      <c r="HW445" s="287"/>
      <c r="HX445" s="287"/>
      <c r="HY445" s="287"/>
      <c r="HZ445" s="287"/>
      <c r="IA445" s="287"/>
      <c r="IB445" s="287"/>
      <c r="IC445" s="287"/>
      <c r="ID445" s="287"/>
      <c r="IE445" s="287"/>
      <c r="IF445" s="287"/>
      <c r="IG445" s="287"/>
      <c r="IH445" s="287"/>
      <c r="II445" s="287"/>
      <c r="IJ445" s="287"/>
      <c r="IK445" s="287"/>
      <c r="IL445" s="287"/>
      <c r="IM445" s="287"/>
      <c r="IN445" s="287"/>
      <c r="IO445" s="287"/>
      <c r="IP445" s="287"/>
      <c r="IQ445" s="287"/>
      <c r="IR445" s="287"/>
      <c r="IS445" s="287"/>
      <c r="IT445" s="287"/>
      <c r="IU445" s="287"/>
      <c r="IV445" s="287"/>
      <c r="IW445" s="287"/>
      <c r="IX445" s="287"/>
      <c r="IY445" s="287"/>
      <c r="IZ445" s="287"/>
      <c r="JA445" s="287"/>
      <c r="JB445" s="287"/>
      <c r="JC445" s="287"/>
      <c r="JD445" s="287"/>
      <c r="JE445" s="287"/>
      <c r="JF445" s="287"/>
      <c r="JG445" s="287"/>
      <c r="JH445" s="287"/>
      <c r="JI445" s="287"/>
      <c r="JJ445" s="287"/>
      <c r="JK445" s="287"/>
      <c r="JL445" s="287"/>
      <c r="JM445" s="287"/>
      <c r="JN445" s="287"/>
      <c r="JO445" s="287"/>
      <c r="JP445" s="287"/>
      <c r="JQ445" s="287"/>
      <c r="JR445" s="287"/>
      <c r="JS445" s="287"/>
      <c r="JT445" s="287"/>
      <c r="JU445" s="287"/>
      <c r="JV445" s="287"/>
      <c r="JW445" s="287"/>
      <c r="JX445" s="287"/>
      <c r="JY445" s="287"/>
      <c r="JZ445" s="287"/>
      <c r="KA445" s="287"/>
      <c r="KB445" s="287"/>
      <c r="KC445" s="287"/>
      <c r="KD445" s="287"/>
      <c r="KE445" s="287"/>
      <c r="KF445" s="287"/>
      <c r="KG445" s="287"/>
      <c r="KH445" s="287"/>
      <c r="KI445" s="287"/>
      <c r="KJ445" s="287"/>
      <c r="KK445" s="287"/>
      <c r="KL445" s="287"/>
      <c r="KM445" s="287"/>
      <c r="KN445" s="287"/>
      <c r="KO445" s="287"/>
      <c r="KP445" s="287"/>
      <c r="KQ445" s="287"/>
      <c r="KR445" s="287"/>
      <c r="KS445" s="287"/>
      <c r="KT445" s="287"/>
      <c r="KU445" s="287"/>
      <c r="KV445" s="287"/>
      <c r="KW445" s="287"/>
      <c r="KX445" s="287"/>
      <c r="KY445" s="287"/>
      <c r="KZ445" s="287"/>
      <c r="LA445" s="287"/>
      <c r="LB445" s="287"/>
      <c r="LC445" s="287"/>
      <c r="LD445" s="287"/>
      <c r="LE445" s="287"/>
      <c r="LF445" s="287"/>
      <c r="LG445" s="287"/>
      <c r="LH445" s="287"/>
      <c r="LI445" s="287"/>
      <c r="LJ445" s="287"/>
      <c r="LK445" s="287"/>
      <c r="LL445" s="287"/>
      <c r="LM445" s="287"/>
      <c r="LN445" s="287"/>
      <c r="LO445" s="287"/>
      <c r="LP445" s="287"/>
      <c r="LQ445" s="287"/>
      <c r="LR445" s="287"/>
      <c r="LS445" s="287"/>
      <c r="LT445" s="287"/>
      <c r="LU445" s="287"/>
      <c r="LV445" s="287"/>
      <c r="LW445" s="287"/>
      <c r="LX445" s="287"/>
      <c r="LY445" s="287"/>
      <c r="LZ445" s="287"/>
      <c r="MA445" s="287"/>
      <c r="MB445" s="287"/>
      <c r="MC445" s="287"/>
      <c r="MD445" s="287"/>
      <c r="ME445" s="287"/>
      <c r="MF445" s="287"/>
      <c r="MG445" s="287"/>
      <c r="MH445" s="287"/>
      <c r="MI445" s="287"/>
      <c r="MJ445" s="287"/>
      <c r="MK445" s="287"/>
      <c r="ML445" s="287"/>
      <c r="MM445" s="287"/>
      <c r="MN445" s="287"/>
      <c r="MO445" s="287"/>
      <c r="MP445" s="287"/>
      <c r="MQ445" s="287"/>
      <c r="MR445" s="287"/>
      <c r="MS445" s="287"/>
      <c r="MT445" s="287"/>
      <c r="MU445" s="287"/>
      <c r="MV445" s="287"/>
      <c r="MW445" s="287"/>
      <c r="MX445" s="287"/>
      <c r="MY445" s="287"/>
      <c r="MZ445" s="287"/>
      <c r="NA445" s="287"/>
      <c r="NB445" s="287"/>
      <c r="NC445" s="287"/>
      <c r="ND445" s="287"/>
      <c r="NE445" s="287"/>
      <c r="NF445" s="287"/>
      <c r="NG445" s="287"/>
      <c r="NH445" s="287"/>
      <c r="NI445" s="287"/>
      <c r="NJ445" s="287"/>
      <c r="NK445" s="287"/>
      <c r="NL445" s="287"/>
      <c r="NM445" s="287"/>
      <c r="NN445" s="287"/>
      <c r="NO445" s="287"/>
      <c r="NP445" s="287"/>
      <c r="NQ445" s="287"/>
      <c r="NR445" s="287"/>
      <c r="NS445" s="287"/>
      <c r="NT445" s="287"/>
      <c r="NU445" s="287"/>
      <c r="NV445" s="287"/>
      <c r="NW445" s="287"/>
      <c r="NX445" s="287"/>
      <c r="NY445" s="287"/>
      <c r="NZ445" s="287"/>
      <c r="OA445" s="287"/>
      <c r="OB445" s="287"/>
      <c r="OC445" s="287"/>
      <c r="OD445" s="287"/>
      <c r="OE445" s="287"/>
      <c r="OF445" s="287"/>
      <c r="OG445" s="287"/>
      <c r="OH445" s="287"/>
      <c r="OI445" s="287"/>
      <c r="OJ445" s="287"/>
      <c r="OK445" s="287"/>
      <c r="OL445" s="287"/>
      <c r="OM445" s="287"/>
      <c r="ON445" s="287"/>
      <c r="OO445" s="287"/>
      <c r="OP445" s="287"/>
      <c r="OQ445" s="287"/>
      <c r="OR445" s="287"/>
      <c r="OS445" s="287"/>
      <c r="OT445" s="287"/>
      <c r="OU445" s="287"/>
      <c r="OV445" s="287"/>
      <c r="OW445" s="287"/>
      <c r="OX445" s="287"/>
      <c r="OY445" s="287"/>
      <c r="OZ445" s="287"/>
      <c r="PA445" s="287"/>
      <c r="PB445" s="287"/>
      <c r="PC445" s="287"/>
      <c r="PD445" s="287"/>
      <c r="PE445" s="287"/>
      <c r="PF445" s="287"/>
      <c r="PG445" s="287"/>
      <c r="PH445" s="287"/>
      <c r="PI445" s="287"/>
      <c r="PJ445" s="287"/>
      <c r="PK445" s="287"/>
      <c r="PL445" s="287"/>
      <c r="PM445" s="287"/>
      <c r="PN445" s="287"/>
      <c r="PO445" s="287"/>
      <c r="PP445" s="287"/>
      <c r="PQ445" s="287"/>
      <c r="PR445" s="287"/>
      <c r="PS445" s="287"/>
      <c r="PT445" s="287"/>
      <c r="PU445" s="287"/>
      <c r="PV445" s="287"/>
      <c r="PW445" s="287"/>
      <c r="PX445" s="287"/>
      <c r="PY445" s="287"/>
      <c r="PZ445" s="287"/>
      <c r="QA445" s="287"/>
      <c r="QB445" s="287"/>
      <c r="QC445" s="287"/>
      <c r="QD445" s="287"/>
      <c r="QE445" s="287"/>
      <c r="QF445" s="287"/>
      <c r="QG445" s="287"/>
      <c r="QH445" s="287"/>
      <c r="QI445" s="287"/>
      <c r="QJ445" s="287"/>
      <c r="QK445" s="287"/>
      <c r="QL445" s="287"/>
      <c r="QM445" s="287"/>
      <c r="QN445" s="287"/>
      <c r="QO445" s="287"/>
      <c r="QP445" s="287"/>
      <c r="QQ445" s="287"/>
      <c r="QR445" s="287"/>
      <c r="QS445" s="287"/>
      <c r="QT445" s="287"/>
      <c r="QU445" s="287"/>
      <c r="QV445" s="287"/>
      <c r="QW445" s="287"/>
      <c r="QX445" s="287"/>
      <c r="QY445" s="287"/>
      <c r="QZ445" s="287"/>
      <c r="RA445" s="287"/>
      <c r="RB445" s="287"/>
      <c r="RC445" s="287"/>
      <c r="RD445" s="287"/>
      <c r="RE445" s="287"/>
      <c r="RF445" s="287"/>
      <c r="RG445" s="287"/>
      <c r="RH445" s="287"/>
      <c r="RI445" s="287"/>
      <c r="RJ445" s="287"/>
      <c r="RK445" s="287"/>
      <c r="RL445" s="287"/>
      <c r="RM445" s="287"/>
      <c r="RN445" s="287"/>
      <c r="RO445" s="287"/>
      <c r="RP445" s="287"/>
      <c r="RQ445" s="287"/>
      <c r="RR445" s="287"/>
      <c r="RS445" s="287"/>
      <c r="RT445" s="287"/>
      <c r="RU445" s="287"/>
      <c r="RV445" s="287"/>
      <c r="RW445" s="287"/>
      <c r="RX445" s="287"/>
      <c r="RY445" s="287"/>
      <c r="RZ445" s="287"/>
      <c r="SA445" s="287"/>
      <c r="SB445" s="287"/>
      <c r="SC445" s="287"/>
      <c r="SD445" s="287"/>
      <c r="SE445" s="287"/>
      <c r="SF445" s="287"/>
      <c r="SG445" s="287"/>
      <c r="SH445" s="287"/>
      <c r="SI445" s="287"/>
      <c r="SJ445" s="287"/>
      <c r="SK445" s="287"/>
      <c r="SL445" s="287"/>
      <c r="SM445" s="287"/>
      <c r="SN445" s="287"/>
      <c r="SO445" s="287"/>
      <c r="SP445" s="287"/>
      <c r="SQ445" s="287"/>
      <c r="SR445" s="287"/>
      <c r="SS445" s="287"/>
      <c r="ST445" s="287"/>
      <c r="SU445" s="287"/>
      <c r="SV445" s="287"/>
      <c r="SW445" s="287"/>
      <c r="SX445" s="287"/>
      <c r="SY445" s="287"/>
      <c r="SZ445" s="287"/>
      <c r="TA445" s="287"/>
      <c r="TB445" s="287"/>
      <c r="TC445" s="287"/>
      <c r="TD445" s="287"/>
      <c r="TE445" s="287"/>
      <c r="TF445" s="287"/>
      <c r="TG445" s="287"/>
      <c r="TH445" s="287"/>
      <c r="TI445" s="287"/>
      <c r="TJ445" s="287"/>
      <c r="TK445" s="287"/>
      <c r="TL445" s="287"/>
      <c r="TM445" s="287"/>
      <c r="TN445" s="287"/>
      <c r="TO445" s="287"/>
      <c r="TP445" s="287"/>
      <c r="TQ445" s="287"/>
      <c r="TR445" s="287"/>
      <c r="TS445" s="287"/>
      <c r="TT445" s="287"/>
      <c r="TU445" s="287"/>
      <c r="TV445" s="287"/>
      <c r="TW445" s="287"/>
      <c r="TX445" s="287"/>
      <c r="TY445" s="287"/>
      <c r="TZ445" s="287"/>
      <c r="UA445" s="287"/>
      <c r="UB445" s="287"/>
      <c r="UC445" s="287"/>
      <c r="UD445" s="287"/>
      <c r="UE445" s="287"/>
      <c r="UF445" s="287"/>
      <c r="UG445" s="287"/>
      <c r="UH445" s="287"/>
      <c r="UI445" s="287"/>
      <c r="UJ445" s="287"/>
      <c r="UK445" s="287"/>
      <c r="UL445" s="287"/>
      <c r="UM445" s="287"/>
      <c r="UN445" s="287"/>
      <c r="UO445" s="287"/>
      <c r="UP445" s="287"/>
      <c r="UQ445" s="287"/>
      <c r="UR445" s="287"/>
      <c r="US445" s="287"/>
      <c r="UT445" s="287"/>
      <c r="UU445" s="287"/>
      <c r="UV445" s="287"/>
      <c r="UW445" s="287"/>
      <c r="UX445" s="287"/>
      <c r="UY445" s="287"/>
      <c r="UZ445" s="287"/>
      <c r="VA445" s="287"/>
      <c r="VB445" s="287"/>
      <c r="VC445" s="287"/>
      <c r="VD445" s="287"/>
      <c r="VE445" s="287"/>
      <c r="VF445" s="287"/>
      <c r="VG445" s="287"/>
      <c r="VH445" s="287"/>
      <c r="VI445" s="287"/>
      <c r="VJ445" s="287"/>
      <c r="VK445" s="287"/>
      <c r="VL445" s="287"/>
      <c r="VM445" s="287"/>
      <c r="VN445" s="287"/>
      <c r="VO445" s="287"/>
      <c r="VP445" s="287"/>
      <c r="VQ445" s="287"/>
      <c r="VR445" s="287"/>
      <c r="VS445" s="287"/>
      <c r="VT445" s="287"/>
      <c r="VU445" s="287"/>
      <c r="VV445" s="287"/>
      <c r="VW445" s="287"/>
      <c r="VX445" s="287"/>
      <c r="VY445" s="287"/>
      <c r="VZ445" s="287"/>
      <c r="WA445" s="287"/>
      <c r="WB445" s="287"/>
      <c r="WC445" s="287"/>
      <c r="WD445" s="287"/>
      <c r="WE445" s="287"/>
      <c r="WF445" s="287"/>
      <c r="WG445" s="287"/>
      <c r="WH445" s="287"/>
      <c r="WI445" s="287"/>
      <c r="WJ445" s="287"/>
      <c r="WK445" s="287"/>
      <c r="WL445" s="287"/>
      <c r="WM445" s="287"/>
      <c r="WN445" s="287"/>
      <c r="WO445" s="287"/>
      <c r="WP445" s="287"/>
      <c r="WQ445" s="287"/>
      <c r="WR445" s="287"/>
      <c r="WS445" s="287"/>
      <c r="WT445" s="287"/>
      <c r="WU445" s="287"/>
      <c r="WV445" s="287"/>
      <c r="WW445" s="287"/>
      <c r="WX445" s="287"/>
      <c r="WY445" s="287"/>
      <c r="WZ445" s="287"/>
      <c r="XA445" s="287"/>
      <c r="XB445" s="287"/>
      <c r="XC445" s="287"/>
      <c r="XD445" s="287"/>
      <c r="XE445" s="287"/>
      <c r="XF445" s="287"/>
      <c r="XG445" s="287"/>
      <c r="XH445" s="287"/>
      <c r="XI445" s="287"/>
      <c r="XJ445" s="287"/>
      <c r="XK445" s="287"/>
      <c r="XL445" s="287"/>
      <c r="XM445" s="287"/>
      <c r="XN445" s="287"/>
      <c r="XO445" s="287"/>
      <c r="XP445" s="287"/>
      <c r="XQ445" s="287"/>
      <c r="XR445" s="287"/>
      <c r="XS445" s="287"/>
      <c r="XT445" s="287"/>
      <c r="XU445" s="287"/>
      <c r="XV445" s="287"/>
      <c r="XW445" s="287"/>
      <c r="XX445" s="287"/>
      <c r="XY445" s="287"/>
      <c r="XZ445" s="287"/>
      <c r="YA445" s="287"/>
      <c r="YB445" s="287"/>
      <c r="YC445" s="287"/>
      <c r="YD445" s="287"/>
      <c r="YE445" s="287"/>
      <c r="YF445" s="287"/>
      <c r="YG445" s="287"/>
      <c r="YH445" s="287"/>
      <c r="YI445" s="287"/>
      <c r="YJ445" s="287"/>
      <c r="YK445" s="287"/>
      <c r="YL445" s="287"/>
      <c r="YM445" s="287"/>
      <c r="YN445" s="287"/>
      <c r="YO445" s="287"/>
      <c r="YP445" s="287"/>
      <c r="YQ445" s="287"/>
      <c r="YR445" s="287"/>
      <c r="YS445" s="287"/>
      <c r="YT445" s="287"/>
      <c r="YU445" s="287"/>
      <c r="YV445" s="287"/>
      <c r="YW445" s="287"/>
      <c r="YX445" s="287"/>
      <c r="YY445" s="287"/>
      <c r="YZ445" s="287"/>
      <c r="ZA445" s="287"/>
      <c r="ZB445" s="287"/>
      <c r="ZC445" s="287"/>
      <c r="ZD445" s="287"/>
      <c r="ZE445" s="287"/>
      <c r="ZF445" s="287"/>
      <c r="ZG445" s="287"/>
      <c r="ZH445" s="287"/>
      <c r="ZI445" s="287"/>
      <c r="ZJ445" s="287"/>
      <c r="ZK445" s="287"/>
      <c r="ZL445" s="287"/>
      <c r="ZM445" s="287"/>
      <c r="ZN445" s="287"/>
      <c r="ZO445" s="287"/>
      <c r="ZP445" s="287"/>
      <c r="ZQ445" s="287"/>
      <c r="ZR445" s="287"/>
      <c r="ZS445" s="287"/>
      <c r="ZT445" s="287"/>
      <c r="ZU445" s="287"/>
      <c r="ZV445" s="287"/>
      <c r="ZW445" s="287"/>
      <c r="ZX445" s="287"/>
      <c r="ZY445" s="287"/>
      <c r="ZZ445" s="287"/>
      <c r="AAA445" s="287"/>
      <c r="AAB445" s="287"/>
      <c r="AAC445" s="287"/>
      <c r="AAD445" s="287"/>
      <c r="AAE445" s="287"/>
      <c r="AAF445" s="287"/>
      <c r="AAG445" s="287"/>
      <c r="AAH445" s="287"/>
      <c r="AAI445" s="287"/>
      <c r="AAJ445" s="287"/>
      <c r="AAK445" s="287"/>
      <c r="AAL445" s="287"/>
      <c r="AAM445" s="287"/>
      <c r="AAN445" s="287"/>
      <c r="AAO445" s="287"/>
      <c r="AAP445" s="287"/>
      <c r="AAQ445" s="287"/>
      <c r="AAR445" s="287"/>
      <c r="AAS445" s="287"/>
      <c r="AAT445" s="287"/>
      <c r="AAU445" s="287"/>
      <c r="AAV445" s="287"/>
      <c r="AAW445" s="287"/>
      <c r="AAX445" s="287"/>
      <c r="AAY445" s="287"/>
      <c r="AAZ445" s="287"/>
      <c r="ABA445" s="287"/>
      <c r="ABB445" s="287"/>
      <c r="ABC445" s="287"/>
      <c r="ABD445" s="287"/>
      <c r="ABE445" s="287"/>
      <c r="ABF445" s="287"/>
      <c r="ABG445" s="287"/>
      <c r="ABH445" s="287"/>
      <c r="ABI445" s="287"/>
      <c r="ABJ445" s="287"/>
      <c r="ABK445" s="287"/>
      <c r="ABL445" s="287"/>
      <c r="ABM445" s="287"/>
      <c r="ABN445" s="287"/>
      <c r="ABO445" s="287"/>
      <c r="ABP445" s="287"/>
      <c r="ABQ445" s="287"/>
      <c r="ABR445" s="287"/>
      <c r="ABS445" s="287"/>
      <c r="ABT445" s="287"/>
      <c r="ABU445" s="287"/>
      <c r="ABV445" s="287"/>
      <c r="ABW445" s="287"/>
      <c r="ABX445" s="287"/>
      <c r="ABY445" s="287"/>
      <c r="ABZ445" s="287"/>
      <c r="ACA445" s="287"/>
      <c r="ACB445" s="287"/>
      <c r="ACC445" s="287"/>
      <c r="ACD445" s="287"/>
      <c r="ACE445" s="287"/>
      <c r="ACF445" s="287"/>
      <c r="ACG445" s="287"/>
      <c r="ACH445" s="287"/>
      <c r="ACI445" s="287"/>
      <c r="ACJ445" s="287"/>
      <c r="ACK445" s="287"/>
      <c r="ACL445" s="287"/>
      <c r="ACM445" s="287"/>
      <c r="ACN445" s="287"/>
      <c r="ACO445" s="287"/>
      <c r="ACP445" s="287"/>
      <c r="ACQ445" s="287"/>
      <c r="ACR445" s="287"/>
      <c r="ACS445" s="287"/>
      <c r="ACT445" s="287"/>
      <c r="ACU445" s="287"/>
      <c r="ACV445" s="287"/>
      <c r="ACW445" s="287"/>
      <c r="ACX445" s="287"/>
      <c r="ACY445" s="287"/>
      <c r="ACZ445" s="287"/>
      <c r="ADA445" s="287"/>
      <c r="ADB445" s="287"/>
      <c r="ADC445" s="287"/>
      <c r="ADD445" s="287"/>
      <c r="ADE445" s="287"/>
      <c r="ADF445" s="287"/>
      <c r="ADG445" s="287"/>
      <c r="ADH445" s="287"/>
      <c r="ADI445" s="287"/>
      <c r="ADJ445" s="287"/>
      <c r="ADK445" s="287"/>
      <c r="ADL445" s="287"/>
      <c r="ADM445" s="287"/>
      <c r="ADN445" s="287"/>
      <c r="ADO445" s="287"/>
      <c r="ADP445" s="287"/>
      <c r="ADQ445" s="287"/>
      <c r="ADR445" s="287"/>
      <c r="ADS445" s="287"/>
      <c r="ADT445" s="287"/>
      <c r="ADU445" s="287"/>
      <c r="ADV445" s="287"/>
      <c r="ADW445" s="287"/>
      <c r="ADX445" s="287"/>
      <c r="ADY445" s="287"/>
      <c r="ADZ445" s="287"/>
      <c r="AEA445" s="287"/>
      <c r="AEB445" s="287"/>
      <c r="AEC445" s="287"/>
      <c r="AED445" s="287"/>
      <c r="AEE445" s="287"/>
      <c r="AEF445" s="287"/>
      <c r="AEG445" s="287"/>
      <c r="AEH445" s="287"/>
      <c r="AEI445" s="287"/>
      <c r="AEJ445" s="287"/>
      <c r="AEK445" s="287"/>
      <c r="AEL445" s="287"/>
      <c r="AEM445" s="287"/>
      <c r="AEN445" s="287"/>
      <c r="AEO445" s="287"/>
      <c r="AEP445" s="287"/>
      <c r="AEQ445" s="287"/>
      <c r="AER445" s="287"/>
      <c r="AES445" s="287"/>
      <c r="AET445" s="287"/>
      <c r="AEU445" s="287"/>
      <c r="AEV445" s="287"/>
      <c r="AEW445" s="287"/>
      <c r="AEX445" s="287"/>
      <c r="AEY445" s="287"/>
      <c r="AEZ445" s="287"/>
      <c r="AFA445" s="287"/>
      <c r="AFB445" s="287"/>
      <c r="AFC445" s="287"/>
      <c r="AFD445" s="287"/>
      <c r="AFE445" s="287"/>
      <c r="AFF445" s="287"/>
      <c r="AFG445" s="287"/>
      <c r="AFH445" s="287"/>
      <c r="AFI445" s="287"/>
      <c r="AFJ445" s="287"/>
      <c r="AFK445" s="287"/>
      <c r="AFL445" s="287"/>
      <c r="AFM445" s="287"/>
      <c r="AFN445" s="287"/>
      <c r="AFO445" s="287"/>
      <c r="AFP445" s="287"/>
      <c r="AFQ445" s="287"/>
      <c r="AFR445" s="287"/>
      <c r="AFS445" s="287"/>
      <c r="AFT445" s="287"/>
      <c r="AFU445" s="287"/>
      <c r="AFV445" s="287"/>
      <c r="AFW445" s="287"/>
      <c r="AFX445" s="287"/>
      <c r="AFY445" s="287"/>
      <c r="AFZ445" s="287"/>
      <c r="AGA445" s="287"/>
      <c r="AGB445" s="287"/>
      <c r="AGC445" s="287"/>
      <c r="AGD445" s="287"/>
      <c r="AGE445" s="287"/>
      <c r="AGF445" s="287"/>
      <c r="AGG445" s="287"/>
      <c r="AGH445" s="287"/>
      <c r="AGI445" s="287"/>
      <c r="AGJ445" s="287"/>
      <c r="AGK445" s="287"/>
      <c r="AGL445" s="287"/>
      <c r="AGM445" s="287"/>
      <c r="AGN445" s="287"/>
      <c r="AGO445" s="287"/>
      <c r="AGP445" s="287"/>
      <c r="AGQ445" s="287"/>
      <c r="AGR445" s="287"/>
      <c r="AGS445" s="287"/>
      <c r="AGT445" s="287"/>
      <c r="AGU445" s="287"/>
      <c r="AGV445" s="287"/>
      <c r="AGW445" s="287"/>
      <c r="AGX445" s="287"/>
      <c r="AGY445" s="287"/>
      <c r="AGZ445" s="287"/>
      <c r="AHA445" s="287"/>
      <c r="AHB445" s="287"/>
      <c r="AHC445" s="287"/>
      <c r="AHD445" s="287"/>
      <c r="AHE445" s="287"/>
      <c r="AHF445" s="287"/>
      <c r="AHG445" s="287"/>
      <c r="AHH445" s="287"/>
      <c r="AHI445" s="287"/>
      <c r="AHJ445" s="287"/>
      <c r="AHK445" s="287"/>
      <c r="AHL445" s="287"/>
      <c r="AHM445" s="287"/>
      <c r="AHN445" s="287"/>
      <c r="AHO445" s="287"/>
      <c r="AHP445" s="287"/>
      <c r="AHQ445" s="287"/>
      <c r="AHR445" s="287"/>
      <c r="AHS445" s="287"/>
      <c r="AHT445" s="287"/>
      <c r="AHU445" s="287"/>
      <c r="AHV445" s="287"/>
      <c r="AHW445" s="287"/>
      <c r="AHX445" s="287"/>
      <c r="AHY445" s="287"/>
      <c r="AHZ445" s="287"/>
      <c r="AIA445" s="287"/>
      <c r="AIB445" s="287"/>
      <c r="AIC445" s="287"/>
      <c r="AID445" s="287"/>
      <c r="AIE445" s="287"/>
      <c r="AIF445" s="287"/>
      <c r="AIG445" s="287"/>
      <c r="AIH445" s="287"/>
      <c r="AII445" s="287"/>
      <c r="AIJ445" s="287"/>
      <c r="AIK445" s="287"/>
      <c r="AIL445" s="287"/>
      <c r="AIM445" s="287"/>
      <c r="AIN445" s="287"/>
      <c r="AIO445" s="287"/>
      <c r="AIP445" s="287"/>
      <c r="AIQ445" s="287"/>
      <c r="AIR445" s="287"/>
      <c r="AIS445" s="287"/>
      <c r="AIT445" s="287"/>
      <c r="AIU445" s="287"/>
      <c r="AIV445" s="287"/>
      <c r="AIW445" s="287"/>
      <c r="AIX445" s="287"/>
      <c r="AIY445" s="287"/>
      <c r="AIZ445" s="287"/>
      <c r="AJA445" s="287"/>
      <c r="AJB445" s="287"/>
      <c r="AJC445" s="287"/>
      <c r="AJD445" s="287"/>
      <c r="AJE445" s="287"/>
      <c r="AJF445" s="287"/>
      <c r="AJG445" s="287"/>
      <c r="AJH445" s="287"/>
      <c r="AJI445" s="287"/>
      <c r="AJJ445" s="287"/>
      <c r="AJK445" s="287"/>
      <c r="AJL445" s="287"/>
      <c r="AJM445" s="287"/>
      <c r="AJN445" s="287"/>
      <c r="AJO445" s="287"/>
      <c r="AJP445" s="287"/>
      <c r="AJQ445" s="287"/>
      <c r="AJR445" s="287"/>
      <c r="AJS445" s="287"/>
      <c r="AJT445" s="287"/>
      <c r="AJU445" s="287"/>
      <c r="AJV445" s="287"/>
      <c r="AJW445" s="287"/>
      <c r="AJX445" s="287"/>
      <c r="AJY445" s="287"/>
      <c r="AJZ445" s="287"/>
      <c r="AKA445" s="287"/>
      <c r="AKB445" s="287"/>
      <c r="AKC445" s="287"/>
      <c r="AKD445" s="287"/>
      <c r="AKE445" s="287"/>
      <c r="AKF445" s="287"/>
      <c r="AKG445" s="287"/>
      <c r="AKH445" s="287"/>
      <c r="AKI445" s="287"/>
      <c r="AKJ445" s="287"/>
      <c r="AKK445" s="287"/>
      <c r="AKL445" s="287"/>
      <c r="AKM445" s="287"/>
      <c r="AKN445" s="287"/>
      <c r="AKO445" s="287"/>
      <c r="AKP445" s="287"/>
      <c r="AKQ445" s="287"/>
      <c r="AKR445" s="287"/>
      <c r="AKS445" s="287"/>
      <c r="AKT445" s="287"/>
      <c r="AKU445" s="287"/>
      <c r="AKV445" s="287"/>
      <c r="AKW445" s="287"/>
      <c r="AKX445" s="287"/>
      <c r="AKY445" s="287"/>
      <c r="AKZ445" s="287"/>
      <c r="ALA445" s="287"/>
      <c r="ALB445" s="287"/>
      <c r="ALC445" s="287"/>
      <c r="ALD445" s="287"/>
      <c r="ALE445" s="287"/>
      <c r="ALF445" s="287"/>
      <c r="ALG445" s="287"/>
      <c r="ALH445" s="287"/>
      <c r="ALI445" s="287"/>
      <c r="ALJ445" s="287"/>
      <c r="ALK445" s="287"/>
      <c r="ALL445" s="287"/>
      <c r="ALM445" s="287"/>
      <c r="ALN445" s="287"/>
      <c r="ALO445" s="287"/>
      <c r="ALP445" s="287"/>
      <c r="ALQ445" s="287"/>
      <c r="ALR445" s="287"/>
      <c r="ALS445" s="287"/>
      <c r="ALT445" s="287"/>
      <c r="ALU445" s="287"/>
      <c r="ALV445" s="287"/>
      <c r="ALW445" s="287"/>
      <c r="ALX445" s="287"/>
      <c r="ALY445" s="287"/>
      <c r="ALZ445" s="287"/>
      <c r="AMA445" s="287"/>
      <c r="AMB445" s="287"/>
      <c r="AMC445" s="287"/>
      <c r="AMD445" s="287"/>
      <c r="AME445" s="287"/>
      <c r="AMF445" s="287"/>
      <c r="AMG445" s="287"/>
      <c r="AMH445" s="287"/>
      <c r="AMI445" s="287"/>
      <c r="AMJ445" s="287"/>
      <c r="AMK445" s="287"/>
      <c r="AML445" s="287"/>
      <c r="AMM445" s="287"/>
      <c r="AMN445" s="287"/>
      <c r="AMO445" s="287"/>
      <c r="AMP445" s="287"/>
      <c r="AMQ445" s="287"/>
      <c r="AMR445" s="287"/>
      <c r="AMS445" s="287"/>
      <c r="AMT445" s="287"/>
      <c r="AMU445" s="287"/>
      <c r="AMV445" s="287"/>
      <c r="AMW445" s="287"/>
      <c r="AMX445" s="287"/>
      <c r="AMY445" s="287"/>
      <c r="AMZ445" s="287"/>
      <c r="ANA445" s="287"/>
      <c r="ANB445" s="287"/>
      <c r="ANC445" s="287"/>
      <c r="AND445" s="287"/>
      <c r="ANE445" s="287"/>
      <c r="ANF445" s="287"/>
      <c r="ANG445" s="287"/>
      <c r="ANH445" s="287"/>
      <c r="ANI445" s="287"/>
      <c r="ANJ445" s="287"/>
      <c r="ANK445" s="287"/>
      <c r="ANL445" s="287"/>
      <c r="ANM445" s="287"/>
      <c r="ANN445" s="287"/>
      <c r="ANO445" s="287"/>
      <c r="ANP445" s="287"/>
      <c r="ANQ445" s="287"/>
      <c r="ANR445" s="287"/>
      <c r="ANS445" s="287"/>
      <c r="ANT445" s="287"/>
      <c r="ANU445" s="287"/>
      <c r="ANV445" s="287"/>
      <c r="ANW445" s="287"/>
      <c r="ANX445" s="287"/>
      <c r="ANY445" s="287"/>
      <c r="ANZ445" s="287"/>
      <c r="AOA445" s="287"/>
      <c r="AOB445" s="287"/>
      <c r="AOC445" s="287"/>
      <c r="AOD445" s="287"/>
      <c r="AOE445" s="287"/>
      <c r="AOF445" s="287"/>
      <c r="AOG445" s="287"/>
      <c r="AOH445" s="287"/>
      <c r="AOI445" s="287"/>
      <c r="AOJ445" s="287"/>
      <c r="AOK445" s="287"/>
      <c r="AOL445" s="287"/>
      <c r="AOM445" s="287"/>
      <c r="AON445" s="287"/>
      <c r="AOO445" s="287"/>
      <c r="AOP445" s="287"/>
      <c r="AOQ445" s="287"/>
      <c r="AOR445" s="287"/>
      <c r="AOS445" s="287"/>
      <c r="AOT445" s="287"/>
      <c r="AOU445" s="287"/>
      <c r="AOV445" s="287"/>
      <c r="AOW445" s="287"/>
      <c r="AOX445" s="287"/>
      <c r="AOY445" s="287"/>
      <c r="AOZ445" s="287"/>
      <c r="APA445" s="287"/>
      <c r="APB445" s="287"/>
      <c r="APC445" s="287"/>
      <c r="APD445" s="287"/>
      <c r="APE445" s="287"/>
      <c r="APF445" s="287"/>
      <c r="APG445" s="287"/>
      <c r="APH445" s="287"/>
      <c r="API445" s="287"/>
      <c r="APJ445" s="287"/>
      <c r="APK445" s="287"/>
      <c r="APL445" s="287"/>
      <c r="APM445" s="287"/>
      <c r="APN445" s="287"/>
      <c r="APO445" s="287"/>
      <c r="APP445" s="287"/>
      <c r="APQ445" s="287"/>
      <c r="APR445" s="287"/>
      <c r="APS445" s="287"/>
      <c r="APT445" s="287"/>
      <c r="APU445" s="287"/>
      <c r="APV445" s="287"/>
      <c r="APW445" s="287"/>
      <c r="APX445" s="287"/>
      <c r="APY445" s="287"/>
      <c r="APZ445" s="287"/>
      <c r="AQA445" s="287"/>
      <c r="AQB445" s="287"/>
      <c r="AQC445" s="287"/>
      <c r="AQD445" s="287"/>
      <c r="AQE445" s="287"/>
      <c r="AQF445" s="287"/>
      <c r="AQG445" s="287"/>
      <c r="AQH445" s="287"/>
      <c r="AQI445" s="287"/>
      <c r="AQJ445" s="287"/>
      <c r="AQK445" s="287"/>
      <c r="AQL445" s="287"/>
      <c r="AQM445" s="287"/>
      <c r="AQN445" s="287"/>
      <c r="AQO445" s="287"/>
      <c r="AQP445" s="287"/>
      <c r="AQQ445" s="287"/>
      <c r="AQR445" s="287"/>
      <c r="AQS445" s="287"/>
      <c r="AQT445" s="287"/>
      <c r="AQU445" s="287"/>
      <c r="AQV445" s="287"/>
      <c r="AQW445" s="287"/>
      <c r="AQX445" s="287"/>
      <c r="AQY445" s="287"/>
      <c r="AQZ445" s="287"/>
      <c r="ARA445" s="287"/>
      <c r="ARB445" s="287"/>
      <c r="ARC445" s="287"/>
      <c r="ARD445" s="287"/>
      <c r="ARE445" s="287"/>
      <c r="ARF445" s="287"/>
      <c r="ARG445" s="287"/>
      <c r="ARH445" s="287"/>
      <c r="ARI445" s="287"/>
      <c r="ARJ445" s="287"/>
      <c r="ARK445" s="287"/>
      <c r="ARL445" s="287"/>
      <c r="ARM445" s="287"/>
      <c r="ARN445" s="287"/>
      <c r="ARO445" s="287"/>
      <c r="ARP445" s="287"/>
      <c r="ARQ445" s="287"/>
      <c r="ARR445" s="287"/>
      <c r="ARS445" s="287"/>
      <c r="ART445" s="287"/>
      <c r="ARU445" s="287"/>
      <c r="ARV445" s="287"/>
      <c r="ARW445" s="287"/>
      <c r="ARX445" s="287"/>
      <c r="ARY445" s="287"/>
      <c r="ARZ445" s="287"/>
      <c r="ASA445" s="287"/>
      <c r="ASB445" s="287"/>
      <c r="ASC445" s="287"/>
      <c r="ASD445" s="287"/>
      <c r="ASE445" s="287"/>
      <c r="ASF445" s="287"/>
      <c r="ASG445" s="287"/>
      <c r="ASH445" s="287"/>
      <c r="ASI445" s="287"/>
      <c r="ASJ445" s="287"/>
      <c r="ASK445" s="287"/>
      <c r="ASL445" s="287"/>
      <c r="ASM445" s="287"/>
      <c r="ASN445" s="287"/>
      <c r="ASO445" s="287"/>
      <c r="ASP445" s="287"/>
      <c r="ASQ445" s="287"/>
      <c r="ASR445" s="287"/>
      <c r="ASS445" s="287"/>
      <c r="AST445" s="287"/>
      <c r="ASU445" s="287"/>
      <c r="ASV445" s="287"/>
      <c r="ASW445" s="287"/>
      <c r="ASX445" s="287"/>
      <c r="ASY445" s="287"/>
      <c r="ASZ445" s="287"/>
      <c r="ATA445" s="287"/>
      <c r="ATB445" s="287"/>
      <c r="ATC445" s="287"/>
      <c r="ATD445" s="287"/>
      <c r="ATE445" s="287"/>
      <c r="ATF445" s="287"/>
      <c r="ATG445" s="287"/>
      <c r="ATH445" s="287"/>
      <c r="ATI445" s="287"/>
      <c r="ATJ445" s="287"/>
      <c r="ATK445" s="287"/>
      <c r="ATL445" s="287"/>
      <c r="ATM445" s="287"/>
      <c r="ATN445" s="287"/>
      <c r="ATO445" s="287"/>
      <c r="ATP445" s="287"/>
      <c r="ATQ445" s="287"/>
      <c r="ATR445" s="287"/>
      <c r="ATS445" s="287"/>
      <c r="ATT445" s="287"/>
      <c r="ATU445" s="287"/>
      <c r="ATV445" s="287"/>
      <c r="ATW445" s="287"/>
      <c r="ATX445" s="287"/>
      <c r="ATY445" s="287"/>
      <c r="ATZ445" s="287"/>
      <c r="AUA445" s="287"/>
      <c r="AUB445" s="287"/>
      <c r="AUC445" s="287"/>
      <c r="AUD445" s="287"/>
      <c r="AUE445" s="287"/>
      <c r="AUF445" s="287"/>
      <c r="AUG445" s="287"/>
      <c r="AUH445" s="287"/>
      <c r="AUI445" s="287"/>
      <c r="AUJ445" s="287"/>
      <c r="AUK445" s="287"/>
      <c r="AUL445" s="287"/>
      <c r="AUM445" s="287"/>
      <c r="AUN445" s="287"/>
      <c r="AUO445" s="287"/>
      <c r="AUP445" s="287"/>
      <c r="AUQ445" s="287"/>
      <c r="AUR445" s="287"/>
      <c r="AUS445" s="287"/>
      <c r="AUT445" s="287"/>
      <c r="AUU445" s="287"/>
      <c r="AUV445" s="287"/>
      <c r="AUW445" s="287"/>
      <c r="AUX445" s="287"/>
      <c r="AUY445" s="287"/>
      <c r="AUZ445" s="287"/>
      <c r="AVA445" s="287"/>
      <c r="AVB445" s="287"/>
      <c r="AVC445" s="287"/>
      <c r="AVD445" s="287"/>
      <c r="AVE445" s="287"/>
      <c r="AVF445" s="287"/>
      <c r="AVG445" s="287"/>
      <c r="AVH445" s="287"/>
      <c r="AVI445" s="287"/>
      <c r="AVJ445" s="287"/>
      <c r="AVK445" s="287"/>
      <c r="AVL445" s="287"/>
      <c r="AVM445" s="287"/>
      <c r="AVN445" s="287"/>
      <c r="AVO445" s="287"/>
      <c r="AVP445" s="287"/>
      <c r="AVQ445" s="287"/>
      <c r="AVR445" s="287"/>
      <c r="AVS445" s="287"/>
      <c r="AVT445" s="287"/>
      <c r="AVU445" s="287"/>
      <c r="AVV445" s="287"/>
      <c r="AVW445" s="287"/>
      <c r="AVX445" s="287"/>
      <c r="AVY445" s="287"/>
      <c r="AVZ445" s="287"/>
      <c r="AWA445" s="287"/>
      <c r="AWB445" s="287"/>
      <c r="AWC445" s="287"/>
      <c r="AWD445" s="287"/>
      <c r="AWE445" s="287"/>
      <c r="AWF445" s="287"/>
      <c r="AWG445" s="287"/>
      <c r="AWH445" s="287"/>
      <c r="AWI445" s="287"/>
      <c r="AWJ445" s="287"/>
      <c r="AWK445" s="287"/>
      <c r="AWL445" s="287"/>
      <c r="AWM445" s="287"/>
      <c r="AWN445" s="287"/>
      <c r="AWO445" s="287"/>
      <c r="AWP445" s="287"/>
      <c r="AWQ445" s="287"/>
      <c r="AWR445" s="287"/>
      <c r="AWS445" s="287"/>
      <c r="AWT445" s="287"/>
      <c r="AWU445" s="287"/>
      <c r="AWV445" s="287"/>
      <c r="AWW445" s="287"/>
      <c r="AWX445" s="287"/>
      <c r="AWY445" s="287"/>
      <c r="AWZ445" s="287"/>
      <c r="AXA445" s="287"/>
      <c r="AXB445" s="287"/>
      <c r="AXC445" s="287"/>
      <c r="AXD445" s="287"/>
      <c r="AXE445" s="287"/>
      <c r="AXF445" s="287"/>
      <c r="AXG445" s="287"/>
      <c r="AXH445" s="287"/>
      <c r="AXI445" s="287"/>
      <c r="AXJ445" s="287"/>
      <c r="AXK445" s="287"/>
      <c r="AXL445" s="287"/>
      <c r="AXM445" s="287"/>
      <c r="AXN445" s="287"/>
      <c r="AXO445" s="287"/>
      <c r="AXP445" s="287"/>
      <c r="AXQ445" s="287"/>
      <c r="AXR445" s="287"/>
      <c r="AXS445" s="287"/>
      <c r="AXT445" s="287"/>
      <c r="AXU445" s="287"/>
      <c r="AXV445" s="287"/>
      <c r="AXW445" s="287"/>
      <c r="AXX445" s="287"/>
      <c r="AXY445" s="287"/>
      <c r="AXZ445" s="287"/>
      <c r="AYA445" s="287"/>
      <c r="AYB445" s="287"/>
      <c r="AYC445" s="287"/>
      <c r="AYD445" s="287"/>
      <c r="AYE445" s="287"/>
      <c r="AYF445" s="287"/>
      <c r="AYG445" s="287"/>
      <c r="AYH445" s="287"/>
      <c r="AYI445" s="287"/>
      <c r="AYJ445" s="287"/>
      <c r="AYK445" s="287"/>
      <c r="AYL445" s="287"/>
      <c r="AYM445" s="287"/>
      <c r="AYN445" s="287"/>
      <c r="AYO445" s="287"/>
      <c r="AYP445" s="287"/>
      <c r="AYQ445" s="287"/>
      <c r="AYR445" s="287"/>
      <c r="AYS445" s="287"/>
      <c r="AYT445" s="287"/>
      <c r="AYU445" s="287"/>
      <c r="AYV445" s="287"/>
      <c r="AYW445" s="287"/>
      <c r="AYX445" s="287"/>
      <c r="AYY445" s="287"/>
      <c r="AYZ445" s="287"/>
      <c r="AZA445" s="287"/>
      <c r="AZB445" s="287"/>
      <c r="AZC445" s="287"/>
      <c r="AZD445" s="287"/>
      <c r="AZE445" s="287"/>
      <c r="AZF445" s="287"/>
      <c r="AZG445" s="287"/>
      <c r="AZH445" s="287"/>
      <c r="AZI445" s="287"/>
      <c r="AZJ445" s="287"/>
      <c r="AZK445" s="287"/>
      <c r="AZL445" s="287"/>
      <c r="AZM445" s="287"/>
      <c r="AZN445" s="287"/>
      <c r="AZO445" s="287"/>
      <c r="AZP445" s="287"/>
      <c r="AZQ445" s="287"/>
      <c r="AZR445" s="287"/>
      <c r="AZS445" s="287"/>
      <c r="AZT445" s="287"/>
      <c r="AZU445" s="287"/>
      <c r="AZV445" s="287"/>
      <c r="AZW445" s="287"/>
      <c r="AZX445" s="287"/>
      <c r="AZY445" s="287"/>
      <c r="AZZ445" s="287"/>
      <c r="BAA445" s="287"/>
      <c r="BAB445" s="287"/>
      <c r="BAC445" s="287"/>
      <c r="BAD445" s="287"/>
      <c r="BAE445" s="287"/>
      <c r="BAF445" s="287"/>
      <c r="BAG445" s="287"/>
      <c r="BAH445" s="287"/>
      <c r="BAI445" s="287"/>
      <c r="BAJ445" s="287"/>
      <c r="BAK445" s="287"/>
      <c r="BAL445" s="287"/>
      <c r="BAM445" s="287"/>
      <c r="BAN445" s="287"/>
      <c r="BAO445" s="287"/>
      <c r="BAP445" s="287"/>
      <c r="BAQ445" s="287"/>
      <c r="BAR445" s="287"/>
      <c r="BAS445" s="287"/>
      <c r="BAT445" s="287"/>
      <c r="BAU445" s="287"/>
      <c r="BAV445" s="287"/>
      <c r="BAW445" s="287"/>
      <c r="BAX445" s="287"/>
      <c r="BAY445" s="287"/>
      <c r="BAZ445" s="287"/>
      <c r="BBA445" s="287"/>
      <c r="BBB445" s="287"/>
      <c r="BBC445" s="287"/>
      <c r="BBD445" s="287"/>
      <c r="BBE445" s="287"/>
      <c r="BBF445" s="287"/>
      <c r="BBG445" s="287"/>
      <c r="BBH445" s="287"/>
      <c r="BBI445" s="287"/>
      <c r="BBJ445" s="287"/>
      <c r="BBK445" s="287"/>
      <c r="BBL445" s="287"/>
      <c r="BBM445" s="287"/>
      <c r="BBN445" s="287"/>
      <c r="BBO445" s="287"/>
      <c r="BBP445" s="287"/>
      <c r="BBQ445" s="287"/>
      <c r="BBR445" s="287"/>
      <c r="BBS445" s="287"/>
      <c r="BBT445" s="287"/>
      <c r="BBU445" s="287"/>
      <c r="BBV445" s="287"/>
      <c r="BBW445" s="287"/>
      <c r="BBX445" s="287"/>
      <c r="BBY445" s="287"/>
      <c r="BBZ445" s="287"/>
      <c r="BCA445" s="287"/>
      <c r="BCB445" s="287"/>
      <c r="BCC445" s="287"/>
      <c r="BCD445" s="287"/>
      <c r="BCE445" s="287"/>
      <c r="BCF445" s="287"/>
      <c r="BCG445" s="287"/>
      <c r="BCH445" s="287"/>
      <c r="BCI445" s="287"/>
      <c r="BCJ445" s="287"/>
      <c r="BCK445" s="287"/>
      <c r="BCL445" s="287"/>
      <c r="BCM445" s="287"/>
      <c r="BCN445" s="287"/>
      <c r="BCO445" s="287"/>
      <c r="BCP445" s="287"/>
      <c r="BCQ445" s="287"/>
      <c r="BCR445" s="287"/>
      <c r="BCS445" s="287"/>
      <c r="BCT445" s="287"/>
      <c r="BCU445" s="287"/>
      <c r="BCV445" s="287"/>
      <c r="BCW445" s="287"/>
      <c r="BCX445" s="287"/>
      <c r="BCY445" s="287"/>
      <c r="BCZ445" s="287"/>
      <c r="BDA445" s="287"/>
      <c r="BDB445" s="287"/>
      <c r="BDC445" s="287"/>
      <c r="BDD445" s="287"/>
      <c r="BDE445" s="287"/>
      <c r="BDF445" s="287"/>
      <c r="BDG445" s="287"/>
      <c r="BDH445" s="287"/>
      <c r="BDI445" s="287"/>
      <c r="BDJ445" s="287"/>
      <c r="BDK445" s="287"/>
      <c r="BDL445" s="287"/>
      <c r="BDM445" s="287"/>
      <c r="BDN445" s="287"/>
      <c r="BDO445" s="287"/>
      <c r="BDP445" s="287"/>
      <c r="BDQ445" s="287"/>
      <c r="BDR445" s="287"/>
      <c r="BDS445" s="287"/>
      <c r="BDT445" s="287"/>
      <c r="BDU445" s="287"/>
      <c r="BDV445" s="287"/>
      <c r="BDW445" s="287"/>
      <c r="BDX445" s="287"/>
      <c r="BDY445" s="287"/>
      <c r="BDZ445" s="287"/>
      <c r="BEA445" s="287"/>
      <c r="BEB445" s="287"/>
      <c r="BEC445" s="287"/>
      <c r="BED445" s="287"/>
      <c r="BEE445" s="287"/>
      <c r="BEF445" s="287"/>
      <c r="BEG445" s="287"/>
      <c r="BEH445" s="287"/>
      <c r="BEI445" s="287"/>
      <c r="BEJ445" s="287"/>
      <c r="BEK445" s="287"/>
      <c r="BEL445" s="287"/>
      <c r="BEM445" s="287"/>
      <c r="BEN445" s="287"/>
      <c r="BEO445" s="287"/>
      <c r="BEP445" s="287"/>
      <c r="BEQ445" s="287"/>
      <c r="BER445" s="287"/>
      <c r="BES445" s="287"/>
      <c r="BET445" s="287"/>
      <c r="BEU445" s="287"/>
      <c r="BEV445" s="287"/>
      <c r="BEW445" s="287"/>
      <c r="BEX445" s="287"/>
      <c r="BEY445" s="287"/>
      <c r="BEZ445" s="287"/>
      <c r="BFA445" s="287"/>
      <c r="BFB445" s="287"/>
      <c r="BFC445" s="287"/>
      <c r="BFD445" s="287"/>
      <c r="BFE445" s="287"/>
      <c r="BFF445" s="287"/>
      <c r="BFG445" s="287"/>
      <c r="BFH445" s="287"/>
      <c r="BFI445" s="287"/>
      <c r="BFJ445" s="287"/>
      <c r="BFK445" s="287"/>
      <c r="BFL445" s="287"/>
      <c r="BFM445" s="287"/>
      <c r="BFN445" s="287"/>
      <c r="BFO445" s="287"/>
      <c r="BFP445" s="287"/>
      <c r="BFQ445" s="287"/>
      <c r="BFR445" s="287"/>
      <c r="BFS445" s="287"/>
      <c r="BFT445" s="287"/>
      <c r="BFU445" s="287"/>
      <c r="BFV445" s="287"/>
      <c r="BFW445" s="287"/>
      <c r="BFX445" s="287"/>
      <c r="BFY445" s="287"/>
      <c r="BFZ445" s="287"/>
      <c r="BGA445" s="287"/>
      <c r="BGB445" s="287"/>
      <c r="BGC445" s="287"/>
      <c r="BGD445" s="287"/>
      <c r="BGE445" s="287"/>
      <c r="BGF445" s="287"/>
      <c r="BGG445" s="287"/>
      <c r="BGH445" s="287"/>
      <c r="BGI445" s="287"/>
      <c r="BGJ445" s="287"/>
      <c r="BGK445" s="287"/>
      <c r="BGL445" s="287"/>
      <c r="BGM445" s="287"/>
      <c r="BGN445" s="287"/>
      <c r="BGO445" s="287"/>
      <c r="BGP445" s="287"/>
      <c r="BGQ445" s="287"/>
      <c r="BGR445" s="287"/>
      <c r="BGS445" s="287"/>
      <c r="BGT445" s="287"/>
      <c r="BGU445" s="287"/>
      <c r="BGV445" s="287"/>
      <c r="BGW445" s="287"/>
      <c r="BGX445" s="287"/>
      <c r="BGY445" s="287"/>
      <c r="BGZ445" s="287"/>
      <c r="BHA445" s="287"/>
      <c r="BHB445" s="287"/>
      <c r="BHC445" s="287"/>
      <c r="BHD445" s="287"/>
      <c r="BHE445" s="287"/>
      <c r="BHF445" s="287"/>
      <c r="BHG445" s="287"/>
      <c r="BHH445" s="287"/>
      <c r="BHI445" s="287"/>
      <c r="BHJ445" s="287"/>
      <c r="BHK445" s="287"/>
      <c r="BHL445" s="287"/>
      <c r="BHM445" s="287"/>
      <c r="BHN445" s="287"/>
      <c r="BHO445" s="287"/>
      <c r="BHP445" s="287"/>
      <c r="BHQ445" s="287"/>
      <c r="BHR445" s="287"/>
      <c r="BHS445" s="287"/>
      <c r="BHT445" s="287"/>
      <c r="BHU445" s="287"/>
      <c r="BHV445" s="287"/>
      <c r="BHW445" s="287"/>
      <c r="BHX445" s="287"/>
      <c r="BHY445" s="287"/>
      <c r="BHZ445" s="287"/>
      <c r="BIA445" s="287"/>
      <c r="BIB445" s="287"/>
      <c r="BIC445" s="287"/>
      <c r="BID445" s="287"/>
      <c r="BIE445" s="287"/>
      <c r="BIF445" s="287"/>
      <c r="BIG445" s="287"/>
      <c r="BIH445" s="287"/>
      <c r="BII445" s="287"/>
      <c r="BIJ445" s="287"/>
      <c r="BIK445" s="287"/>
      <c r="BIL445" s="287"/>
      <c r="BIM445" s="287"/>
      <c r="BIN445" s="287"/>
      <c r="BIO445" s="287"/>
      <c r="BIP445" s="287"/>
      <c r="BIQ445" s="287"/>
      <c r="BIR445" s="287"/>
      <c r="BIS445" s="287"/>
      <c r="BIT445" s="287"/>
      <c r="BIU445" s="287"/>
      <c r="BIV445" s="287"/>
      <c r="BIW445" s="287"/>
      <c r="BIX445" s="287"/>
      <c r="BIY445" s="287"/>
      <c r="BIZ445" s="287"/>
      <c r="BJA445" s="287"/>
      <c r="BJB445" s="287"/>
      <c r="BJC445" s="287"/>
      <c r="BJD445" s="287"/>
      <c r="BJE445" s="287"/>
      <c r="BJF445" s="287"/>
      <c r="BJG445" s="287"/>
      <c r="BJH445" s="287"/>
      <c r="BJI445" s="287"/>
      <c r="BJJ445" s="287"/>
      <c r="BJK445" s="287"/>
      <c r="BJL445" s="287"/>
      <c r="BJM445" s="287"/>
      <c r="BJN445" s="287"/>
      <c r="BJO445" s="287"/>
      <c r="BJP445" s="287"/>
      <c r="BJQ445" s="287"/>
      <c r="BJR445" s="287"/>
      <c r="BJS445" s="287"/>
      <c r="BJT445" s="287"/>
      <c r="BJU445" s="287"/>
      <c r="BJV445" s="287"/>
      <c r="BJW445" s="287"/>
      <c r="BJX445" s="287"/>
      <c r="BJY445" s="287"/>
      <c r="BJZ445" s="287"/>
      <c r="BKA445" s="287"/>
      <c r="BKB445" s="287"/>
      <c r="BKC445" s="287"/>
      <c r="BKD445" s="287"/>
      <c r="BKE445" s="287"/>
      <c r="BKF445" s="287"/>
      <c r="BKG445" s="287"/>
      <c r="BKH445" s="287"/>
      <c r="BKI445" s="287"/>
      <c r="BKJ445" s="287"/>
      <c r="BKK445" s="287"/>
      <c r="BKL445" s="287"/>
      <c r="BKM445" s="287"/>
      <c r="BKN445" s="287"/>
      <c r="BKO445" s="287"/>
      <c r="BKP445" s="287"/>
      <c r="BKQ445" s="287"/>
      <c r="BKR445" s="287"/>
      <c r="BKS445" s="287"/>
      <c r="BKT445" s="287"/>
      <c r="BKU445" s="287"/>
      <c r="BKV445" s="287"/>
      <c r="BKW445" s="287"/>
      <c r="BKX445" s="287"/>
      <c r="BKY445" s="287"/>
      <c r="BKZ445" s="287"/>
      <c r="BLA445" s="287"/>
      <c r="BLB445" s="287"/>
      <c r="BLC445" s="287"/>
      <c r="BLD445" s="287"/>
      <c r="BLE445" s="287"/>
      <c r="BLF445" s="287"/>
      <c r="BLG445" s="287"/>
      <c r="BLH445" s="287"/>
      <c r="BLI445" s="287"/>
      <c r="BLJ445" s="287"/>
      <c r="BLK445" s="287"/>
      <c r="BLL445" s="287"/>
      <c r="BLM445" s="287"/>
      <c r="BLN445" s="287"/>
      <c r="BLO445" s="287"/>
      <c r="BLP445" s="287"/>
      <c r="BLQ445" s="287"/>
      <c r="BLR445" s="287"/>
      <c r="BLS445" s="287"/>
      <c r="BLT445" s="287"/>
      <c r="BLU445" s="287"/>
      <c r="BLV445" s="287"/>
      <c r="BLW445" s="287"/>
      <c r="BLX445" s="287"/>
      <c r="BLY445" s="287"/>
      <c r="BLZ445" s="287"/>
      <c r="BMA445" s="287"/>
      <c r="BMB445" s="287"/>
      <c r="BMC445" s="287"/>
      <c r="BMD445" s="287"/>
      <c r="BME445" s="287"/>
      <c r="BMF445" s="287"/>
      <c r="BMG445" s="287"/>
      <c r="BMH445" s="287"/>
      <c r="BMI445" s="287"/>
      <c r="BMJ445" s="287"/>
      <c r="BMK445" s="287"/>
      <c r="BML445" s="287"/>
      <c r="BMM445" s="287"/>
      <c r="BMN445" s="287"/>
      <c r="BMO445" s="287"/>
      <c r="BMP445" s="287"/>
      <c r="BMQ445" s="287"/>
      <c r="BMR445" s="287"/>
      <c r="BMS445" s="287"/>
      <c r="BMT445" s="287"/>
      <c r="BMU445" s="287"/>
      <c r="BMV445" s="287"/>
      <c r="BMW445" s="287"/>
      <c r="BMX445" s="287"/>
      <c r="BMY445" s="287"/>
      <c r="BMZ445" s="287"/>
      <c r="BNA445" s="287"/>
      <c r="BNB445" s="287"/>
      <c r="BNC445" s="287"/>
      <c r="BND445" s="287"/>
      <c r="BNE445" s="287"/>
      <c r="BNF445" s="287"/>
      <c r="BNG445" s="287"/>
      <c r="BNH445" s="287"/>
      <c r="BNI445" s="287"/>
      <c r="BNJ445" s="287"/>
      <c r="BNK445" s="287"/>
      <c r="BNL445" s="287"/>
      <c r="BNM445" s="287"/>
      <c r="BNN445" s="287"/>
      <c r="BNO445" s="287"/>
      <c r="BNP445" s="287"/>
      <c r="BNQ445" s="287"/>
      <c r="BNR445" s="287"/>
      <c r="BNS445" s="287"/>
      <c r="BNT445" s="287"/>
      <c r="BNU445" s="287"/>
      <c r="BNV445" s="287"/>
      <c r="BNW445" s="287"/>
      <c r="BNX445" s="287"/>
      <c r="BNY445" s="287"/>
      <c r="BNZ445" s="287"/>
      <c r="BOA445" s="287"/>
      <c r="BOB445" s="287"/>
      <c r="BOC445" s="287"/>
      <c r="BOD445" s="287"/>
      <c r="BOE445" s="287"/>
      <c r="BOF445" s="287"/>
      <c r="BOG445" s="287"/>
      <c r="BOH445" s="287"/>
      <c r="BOI445" s="287"/>
      <c r="BOJ445" s="287"/>
      <c r="BOK445" s="287"/>
      <c r="BOL445" s="287"/>
      <c r="BOM445" s="287"/>
    </row>
    <row r="446" spans="1:1755" s="285" customFormat="1" ht="11.25">
      <c r="A446" s="294"/>
      <c r="D446" s="284"/>
      <c r="F446" s="284"/>
      <c r="H446" s="284"/>
      <c r="I446" s="284"/>
      <c r="J446" s="284"/>
      <c r="K446" s="284"/>
      <c r="L446" s="284"/>
      <c r="M446" s="284"/>
    </row>
    <row r="447" spans="1:1755" s="285" customFormat="1" ht="11.25">
      <c r="A447" s="295"/>
      <c r="D447" s="284"/>
      <c r="F447" s="284"/>
      <c r="H447" s="284"/>
      <c r="I447" s="284"/>
      <c r="J447" s="284"/>
      <c r="K447" s="284"/>
      <c r="L447" s="284"/>
      <c r="M447" s="284"/>
    </row>
    <row r="448" spans="1:1755" s="285" customFormat="1" ht="11.25">
      <c r="A448" s="296"/>
      <c r="D448" s="284"/>
      <c r="F448" s="284"/>
      <c r="H448" s="284"/>
      <c r="I448" s="284"/>
      <c r="J448" s="284"/>
      <c r="K448" s="284"/>
      <c r="L448" s="284"/>
      <c r="M448" s="284"/>
    </row>
    <row r="449" spans="1:13" s="285" customFormat="1" ht="11.25">
      <c r="A449" s="297"/>
      <c r="D449" s="284"/>
      <c r="F449" s="284"/>
      <c r="H449" s="284"/>
      <c r="I449" s="284"/>
      <c r="J449" s="284"/>
      <c r="K449" s="284"/>
      <c r="L449" s="284"/>
      <c r="M449" s="284"/>
    </row>
    <row r="450" spans="1:13" s="285" customFormat="1" ht="11.25">
      <c r="A450" s="294"/>
      <c r="D450" s="284"/>
      <c r="F450" s="284"/>
      <c r="H450" s="284"/>
      <c r="I450" s="284"/>
      <c r="J450" s="284"/>
      <c r="K450" s="284"/>
      <c r="L450" s="284"/>
      <c r="M450" s="284"/>
    </row>
    <row r="451" spans="1:13" s="285" customFormat="1" ht="11.25">
      <c r="A451" s="294"/>
      <c r="D451" s="284"/>
      <c r="F451" s="284"/>
      <c r="H451" s="284"/>
      <c r="I451" s="284"/>
      <c r="J451" s="284"/>
      <c r="K451" s="284"/>
      <c r="L451" s="284"/>
      <c r="M451" s="284"/>
    </row>
    <row r="452" spans="1:13" s="285" customFormat="1" ht="11.25">
      <c r="A452" s="294"/>
      <c r="D452" s="284"/>
      <c r="F452" s="284"/>
      <c r="H452" s="284"/>
      <c r="I452" s="284"/>
      <c r="J452" s="284"/>
      <c r="K452" s="284"/>
      <c r="L452" s="284"/>
      <c r="M452" s="284"/>
    </row>
    <row r="453" spans="1:13" s="285" customFormat="1" ht="11.25">
      <c r="A453" s="294"/>
      <c r="D453" s="284"/>
      <c r="F453" s="284"/>
      <c r="H453" s="284"/>
      <c r="I453" s="284"/>
      <c r="J453" s="284"/>
      <c r="K453" s="284"/>
      <c r="L453" s="284"/>
      <c r="M453" s="284"/>
    </row>
    <row r="454" spans="1:13" s="285" customFormat="1" ht="11.25">
      <c r="A454" s="294"/>
      <c r="D454" s="284"/>
      <c r="F454" s="284"/>
      <c r="H454" s="284"/>
      <c r="I454" s="284"/>
      <c r="J454" s="284"/>
      <c r="K454" s="284"/>
      <c r="L454" s="284"/>
      <c r="M454" s="284"/>
    </row>
    <row r="455" spans="1:13" s="285" customFormat="1" ht="11.25">
      <c r="A455" s="294"/>
      <c r="D455" s="284"/>
      <c r="F455" s="284"/>
      <c r="H455" s="284"/>
      <c r="I455" s="284"/>
      <c r="J455" s="284"/>
      <c r="K455" s="284"/>
      <c r="L455" s="284"/>
      <c r="M455" s="284"/>
    </row>
    <row r="456" spans="1:13" s="285" customFormat="1" ht="11.25">
      <c r="A456" s="294"/>
      <c r="D456" s="284"/>
      <c r="F456" s="284"/>
      <c r="H456" s="284"/>
      <c r="I456" s="284"/>
      <c r="J456" s="284"/>
      <c r="K456" s="284"/>
      <c r="L456" s="284"/>
      <c r="M456" s="284"/>
    </row>
    <row r="457" spans="1:13" s="285" customFormat="1" ht="11.25">
      <c r="A457" s="294"/>
      <c r="D457" s="284"/>
      <c r="F457" s="284"/>
      <c r="H457" s="284"/>
      <c r="I457" s="284"/>
      <c r="J457" s="284"/>
      <c r="K457" s="284"/>
      <c r="L457" s="284"/>
      <c r="M457" s="284"/>
    </row>
    <row r="458" spans="1:13" s="285" customFormat="1" ht="11.25">
      <c r="A458" s="294"/>
      <c r="D458" s="284"/>
      <c r="F458" s="284"/>
      <c r="H458" s="284"/>
      <c r="I458" s="284"/>
      <c r="J458" s="284"/>
      <c r="K458" s="284"/>
      <c r="L458" s="284"/>
      <c r="M458" s="284"/>
    </row>
    <row r="459" spans="1:13" s="285" customFormat="1" ht="11.25">
      <c r="A459" s="294"/>
      <c r="D459" s="284"/>
      <c r="F459" s="284"/>
      <c r="H459" s="284"/>
      <c r="I459" s="284"/>
      <c r="J459" s="284"/>
      <c r="K459" s="284"/>
      <c r="L459" s="284"/>
      <c r="M459" s="284"/>
    </row>
    <row r="460" spans="1:13" s="285" customFormat="1" ht="11.25">
      <c r="A460" s="294"/>
      <c r="D460" s="284"/>
      <c r="F460" s="284"/>
      <c r="H460" s="284"/>
      <c r="I460" s="284"/>
      <c r="J460" s="284"/>
      <c r="K460" s="284"/>
      <c r="L460" s="284"/>
      <c r="M460" s="284"/>
    </row>
    <row r="461" spans="1:13" s="285" customFormat="1" ht="11.25">
      <c r="A461" s="294"/>
      <c r="D461" s="284"/>
      <c r="F461" s="284"/>
      <c r="H461" s="284"/>
      <c r="I461" s="284"/>
      <c r="J461" s="284"/>
      <c r="K461" s="284"/>
      <c r="L461" s="284"/>
      <c r="M461" s="284"/>
    </row>
    <row r="462" spans="1:13" s="285" customFormat="1" ht="11.25">
      <c r="A462" s="294"/>
      <c r="D462" s="284"/>
      <c r="F462" s="284"/>
      <c r="H462" s="284"/>
      <c r="I462" s="284"/>
      <c r="J462" s="284"/>
      <c r="K462" s="284"/>
      <c r="L462" s="284"/>
      <c r="M462" s="284"/>
    </row>
    <row r="463" spans="1:13" s="285" customFormat="1" ht="11.25">
      <c r="A463" s="294"/>
      <c r="D463" s="284"/>
      <c r="F463" s="284"/>
      <c r="H463" s="284"/>
      <c r="I463" s="284"/>
      <c r="J463" s="284"/>
      <c r="K463" s="284"/>
      <c r="L463" s="284"/>
      <c r="M463" s="284"/>
    </row>
    <row r="464" spans="1:13" s="285" customFormat="1" ht="11.25">
      <c r="A464" s="294"/>
      <c r="D464" s="284"/>
      <c r="F464" s="284"/>
      <c r="H464" s="284"/>
      <c r="I464" s="284"/>
      <c r="J464" s="284"/>
      <c r="K464" s="284"/>
      <c r="L464" s="284"/>
      <c r="M464" s="284"/>
    </row>
    <row r="465" spans="1:13" s="285" customFormat="1" ht="11.25">
      <c r="A465" s="294"/>
      <c r="D465" s="284"/>
      <c r="F465" s="284"/>
      <c r="H465" s="284"/>
      <c r="I465" s="284"/>
      <c r="J465" s="284"/>
      <c r="K465" s="284"/>
      <c r="L465" s="284"/>
      <c r="M465" s="284"/>
    </row>
    <row r="466" spans="1:13" s="285" customFormat="1" ht="11.25">
      <c r="A466" s="294"/>
      <c r="D466" s="284"/>
      <c r="F466" s="284"/>
      <c r="H466" s="284"/>
      <c r="I466" s="284"/>
      <c r="J466" s="284"/>
      <c r="K466" s="284"/>
      <c r="L466" s="284"/>
      <c r="M466" s="284"/>
    </row>
    <row r="467" spans="1:13" s="285" customFormat="1" ht="11.25">
      <c r="A467" s="294"/>
      <c r="D467" s="284"/>
      <c r="F467" s="284"/>
      <c r="H467" s="284"/>
      <c r="I467" s="284"/>
      <c r="J467" s="284"/>
      <c r="K467" s="284"/>
      <c r="L467" s="284"/>
      <c r="M467" s="284"/>
    </row>
    <row r="468" spans="1:13" s="285" customFormat="1" ht="11.25">
      <c r="A468" s="294"/>
      <c r="D468" s="284"/>
      <c r="F468" s="284"/>
      <c r="H468" s="284"/>
      <c r="I468" s="284"/>
      <c r="J468" s="284"/>
      <c r="K468" s="284"/>
      <c r="L468" s="284"/>
      <c r="M468" s="284"/>
    </row>
    <row r="469" spans="1:13" s="285" customFormat="1" ht="11.25">
      <c r="A469" s="294"/>
      <c r="D469" s="284"/>
      <c r="F469" s="284"/>
      <c r="H469" s="284"/>
      <c r="I469" s="284"/>
      <c r="J469" s="284"/>
      <c r="K469" s="284"/>
      <c r="L469" s="284"/>
      <c r="M469" s="284"/>
    </row>
    <row r="470" spans="1:13" s="285" customFormat="1" ht="11.25">
      <c r="A470" s="294"/>
      <c r="D470" s="284"/>
      <c r="F470" s="284"/>
      <c r="H470" s="284"/>
      <c r="I470" s="284"/>
      <c r="J470" s="284"/>
      <c r="K470" s="284"/>
      <c r="L470" s="284"/>
      <c r="M470" s="284"/>
    </row>
    <row r="471" spans="1:13" s="285" customFormat="1" ht="11.25">
      <c r="A471" s="294"/>
      <c r="D471" s="284"/>
      <c r="F471" s="284"/>
      <c r="H471" s="284"/>
      <c r="I471" s="284"/>
      <c r="J471" s="284"/>
      <c r="K471" s="284"/>
      <c r="L471" s="284"/>
      <c r="M471" s="284"/>
    </row>
    <row r="472" spans="1:13" s="285" customFormat="1" ht="11.25">
      <c r="A472" s="294"/>
      <c r="D472" s="284"/>
      <c r="F472" s="284"/>
      <c r="H472" s="284"/>
      <c r="I472" s="284"/>
      <c r="J472" s="284"/>
      <c r="K472" s="284"/>
      <c r="L472" s="284"/>
      <c r="M472" s="284"/>
    </row>
    <row r="473" spans="1:13" s="285" customFormat="1" ht="11.25">
      <c r="A473" s="294"/>
      <c r="D473" s="284"/>
      <c r="F473" s="284"/>
      <c r="H473" s="284"/>
      <c r="I473" s="284"/>
      <c r="J473" s="284"/>
      <c r="K473" s="284"/>
      <c r="L473" s="284"/>
      <c r="M473" s="284"/>
    </row>
    <row r="474" spans="1:13" s="285" customFormat="1" ht="11.25">
      <c r="A474" s="294"/>
      <c r="D474" s="284"/>
      <c r="F474" s="284"/>
      <c r="H474" s="284"/>
      <c r="I474" s="284"/>
      <c r="J474" s="284"/>
      <c r="K474" s="284"/>
      <c r="L474" s="284"/>
      <c r="M474" s="284"/>
    </row>
    <row r="475" spans="1:13" s="285" customFormat="1" ht="11.25">
      <c r="A475" s="294"/>
      <c r="D475" s="284"/>
      <c r="F475" s="284"/>
      <c r="H475" s="284"/>
      <c r="I475" s="284"/>
      <c r="J475" s="284"/>
      <c r="K475" s="284"/>
      <c r="L475" s="284"/>
      <c r="M475" s="284"/>
    </row>
    <row r="476" spans="1:13" s="285" customFormat="1" ht="11.25">
      <c r="A476" s="294"/>
      <c r="D476" s="284"/>
      <c r="F476" s="284"/>
      <c r="H476" s="284"/>
      <c r="I476" s="284"/>
      <c r="J476" s="284"/>
      <c r="K476" s="284"/>
      <c r="L476" s="284"/>
      <c r="M476" s="284"/>
    </row>
    <row r="477" spans="1:13" s="285" customFormat="1" ht="11.25">
      <c r="A477" s="294"/>
      <c r="D477" s="284"/>
      <c r="F477" s="284"/>
      <c r="H477" s="284"/>
      <c r="I477" s="284"/>
      <c r="J477" s="284"/>
      <c r="K477" s="284"/>
      <c r="L477" s="284"/>
      <c r="M477" s="284"/>
    </row>
    <row r="478" spans="1:13" s="285" customFormat="1" ht="11.25">
      <c r="A478" s="294"/>
      <c r="D478" s="284"/>
      <c r="F478" s="284"/>
      <c r="H478" s="284"/>
      <c r="I478" s="284"/>
      <c r="J478" s="284"/>
      <c r="K478" s="284"/>
      <c r="L478" s="284"/>
      <c r="M478" s="284"/>
    </row>
    <row r="479" spans="1:13" s="285" customFormat="1" ht="11.25">
      <c r="A479" s="294"/>
      <c r="D479" s="284"/>
      <c r="F479" s="284"/>
      <c r="H479" s="284"/>
      <c r="I479" s="284"/>
      <c r="J479" s="284"/>
      <c r="K479" s="284"/>
      <c r="L479" s="284"/>
      <c r="M479" s="284"/>
    </row>
    <row r="480" spans="1:13" s="285" customFormat="1" ht="11.25">
      <c r="A480" s="294"/>
      <c r="D480" s="284"/>
      <c r="F480" s="284"/>
      <c r="H480" s="284"/>
      <c r="I480" s="284"/>
      <c r="J480" s="284"/>
      <c r="K480" s="284"/>
      <c r="L480" s="284"/>
      <c r="M480" s="284"/>
    </row>
    <row r="481" spans="1:13" s="285" customFormat="1" ht="11.25">
      <c r="A481" s="294"/>
      <c r="D481" s="284"/>
      <c r="F481" s="284"/>
      <c r="H481" s="284"/>
      <c r="I481" s="284"/>
      <c r="J481" s="284"/>
      <c r="K481" s="284"/>
      <c r="L481" s="284"/>
      <c r="M481" s="284"/>
    </row>
    <row r="482" spans="1:13" s="285" customFormat="1" ht="11.25">
      <c r="A482" s="294"/>
      <c r="D482" s="284"/>
      <c r="F482" s="284"/>
      <c r="H482" s="284"/>
      <c r="I482" s="284"/>
      <c r="J482" s="284"/>
      <c r="K482" s="284"/>
      <c r="L482" s="284"/>
      <c r="M482" s="284"/>
    </row>
    <row r="483" spans="1:13" s="285" customFormat="1" ht="11.25">
      <c r="A483" s="294"/>
      <c r="D483" s="284"/>
      <c r="F483" s="284"/>
      <c r="H483" s="284"/>
      <c r="I483" s="284"/>
      <c r="J483" s="284"/>
      <c r="K483" s="284"/>
      <c r="L483" s="284"/>
      <c r="M483" s="284"/>
    </row>
    <row r="484" spans="1:13" s="285" customFormat="1" ht="11.25">
      <c r="A484" s="294"/>
      <c r="D484" s="284"/>
      <c r="F484" s="284"/>
      <c r="H484" s="284"/>
      <c r="I484" s="284"/>
      <c r="J484" s="284"/>
      <c r="K484" s="284"/>
      <c r="L484" s="284"/>
      <c r="M484" s="284"/>
    </row>
    <row r="485" spans="1:13" s="285" customFormat="1" ht="11.25">
      <c r="A485" s="294"/>
      <c r="D485" s="284"/>
      <c r="F485" s="284"/>
      <c r="H485" s="284"/>
      <c r="I485" s="284"/>
      <c r="J485" s="284"/>
      <c r="K485" s="284"/>
      <c r="L485" s="284"/>
      <c r="M485" s="284"/>
    </row>
    <row r="486" spans="1:13" s="285" customFormat="1" ht="11.25">
      <c r="A486" s="294"/>
      <c r="D486" s="284"/>
      <c r="F486" s="284"/>
      <c r="H486" s="284"/>
      <c r="I486" s="284"/>
      <c r="J486" s="284"/>
      <c r="K486" s="284"/>
      <c r="L486" s="284"/>
      <c r="M486" s="284"/>
    </row>
    <row r="487" spans="1:13" s="285" customFormat="1" ht="11.25">
      <c r="A487" s="294"/>
      <c r="D487" s="284"/>
      <c r="F487" s="284"/>
      <c r="H487" s="284"/>
      <c r="I487" s="284"/>
      <c r="J487" s="284"/>
      <c r="K487" s="284"/>
      <c r="L487" s="284"/>
      <c r="M487" s="284"/>
    </row>
    <row r="488" spans="1:13" s="285" customFormat="1" ht="11.25">
      <c r="A488" s="294"/>
      <c r="D488" s="284"/>
      <c r="F488" s="284"/>
      <c r="H488" s="284"/>
      <c r="I488" s="284"/>
      <c r="J488" s="284"/>
      <c r="K488" s="284"/>
      <c r="L488" s="284"/>
      <c r="M488" s="284"/>
    </row>
    <row r="489" spans="1:13" s="285" customFormat="1" ht="11.25">
      <c r="A489" s="294"/>
      <c r="D489" s="284"/>
      <c r="F489" s="284"/>
      <c r="H489" s="284"/>
      <c r="I489" s="284"/>
      <c r="J489" s="284"/>
      <c r="K489" s="284"/>
      <c r="L489" s="284"/>
      <c r="M489" s="284"/>
    </row>
    <row r="490" spans="1:13" s="285" customFormat="1" ht="11.25">
      <c r="A490" s="294"/>
      <c r="D490" s="284"/>
      <c r="F490" s="284"/>
      <c r="H490" s="284"/>
      <c r="I490" s="284"/>
      <c r="J490" s="284"/>
      <c r="K490" s="284"/>
      <c r="L490" s="284"/>
      <c r="M490" s="284"/>
    </row>
    <row r="491" spans="1:13" s="285" customFormat="1" ht="11.25">
      <c r="A491" s="294"/>
      <c r="D491" s="284"/>
      <c r="F491" s="284"/>
      <c r="H491" s="284"/>
      <c r="I491" s="284"/>
      <c r="J491" s="284"/>
      <c r="K491" s="284"/>
      <c r="L491" s="284"/>
      <c r="M491" s="284"/>
    </row>
    <row r="492" spans="1:13" s="285" customFormat="1" ht="11.25">
      <c r="A492" s="294"/>
      <c r="D492" s="284"/>
      <c r="F492" s="284"/>
      <c r="H492" s="284"/>
      <c r="I492" s="284"/>
      <c r="J492" s="284"/>
      <c r="K492" s="284"/>
      <c r="L492" s="284"/>
      <c r="M492" s="284"/>
    </row>
    <row r="493" spans="1:13" s="285" customFormat="1" ht="11.25">
      <c r="A493" s="294"/>
      <c r="D493" s="284"/>
      <c r="F493" s="284"/>
      <c r="H493" s="284"/>
      <c r="I493" s="284"/>
      <c r="J493" s="284"/>
      <c r="K493" s="284"/>
      <c r="L493" s="284"/>
      <c r="M493" s="284"/>
    </row>
    <row r="494" spans="1:13" s="285" customFormat="1" ht="11.25">
      <c r="A494" s="294"/>
      <c r="D494" s="284"/>
      <c r="F494" s="284"/>
      <c r="H494" s="284"/>
      <c r="I494" s="284"/>
      <c r="J494" s="284"/>
      <c r="K494" s="284"/>
      <c r="L494" s="284"/>
      <c r="M494" s="284"/>
    </row>
    <row r="495" spans="1:13" s="285" customFormat="1" ht="11.25">
      <c r="A495" s="294"/>
      <c r="D495" s="284"/>
      <c r="F495" s="284"/>
      <c r="H495" s="284"/>
      <c r="I495" s="284"/>
      <c r="J495" s="284"/>
      <c r="K495" s="284"/>
      <c r="L495" s="284"/>
      <c r="M495" s="284"/>
    </row>
    <row r="496" spans="1:13" s="285" customFormat="1" ht="11.25">
      <c r="A496" s="294"/>
      <c r="D496" s="284"/>
      <c r="F496" s="284"/>
      <c r="H496" s="284"/>
      <c r="I496" s="284"/>
      <c r="J496" s="284"/>
      <c r="K496" s="284"/>
      <c r="L496" s="284"/>
      <c r="M496" s="284"/>
    </row>
    <row r="497" spans="1:13" s="285" customFormat="1" ht="11.25">
      <c r="A497" s="294"/>
      <c r="D497" s="284"/>
      <c r="F497" s="284"/>
      <c r="H497" s="284"/>
      <c r="I497" s="284"/>
      <c r="J497" s="284"/>
      <c r="K497" s="284"/>
      <c r="L497" s="284"/>
      <c r="M497" s="284"/>
    </row>
    <row r="498" spans="1:13" s="285" customFormat="1" ht="11.25">
      <c r="A498" s="294"/>
      <c r="D498" s="284"/>
      <c r="F498" s="284"/>
      <c r="H498" s="284"/>
      <c r="I498" s="284"/>
      <c r="J498" s="284"/>
      <c r="K498" s="284"/>
      <c r="L498" s="284"/>
      <c r="M498" s="284"/>
    </row>
    <row r="499" spans="1:13" s="285" customFormat="1" ht="11.25">
      <c r="A499" s="294"/>
      <c r="D499" s="284"/>
      <c r="F499" s="284"/>
      <c r="H499" s="284"/>
      <c r="I499" s="284"/>
      <c r="J499" s="284"/>
      <c r="K499" s="284"/>
      <c r="L499" s="284"/>
      <c r="M499" s="284"/>
    </row>
    <row r="500" spans="1:13" s="285" customFormat="1" ht="11.25">
      <c r="A500" s="294"/>
      <c r="D500" s="284"/>
      <c r="F500" s="284"/>
      <c r="H500" s="284"/>
      <c r="I500" s="284"/>
      <c r="J500" s="284"/>
      <c r="K500" s="284"/>
      <c r="L500" s="284"/>
      <c r="M500" s="284"/>
    </row>
    <row r="501" spans="1:13" s="285" customFormat="1" ht="11.25">
      <c r="A501" s="294"/>
      <c r="D501" s="284"/>
      <c r="F501" s="284"/>
      <c r="H501" s="284"/>
      <c r="I501" s="284"/>
      <c r="J501" s="284"/>
      <c r="K501" s="284"/>
      <c r="L501" s="284"/>
      <c r="M501" s="284"/>
    </row>
    <row r="502" spans="1:13" s="285" customFormat="1" ht="11.25">
      <c r="A502" s="294"/>
      <c r="D502" s="284"/>
      <c r="F502" s="284"/>
      <c r="H502" s="284"/>
      <c r="I502" s="284"/>
      <c r="J502" s="284"/>
      <c r="K502" s="284"/>
      <c r="L502" s="284"/>
      <c r="M502" s="284"/>
    </row>
    <row r="503" spans="1:13" s="285" customFormat="1" ht="11.25">
      <c r="A503" s="294"/>
      <c r="D503" s="284"/>
      <c r="F503" s="284"/>
      <c r="H503" s="284"/>
      <c r="I503" s="284"/>
      <c r="J503" s="284"/>
      <c r="K503" s="284"/>
      <c r="L503" s="284"/>
      <c r="M503" s="284"/>
    </row>
    <row r="504" spans="1:13" s="285" customFormat="1" ht="11.25">
      <c r="A504" s="294"/>
      <c r="D504" s="284"/>
      <c r="F504" s="284"/>
      <c r="H504" s="284"/>
      <c r="I504" s="284"/>
      <c r="J504" s="284"/>
      <c r="K504" s="284"/>
      <c r="L504" s="284"/>
      <c r="M504" s="284"/>
    </row>
    <row r="505" spans="1:13" s="285" customFormat="1" ht="11.25">
      <c r="A505" s="294"/>
      <c r="D505" s="284"/>
      <c r="F505" s="284"/>
      <c r="H505" s="284"/>
      <c r="I505" s="284"/>
      <c r="J505" s="284"/>
      <c r="K505" s="284"/>
      <c r="L505" s="284"/>
      <c r="M505" s="284"/>
    </row>
    <row r="506" spans="1:13" s="285" customFormat="1" ht="11.25">
      <c r="A506" s="294"/>
      <c r="D506" s="284"/>
      <c r="F506" s="284"/>
      <c r="H506" s="284"/>
      <c r="I506" s="284"/>
      <c r="J506" s="284"/>
      <c r="K506" s="284"/>
      <c r="L506" s="284"/>
      <c r="M506" s="284"/>
    </row>
    <row r="507" spans="1:13" s="285" customFormat="1" ht="11.25">
      <c r="A507" s="294"/>
      <c r="D507" s="284"/>
      <c r="F507" s="284"/>
      <c r="H507" s="284"/>
      <c r="I507" s="284"/>
      <c r="J507" s="284"/>
      <c r="K507" s="284"/>
      <c r="L507" s="284"/>
      <c r="M507" s="284"/>
    </row>
    <row r="508" spans="1:13" s="285" customFormat="1" ht="11.25">
      <c r="A508" s="294"/>
      <c r="D508" s="284"/>
      <c r="F508" s="284"/>
      <c r="H508" s="284"/>
      <c r="I508" s="284"/>
      <c r="J508" s="284"/>
      <c r="K508" s="284"/>
      <c r="L508" s="284"/>
      <c r="M508" s="284"/>
    </row>
    <row r="509" spans="1:13" s="285" customFormat="1" ht="11.25">
      <c r="A509" s="294"/>
      <c r="D509" s="284"/>
      <c r="F509" s="284"/>
      <c r="H509" s="284"/>
      <c r="I509" s="284"/>
      <c r="J509" s="284"/>
      <c r="K509" s="284"/>
      <c r="L509" s="284"/>
      <c r="M509" s="284"/>
    </row>
    <row r="510" spans="1:13" s="285" customFormat="1" ht="11.25">
      <c r="A510" s="294"/>
      <c r="D510" s="284"/>
      <c r="F510" s="284"/>
      <c r="H510" s="284"/>
      <c r="I510" s="284"/>
      <c r="J510" s="284"/>
      <c r="K510" s="284"/>
      <c r="L510" s="284"/>
      <c r="M510" s="284"/>
    </row>
    <row r="511" spans="1:13" s="285" customFormat="1" ht="11.25">
      <c r="A511" s="294"/>
      <c r="D511" s="284"/>
      <c r="F511" s="284"/>
      <c r="H511" s="284"/>
      <c r="I511" s="284"/>
      <c r="J511" s="284"/>
      <c r="K511" s="284"/>
      <c r="L511" s="284"/>
      <c r="M511" s="284"/>
    </row>
    <row r="512" spans="1:13" s="285" customFormat="1" ht="11.25">
      <c r="A512" s="297"/>
      <c r="D512" s="284"/>
      <c r="F512" s="284"/>
      <c r="H512" s="284"/>
      <c r="I512" s="284"/>
      <c r="J512" s="284"/>
      <c r="K512" s="284"/>
      <c r="L512" s="284"/>
      <c r="M512" s="284"/>
    </row>
    <row r="513" spans="1:13" s="285" customFormat="1" ht="11.25">
      <c r="A513" s="294"/>
      <c r="D513" s="284"/>
      <c r="F513" s="284"/>
      <c r="H513" s="284"/>
      <c r="I513" s="284"/>
      <c r="J513" s="284"/>
      <c r="K513" s="284"/>
      <c r="L513" s="284"/>
      <c r="M513" s="284"/>
    </row>
    <row r="514" spans="1:13" s="285" customFormat="1" ht="11.25">
      <c r="A514" s="294"/>
      <c r="D514" s="284"/>
      <c r="F514" s="284"/>
      <c r="H514" s="284"/>
      <c r="I514" s="284"/>
      <c r="J514" s="284"/>
      <c r="K514" s="284"/>
      <c r="L514" s="284"/>
      <c r="M514" s="284"/>
    </row>
    <row r="515" spans="1:13" s="285" customFormat="1" ht="11.25">
      <c r="A515" s="297"/>
      <c r="D515" s="284"/>
      <c r="F515" s="284"/>
      <c r="H515" s="284"/>
      <c r="I515" s="284"/>
      <c r="J515" s="284"/>
      <c r="K515" s="284"/>
      <c r="L515" s="284"/>
      <c r="M515" s="284"/>
    </row>
    <row r="516" spans="1:13" s="285" customFormat="1" ht="11.25">
      <c r="A516" s="297"/>
      <c r="D516" s="284"/>
      <c r="F516" s="284"/>
      <c r="H516" s="284"/>
      <c r="I516" s="284"/>
      <c r="J516" s="284"/>
      <c r="K516" s="284"/>
      <c r="L516" s="284"/>
      <c r="M516" s="284"/>
    </row>
    <row r="517" spans="1:13" s="285" customFormat="1" ht="11.25">
      <c r="A517" s="294"/>
      <c r="D517" s="284"/>
      <c r="F517" s="284"/>
      <c r="H517" s="284"/>
      <c r="I517" s="284"/>
      <c r="J517" s="284"/>
      <c r="K517" s="284"/>
      <c r="L517" s="284"/>
      <c r="M517" s="284"/>
    </row>
    <row r="518" spans="1:13" s="285" customFormat="1" ht="11.25">
      <c r="A518" s="294"/>
      <c r="D518" s="284"/>
      <c r="F518" s="284"/>
      <c r="H518" s="284"/>
      <c r="I518" s="284"/>
      <c r="J518" s="284"/>
      <c r="K518" s="284"/>
      <c r="L518" s="284"/>
      <c r="M518" s="284"/>
    </row>
    <row r="519" spans="1:13" s="285" customFormat="1" ht="11.25">
      <c r="A519" s="294"/>
      <c r="D519" s="284"/>
      <c r="F519" s="284"/>
      <c r="H519" s="284"/>
      <c r="I519" s="284"/>
      <c r="J519" s="284"/>
      <c r="K519" s="284"/>
      <c r="L519" s="284"/>
      <c r="M519" s="284"/>
    </row>
    <row r="520" spans="1:13" s="285" customFormat="1" ht="11.25">
      <c r="A520" s="294"/>
      <c r="D520" s="284"/>
      <c r="F520" s="284"/>
      <c r="H520" s="284"/>
      <c r="I520" s="284"/>
      <c r="J520" s="284"/>
      <c r="K520" s="284"/>
      <c r="L520" s="284"/>
      <c r="M520" s="284"/>
    </row>
    <row r="521" spans="1:13" s="285" customFormat="1" ht="11.25">
      <c r="A521" s="298"/>
      <c r="D521" s="284"/>
      <c r="F521" s="284"/>
      <c r="H521" s="284"/>
      <c r="I521" s="284"/>
      <c r="J521" s="284"/>
      <c r="K521" s="284"/>
      <c r="L521" s="284"/>
      <c r="M521" s="284"/>
    </row>
    <row r="522" spans="1:13" s="285" customFormat="1" ht="11.25">
      <c r="A522" s="294"/>
      <c r="D522" s="284"/>
      <c r="F522" s="284"/>
      <c r="H522" s="284"/>
      <c r="I522" s="284"/>
      <c r="J522" s="284"/>
      <c r="K522" s="284"/>
      <c r="L522" s="284"/>
      <c r="M522" s="284"/>
    </row>
    <row r="523" spans="1:13" s="285" customFormat="1" ht="11.25">
      <c r="A523" s="295"/>
      <c r="D523" s="284"/>
      <c r="F523" s="284"/>
      <c r="H523" s="284"/>
      <c r="I523" s="284"/>
      <c r="J523" s="284"/>
      <c r="K523" s="284"/>
      <c r="L523" s="284"/>
      <c r="M523" s="284"/>
    </row>
    <row r="524" spans="1:13" s="285" customFormat="1" ht="11.25">
      <c r="A524" s="295"/>
      <c r="D524" s="284"/>
      <c r="F524" s="284"/>
      <c r="H524" s="284"/>
      <c r="I524" s="284"/>
      <c r="J524" s="284"/>
      <c r="K524" s="284"/>
      <c r="L524" s="284"/>
      <c r="M524" s="284"/>
    </row>
    <row r="525" spans="1:13" s="285" customFormat="1" ht="11.25">
      <c r="A525" s="294"/>
      <c r="D525" s="284"/>
      <c r="F525" s="284"/>
      <c r="H525" s="284"/>
      <c r="I525" s="284"/>
      <c r="J525" s="284"/>
      <c r="K525" s="284"/>
      <c r="L525" s="284"/>
      <c r="M525" s="284"/>
    </row>
    <row r="526" spans="1:13" s="285" customFormat="1" ht="11.25">
      <c r="A526" s="295"/>
      <c r="D526" s="284"/>
      <c r="F526" s="284"/>
      <c r="H526" s="284"/>
      <c r="I526" s="284"/>
      <c r="J526" s="284"/>
      <c r="K526" s="284"/>
      <c r="L526" s="284"/>
      <c r="M526" s="284"/>
    </row>
    <row r="527" spans="1:13" s="285" customFormat="1" ht="11.25">
      <c r="A527" s="296"/>
      <c r="D527" s="284"/>
      <c r="F527" s="284"/>
      <c r="H527" s="284"/>
      <c r="I527" s="284"/>
      <c r="J527" s="284"/>
      <c r="K527" s="284"/>
      <c r="L527" s="284"/>
      <c r="M527" s="284"/>
    </row>
    <row r="528" spans="1:13" s="285" customFormat="1" ht="11.25">
      <c r="A528" s="296"/>
      <c r="D528" s="284"/>
      <c r="F528" s="284"/>
      <c r="H528" s="284"/>
      <c r="I528" s="284"/>
      <c r="J528" s="284"/>
      <c r="K528" s="284"/>
      <c r="L528" s="284"/>
      <c r="M528" s="284"/>
    </row>
    <row r="529" spans="1:13" s="285" customFormat="1" ht="11.25">
      <c r="A529" s="294"/>
      <c r="D529" s="284"/>
      <c r="F529" s="284"/>
      <c r="H529" s="284"/>
      <c r="I529" s="284"/>
      <c r="J529" s="284"/>
      <c r="K529" s="284"/>
      <c r="L529" s="284"/>
      <c r="M529" s="284"/>
    </row>
    <row r="530" spans="1:13" s="285" customFormat="1" ht="11.25">
      <c r="A530" s="299"/>
      <c r="D530" s="284"/>
      <c r="F530" s="284"/>
      <c r="H530" s="284"/>
      <c r="I530" s="284"/>
      <c r="J530" s="284"/>
      <c r="K530" s="284"/>
      <c r="L530" s="284"/>
      <c r="M530" s="284"/>
    </row>
    <row r="531" spans="1:13" s="285" customFormat="1" ht="11.25">
      <c r="A531" s="299"/>
      <c r="D531" s="284"/>
      <c r="F531" s="284"/>
      <c r="H531" s="284"/>
      <c r="I531" s="284"/>
      <c r="J531" s="284"/>
      <c r="K531" s="284"/>
      <c r="L531" s="284"/>
      <c r="M531" s="284"/>
    </row>
    <row r="532" spans="1:13" s="285" customFormat="1" ht="11.25">
      <c r="A532" s="297"/>
      <c r="D532" s="284"/>
      <c r="F532" s="284"/>
      <c r="H532" s="284"/>
      <c r="I532" s="284"/>
      <c r="J532" s="284"/>
      <c r="K532" s="284"/>
      <c r="L532" s="284"/>
      <c r="M532" s="284"/>
    </row>
    <row r="533" spans="1:13" s="285" customFormat="1" ht="11.25">
      <c r="A533" s="298"/>
      <c r="D533" s="284"/>
      <c r="F533" s="284"/>
      <c r="H533" s="284"/>
      <c r="I533" s="284"/>
      <c r="J533" s="284"/>
      <c r="K533" s="284"/>
      <c r="L533" s="284"/>
      <c r="M533" s="284"/>
    </row>
    <row r="534" spans="1:13" s="285" customFormat="1" ht="11.25">
      <c r="A534" s="294"/>
      <c r="D534" s="284"/>
      <c r="F534" s="284"/>
      <c r="H534" s="284"/>
      <c r="I534" s="284"/>
      <c r="J534" s="284"/>
      <c r="K534" s="284"/>
      <c r="L534" s="284"/>
      <c r="M534" s="284"/>
    </row>
    <row r="535" spans="1:13" s="285" customFormat="1" ht="11.25">
      <c r="A535" s="295"/>
      <c r="D535" s="284"/>
      <c r="F535" s="284"/>
      <c r="H535" s="284"/>
      <c r="I535" s="284"/>
      <c r="J535" s="284"/>
      <c r="K535" s="284"/>
      <c r="L535" s="284"/>
      <c r="M535" s="284"/>
    </row>
    <row r="536" spans="1:13" s="285" customFormat="1" ht="11.25">
      <c r="A536" s="295"/>
      <c r="D536" s="284"/>
      <c r="F536" s="284"/>
      <c r="H536" s="284"/>
      <c r="I536" s="284"/>
      <c r="J536" s="284"/>
      <c r="K536" s="284"/>
      <c r="L536" s="284"/>
      <c r="M536" s="284"/>
    </row>
    <row r="537" spans="1:13" s="285" customFormat="1" ht="11.25">
      <c r="A537" s="294"/>
      <c r="D537" s="284"/>
      <c r="F537" s="284"/>
      <c r="H537" s="284"/>
      <c r="I537" s="284"/>
      <c r="J537" s="284"/>
      <c r="K537" s="284"/>
      <c r="L537" s="284"/>
      <c r="M537" s="284"/>
    </row>
    <row r="538" spans="1:13" s="285" customFormat="1" ht="11.25">
      <c r="A538" s="294"/>
      <c r="D538" s="284"/>
      <c r="F538" s="284"/>
      <c r="H538" s="284"/>
      <c r="I538" s="284"/>
      <c r="J538" s="284"/>
      <c r="K538" s="284"/>
      <c r="L538" s="284"/>
      <c r="M538" s="284"/>
    </row>
    <row r="539" spans="1:13" s="285" customFormat="1" ht="11.25">
      <c r="A539" s="294"/>
      <c r="D539" s="284"/>
      <c r="F539" s="284"/>
      <c r="H539" s="284"/>
      <c r="I539" s="284"/>
      <c r="J539" s="284"/>
      <c r="K539" s="284"/>
      <c r="L539" s="284"/>
      <c r="M539" s="284"/>
    </row>
    <row r="540" spans="1:13" s="285" customFormat="1" ht="11.25">
      <c r="A540" s="299"/>
      <c r="D540" s="284"/>
      <c r="F540" s="284"/>
      <c r="H540" s="284"/>
      <c r="I540" s="284"/>
      <c r="J540" s="284"/>
      <c r="K540" s="284"/>
      <c r="L540" s="284"/>
      <c r="M540" s="284"/>
    </row>
    <row r="541" spans="1:13" s="285" customFormat="1" ht="11.25">
      <c r="A541" s="300"/>
      <c r="D541" s="284"/>
      <c r="F541" s="284"/>
      <c r="H541" s="284"/>
      <c r="I541" s="284"/>
      <c r="J541" s="284"/>
      <c r="K541" s="284"/>
      <c r="L541" s="284"/>
      <c r="M541" s="284"/>
    </row>
    <row r="542" spans="1:13" s="285" customFormat="1" ht="11.25">
      <c r="A542" s="300"/>
      <c r="D542" s="284"/>
      <c r="F542" s="284"/>
      <c r="H542" s="284"/>
      <c r="I542" s="284"/>
      <c r="J542" s="284"/>
      <c r="K542" s="284"/>
      <c r="L542" s="284"/>
      <c r="M542" s="284"/>
    </row>
    <row r="543" spans="1:13" s="285" customFormat="1" ht="11.25">
      <c r="A543" s="299"/>
      <c r="D543" s="284"/>
      <c r="F543" s="284"/>
      <c r="H543" s="284"/>
      <c r="I543" s="284"/>
      <c r="J543" s="284"/>
      <c r="K543" s="284"/>
      <c r="L543" s="284"/>
      <c r="M543" s="284"/>
    </row>
    <row r="544" spans="1:13" ht="11.25">
      <c r="A544" s="300"/>
    </row>
    <row r="545" spans="1:16141" s="285" customFormat="1" ht="11.25">
      <c r="A545" s="300"/>
      <c r="D545" s="284"/>
      <c r="F545" s="284"/>
      <c r="H545" s="284"/>
      <c r="I545" s="284"/>
      <c r="J545" s="284"/>
      <c r="K545" s="284"/>
      <c r="L545" s="284"/>
      <c r="M545" s="284"/>
      <c r="N545" s="284"/>
      <c r="O545" s="284"/>
      <c r="P545" s="284"/>
      <c r="Q545" s="284"/>
      <c r="R545" s="284"/>
      <c r="S545" s="284"/>
      <c r="T545" s="284"/>
      <c r="U545" s="284"/>
      <c r="V545" s="284"/>
      <c r="W545" s="284"/>
      <c r="X545" s="284"/>
      <c r="Y545" s="284"/>
      <c r="Z545" s="284"/>
      <c r="AA545" s="284"/>
      <c r="AB545" s="284"/>
      <c r="AC545" s="284"/>
      <c r="AD545" s="284"/>
      <c r="AE545" s="284"/>
      <c r="AF545" s="284"/>
      <c r="AG545" s="284"/>
      <c r="AH545" s="284"/>
      <c r="AI545" s="284"/>
      <c r="AJ545" s="284"/>
      <c r="AK545" s="284"/>
      <c r="AL545" s="284"/>
      <c r="AM545" s="284"/>
      <c r="AN545" s="284"/>
      <c r="AO545" s="284"/>
      <c r="AP545" s="284"/>
      <c r="AQ545" s="284"/>
      <c r="AR545" s="284"/>
      <c r="AS545" s="284"/>
      <c r="AT545" s="284"/>
      <c r="AU545" s="284"/>
      <c r="AV545" s="284"/>
      <c r="AW545" s="284"/>
      <c r="AX545" s="284"/>
      <c r="AY545" s="284"/>
      <c r="AZ545" s="284"/>
      <c r="BA545" s="284"/>
      <c r="BB545" s="284"/>
      <c r="BC545" s="284"/>
      <c r="BD545" s="284"/>
      <c r="BE545" s="284"/>
      <c r="BF545" s="284"/>
      <c r="BG545" s="284"/>
      <c r="BH545" s="284"/>
      <c r="BI545" s="284"/>
      <c r="BJ545" s="284"/>
      <c r="BK545" s="284"/>
      <c r="BL545" s="284"/>
      <c r="BM545" s="284"/>
      <c r="BN545" s="284"/>
      <c r="BO545" s="284"/>
      <c r="BP545" s="284"/>
      <c r="BQ545" s="284"/>
      <c r="BR545" s="284"/>
      <c r="BS545" s="284"/>
      <c r="BT545" s="284"/>
      <c r="BU545" s="284"/>
      <c r="BV545" s="284"/>
      <c r="BW545" s="284"/>
      <c r="BX545" s="284"/>
      <c r="BY545" s="284"/>
      <c r="BZ545" s="284"/>
      <c r="CA545" s="284"/>
      <c r="CB545" s="284"/>
      <c r="CC545" s="284"/>
      <c r="CD545" s="284"/>
      <c r="CE545" s="284"/>
      <c r="CF545" s="284"/>
      <c r="CG545" s="284"/>
      <c r="CH545" s="284"/>
      <c r="CI545" s="284"/>
      <c r="CJ545" s="284"/>
      <c r="CK545" s="284"/>
      <c r="CL545" s="284"/>
      <c r="CM545" s="284"/>
      <c r="CN545" s="284"/>
      <c r="CO545" s="284"/>
      <c r="CP545" s="284"/>
      <c r="CQ545" s="284"/>
      <c r="CR545" s="284"/>
      <c r="CS545" s="284"/>
      <c r="CT545" s="284"/>
      <c r="CU545" s="284"/>
      <c r="CV545" s="284"/>
      <c r="CW545" s="284"/>
      <c r="CX545" s="284"/>
      <c r="CY545" s="284"/>
      <c r="CZ545" s="284"/>
      <c r="DA545" s="284"/>
      <c r="DB545" s="284"/>
      <c r="DC545" s="284"/>
      <c r="DD545" s="284"/>
      <c r="DE545" s="284"/>
      <c r="DF545" s="284"/>
      <c r="DG545" s="284"/>
      <c r="DH545" s="284"/>
      <c r="DI545" s="284"/>
      <c r="DJ545" s="284"/>
      <c r="DK545" s="284"/>
      <c r="DL545" s="284"/>
      <c r="DM545" s="284"/>
      <c r="DN545" s="284"/>
      <c r="DO545" s="284"/>
      <c r="DP545" s="284"/>
      <c r="DQ545" s="284"/>
      <c r="DR545" s="284"/>
      <c r="DS545" s="284"/>
      <c r="DT545" s="284"/>
      <c r="DU545" s="284"/>
      <c r="DV545" s="284"/>
      <c r="DW545" s="284"/>
      <c r="DX545" s="284"/>
      <c r="DY545" s="284"/>
      <c r="DZ545" s="284"/>
      <c r="EA545" s="284"/>
      <c r="EB545" s="284"/>
      <c r="EC545" s="284"/>
      <c r="ED545" s="284"/>
      <c r="EE545" s="284"/>
      <c r="EF545" s="284"/>
      <c r="EG545" s="284"/>
      <c r="EH545" s="284"/>
      <c r="EI545" s="284"/>
      <c r="EJ545" s="284"/>
      <c r="EK545" s="284"/>
      <c r="EL545" s="284"/>
      <c r="EM545" s="284"/>
      <c r="EN545" s="284"/>
      <c r="EO545" s="284"/>
      <c r="EP545" s="284"/>
      <c r="EQ545" s="284"/>
      <c r="ER545" s="284"/>
      <c r="ES545" s="284"/>
      <c r="ET545" s="284"/>
      <c r="EU545" s="284"/>
      <c r="EV545" s="284"/>
      <c r="EW545" s="284"/>
      <c r="EX545" s="284"/>
      <c r="EY545" s="284"/>
      <c r="EZ545" s="284"/>
      <c r="FA545" s="284"/>
      <c r="FB545" s="284"/>
      <c r="FC545" s="284"/>
      <c r="FD545" s="284"/>
      <c r="FE545" s="284"/>
      <c r="FF545" s="284"/>
      <c r="FG545" s="284"/>
      <c r="FH545" s="284"/>
      <c r="FI545" s="284"/>
      <c r="FJ545" s="284"/>
      <c r="FK545" s="284"/>
      <c r="FL545" s="284"/>
      <c r="FM545" s="284"/>
      <c r="FN545" s="284"/>
      <c r="FO545" s="284"/>
      <c r="FP545" s="284"/>
      <c r="FQ545" s="284"/>
      <c r="FR545" s="284"/>
      <c r="FS545" s="284"/>
      <c r="FT545" s="284"/>
      <c r="FU545" s="284"/>
      <c r="FV545" s="284"/>
      <c r="FW545" s="284"/>
      <c r="FX545" s="284"/>
      <c r="FY545" s="284"/>
      <c r="FZ545" s="284"/>
      <c r="GA545" s="284"/>
      <c r="GB545" s="284"/>
      <c r="GC545" s="284"/>
      <c r="GD545" s="284"/>
      <c r="GE545" s="284"/>
      <c r="GF545" s="284"/>
      <c r="GG545" s="284"/>
      <c r="GH545" s="284"/>
      <c r="GI545" s="284"/>
      <c r="GJ545" s="284"/>
      <c r="GK545" s="284"/>
      <c r="GL545" s="284"/>
      <c r="GM545" s="284"/>
      <c r="GN545" s="284"/>
      <c r="GO545" s="284"/>
      <c r="GP545" s="284"/>
      <c r="GQ545" s="284"/>
      <c r="GR545" s="284"/>
      <c r="GS545" s="284"/>
      <c r="GT545" s="284"/>
      <c r="GU545" s="284"/>
      <c r="GV545" s="284"/>
      <c r="GW545" s="284"/>
      <c r="GX545" s="284"/>
      <c r="GY545" s="284"/>
      <c r="GZ545" s="284"/>
      <c r="HA545" s="284"/>
      <c r="HB545" s="284"/>
      <c r="HC545" s="284"/>
      <c r="HD545" s="284"/>
      <c r="HE545" s="284"/>
      <c r="HF545" s="284"/>
      <c r="HG545" s="284"/>
      <c r="HH545" s="284"/>
      <c r="HI545" s="284"/>
      <c r="HJ545" s="284"/>
      <c r="HK545" s="284"/>
      <c r="HL545" s="284"/>
      <c r="HM545" s="284"/>
      <c r="HN545" s="284"/>
      <c r="HO545" s="284"/>
      <c r="HP545" s="284"/>
      <c r="HQ545" s="284"/>
      <c r="HR545" s="284"/>
      <c r="HS545" s="284"/>
      <c r="HT545" s="284"/>
      <c r="HU545" s="284"/>
      <c r="HV545" s="284"/>
      <c r="HW545" s="284"/>
      <c r="HX545" s="284"/>
      <c r="HY545" s="284"/>
      <c r="HZ545" s="284"/>
      <c r="IA545" s="284"/>
      <c r="IB545" s="284"/>
      <c r="IC545" s="284"/>
      <c r="ID545" s="284"/>
      <c r="IE545" s="284"/>
      <c r="IF545" s="284"/>
      <c r="IG545" s="284"/>
      <c r="IH545" s="284"/>
      <c r="II545" s="284"/>
      <c r="IJ545" s="284"/>
      <c r="IK545" s="284"/>
      <c r="IL545" s="284"/>
      <c r="IM545" s="284"/>
      <c r="IN545" s="284"/>
      <c r="IO545" s="284"/>
      <c r="IP545" s="284"/>
      <c r="IQ545" s="284"/>
      <c r="IR545" s="284"/>
      <c r="IS545" s="284"/>
      <c r="IT545" s="284"/>
      <c r="IU545" s="284"/>
      <c r="IV545" s="284"/>
      <c r="IW545" s="284"/>
      <c r="IX545" s="284"/>
      <c r="IY545" s="284"/>
      <c r="IZ545" s="284"/>
      <c r="JA545" s="284"/>
      <c r="JB545" s="284"/>
      <c r="JC545" s="284"/>
      <c r="JD545" s="284"/>
      <c r="JE545" s="284"/>
      <c r="JF545" s="284"/>
      <c r="JG545" s="284"/>
      <c r="JH545" s="284"/>
      <c r="JI545" s="284"/>
      <c r="JJ545" s="284"/>
      <c r="JK545" s="284"/>
      <c r="JL545" s="284"/>
      <c r="JM545" s="284"/>
      <c r="JN545" s="284"/>
      <c r="JO545" s="284"/>
      <c r="JP545" s="284"/>
      <c r="JQ545" s="284"/>
      <c r="JR545" s="284"/>
      <c r="JS545" s="284"/>
      <c r="JT545" s="284"/>
      <c r="JU545" s="284"/>
      <c r="JV545" s="284"/>
      <c r="JW545" s="284"/>
      <c r="JX545" s="284"/>
      <c r="JY545" s="284"/>
      <c r="JZ545" s="284"/>
      <c r="KA545" s="284"/>
      <c r="KB545" s="284"/>
      <c r="KC545" s="284"/>
      <c r="KD545" s="284"/>
      <c r="KE545" s="284"/>
      <c r="KF545" s="284"/>
      <c r="KG545" s="284"/>
      <c r="KH545" s="284"/>
      <c r="KI545" s="284"/>
      <c r="KJ545" s="284"/>
      <c r="KK545" s="284"/>
      <c r="KL545" s="284"/>
      <c r="KM545" s="284"/>
      <c r="KN545" s="284"/>
      <c r="KO545" s="284"/>
      <c r="KP545" s="284"/>
      <c r="KQ545" s="284"/>
      <c r="KR545" s="284"/>
      <c r="KS545" s="284"/>
      <c r="KT545" s="284"/>
      <c r="KU545" s="284"/>
      <c r="KV545" s="284"/>
      <c r="KW545" s="284"/>
      <c r="KX545" s="284"/>
      <c r="KY545" s="284"/>
      <c r="KZ545" s="284"/>
      <c r="LA545" s="284"/>
      <c r="LB545" s="284"/>
      <c r="LC545" s="284"/>
      <c r="LD545" s="284"/>
      <c r="LE545" s="284"/>
      <c r="LF545" s="284"/>
      <c r="LG545" s="284"/>
      <c r="LH545" s="284"/>
      <c r="LI545" s="284"/>
      <c r="LJ545" s="284"/>
      <c r="LK545" s="284"/>
      <c r="LL545" s="284"/>
      <c r="LM545" s="284"/>
      <c r="LN545" s="284"/>
      <c r="LO545" s="284"/>
      <c r="LP545" s="284"/>
      <c r="LQ545" s="284"/>
      <c r="LR545" s="284"/>
      <c r="LS545" s="284"/>
      <c r="LT545" s="284"/>
      <c r="LU545" s="284"/>
      <c r="LV545" s="284"/>
      <c r="LW545" s="284"/>
      <c r="LX545" s="284"/>
      <c r="LY545" s="284"/>
      <c r="LZ545" s="284"/>
      <c r="MA545" s="284"/>
      <c r="MB545" s="284"/>
      <c r="MC545" s="284"/>
      <c r="MD545" s="284"/>
      <c r="ME545" s="284"/>
      <c r="MF545" s="284"/>
      <c r="MG545" s="284"/>
      <c r="MH545" s="284"/>
      <c r="MI545" s="284"/>
      <c r="MJ545" s="284"/>
      <c r="MK545" s="284"/>
      <c r="ML545" s="284"/>
      <c r="MM545" s="284"/>
      <c r="MN545" s="284"/>
      <c r="MO545" s="284"/>
      <c r="MP545" s="284"/>
      <c r="MQ545" s="284"/>
      <c r="MR545" s="284"/>
      <c r="MS545" s="284"/>
      <c r="MT545" s="284"/>
      <c r="MU545" s="284"/>
      <c r="MV545" s="284"/>
      <c r="MW545" s="284"/>
      <c r="MX545" s="284"/>
      <c r="MY545" s="284"/>
      <c r="MZ545" s="284"/>
      <c r="NA545" s="284"/>
      <c r="NB545" s="284"/>
      <c r="NC545" s="284"/>
      <c r="ND545" s="284"/>
      <c r="NE545" s="284"/>
      <c r="NF545" s="284"/>
      <c r="NG545" s="284"/>
      <c r="NH545" s="284"/>
      <c r="NI545" s="284"/>
      <c r="NJ545" s="284"/>
      <c r="NK545" s="284"/>
      <c r="NL545" s="284"/>
      <c r="NM545" s="284"/>
      <c r="NN545" s="284"/>
      <c r="NO545" s="284"/>
      <c r="NP545" s="284"/>
      <c r="NQ545" s="284"/>
      <c r="NR545" s="284"/>
      <c r="NS545" s="284"/>
      <c r="NT545" s="284"/>
      <c r="NU545" s="284"/>
      <c r="NV545" s="284"/>
      <c r="NW545" s="284"/>
      <c r="NX545" s="284"/>
      <c r="NY545" s="284"/>
      <c r="NZ545" s="284"/>
      <c r="OA545" s="284"/>
      <c r="OB545" s="284"/>
      <c r="OC545" s="284"/>
      <c r="OD545" s="284"/>
      <c r="OE545" s="284"/>
      <c r="OF545" s="284"/>
      <c r="OG545" s="284"/>
      <c r="OH545" s="284"/>
      <c r="OI545" s="284"/>
      <c r="OJ545" s="284"/>
      <c r="OK545" s="284"/>
      <c r="OL545" s="284"/>
      <c r="OM545" s="284"/>
      <c r="ON545" s="284"/>
      <c r="OO545" s="284"/>
      <c r="OP545" s="284"/>
      <c r="OQ545" s="284"/>
      <c r="OR545" s="284"/>
      <c r="OS545" s="284"/>
      <c r="OT545" s="284"/>
      <c r="OU545" s="284"/>
      <c r="OV545" s="284"/>
      <c r="OW545" s="284"/>
      <c r="OX545" s="284"/>
      <c r="OY545" s="284"/>
      <c r="OZ545" s="284"/>
      <c r="PA545" s="284"/>
      <c r="PB545" s="284"/>
      <c r="PC545" s="284"/>
      <c r="PD545" s="284"/>
      <c r="PE545" s="284"/>
      <c r="PF545" s="284"/>
      <c r="PG545" s="284"/>
      <c r="PH545" s="284"/>
      <c r="PI545" s="284"/>
      <c r="PJ545" s="284"/>
      <c r="PK545" s="284"/>
      <c r="PL545" s="284"/>
      <c r="PM545" s="284"/>
      <c r="PN545" s="284"/>
      <c r="PO545" s="284"/>
      <c r="PP545" s="284"/>
      <c r="PQ545" s="284"/>
      <c r="PR545" s="284"/>
      <c r="PS545" s="284"/>
      <c r="PT545" s="284"/>
      <c r="PU545" s="284"/>
      <c r="PV545" s="284"/>
      <c r="PW545" s="284"/>
      <c r="PX545" s="284"/>
      <c r="PY545" s="284"/>
      <c r="PZ545" s="284"/>
      <c r="QA545" s="284"/>
      <c r="QB545" s="284"/>
      <c r="QC545" s="284"/>
      <c r="QD545" s="284"/>
      <c r="QE545" s="284"/>
      <c r="QF545" s="284"/>
      <c r="QG545" s="284"/>
      <c r="QH545" s="284"/>
      <c r="QI545" s="284"/>
      <c r="QJ545" s="284"/>
      <c r="QK545" s="284"/>
      <c r="QL545" s="284"/>
      <c r="QM545" s="284"/>
      <c r="QN545" s="284"/>
      <c r="QO545" s="284"/>
      <c r="QP545" s="284"/>
      <c r="QQ545" s="284"/>
      <c r="QR545" s="284"/>
      <c r="QS545" s="284"/>
      <c r="QT545" s="284"/>
      <c r="QU545" s="284"/>
      <c r="QV545" s="284"/>
      <c r="QW545" s="284"/>
      <c r="QX545" s="284"/>
      <c r="QY545" s="284"/>
      <c r="QZ545" s="284"/>
      <c r="RA545" s="284"/>
      <c r="RB545" s="284"/>
      <c r="RC545" s="284"/>
      <c r="RD545" s="284"/>
      <c r="RE545" s="284"/>
      <c r="RF545" s="284"/>
      <c r="RG545" s="284"/>
      <c r="RH545" s="284"/>
      <c r="RI545" s="284"/>
      <c r="RJ545" s="284"/>
      <c r="RK545" s="284"/>
      <c r="RL545" s="284"/>
      <c r="RM545" s="284"/>
      <c r="RN545" s="284"/>
      <c r="RO545" s="284"/>
      <c r="RP545" s="284"/>
      <c r="RQ545" s="284"/>
      <c r="RR545" s="284"/>
      <c r="RS545" s="284"/>
      <c r="RT545" s="284"/>
      <c r="RU545" s="284"/>
      <c r="RV545" s="284"/>
      <c r="RW545" s="284"/>
      <c r="RX545" s="284"/>
      <c r="RY545" s="284"/>
      <c r="RZ545" s="284"/>
      <c r="SA545" s="284"/>
      <c r="SB545" s="284"/>
      <c r="SC545" s="284"/>
      <c r="SD545" s="284"/>
      <c r="SE545" s="284"/>
      <c r="SF545" s="284"/>
      <c r="SG545" s="284"/>
      <c r="SH545" s="284"/>
      <c r="SI545" s="284"/>
      <c r="SJ545" s="284"/>
      <c r="SK545" s="284"/>
      <c r="SL545" s="284"/>
      <c r="SM545" s="284"/>
      <c r="SN545" s="284"/>
      <c r="SO545" s="284"/>
      <c r="SP545" s="284"/>
      <c r="SQ545" s="284"/>
      <c r="SR545" s="284"/>
      <c r="SS545" s="284"/>
      <c r="ST545" s="284"/>
      <c r="SU545" s="284"/>
      <c r="SV545" s="284"/>
      <c r="SW545" s="284"/>
      <c r="SX545" s="284"/>
      <c r="SY545" s="284"/>
      <c r="SZ545" s="284"/>
      <c r="TA545" s="284"/>
      <c r="TB545" s="284"/>
      <c r="TC545" s="284"/>
      <c r="TD545" s="284"/>
      <c r="TE545" s="284"/>
      <c r="TF545" s="284"/>
      <c r="TG545" s="284"/>
      <c r="TH545" s="284"/>
      <c r="TI545" s="284"/>
      <c r="TJ545" s="284"/>
      <c r="TK545" s="284"/>
      <c r="TL545" s="284"/>
      <c r="TM545" s="284"/>
      <c r="TN545" s="284"/>
      <c r="TO545" s="284"/>
      <c r="TP545" s="284"/>
      <c r="TQ545" s="284"/>
      <c r="TR545" s="284"/>
      <c r="TS545" s="284"/>
      <c r="TT545" s="284"/>
      <c r="TU545" s="284"/>
      <c r="TV545" s="284"/>
      <c r="TW545" s="284"/>
      <c r="TX545" s="284"/>
      <c r="TY545" s="284"/>
      <c r="TZ545" s="284"/>
      <c r="UA545" s="284"/>
      <c r="UB545" s="284"/>
      <c r="UC545" s="284"/>
      <c r="UD545" s="284"/>
      <c r="UE545" s="284"/>
      <c r="UF545" s="284"/>
      <c r="UG545" s="284"/>
      <c r="UH545" s="284"/>
      <c r="UI545" s="284"/>
      <c r="UJ545" s="284"/>
      <c r="UK545" s="284"/>
      <c r="UL545" s="284"/>
      <c r="UM545" s="284"/>
      <c r="UN545" s="284"/>
      <c r="UO545" s="284"/>
      <c r="UP545" s="284"/>
      <c r="UQ545" s="284"/>
      <c r="UR545" s="284"/>
      <c r="US545" s="284"/>
      <c r="UT545" s="284"/>
      <c r="UU545" s="284"/>
      <c r="UV545" s="284"/>
      <c r="UW545" s="284"/>
      <c r="UX545" s="284"/>
      <c r="UY545" s="284"/>
      <c r="UZ545" s="284"/>
      <c r="VA545" s="284"/>
      <c r="VB545" s="284"/>
      <c r="VC545" s="284"/>
      <c r="VD545" s="284"/>
      <c r="VE545" s="284"/>
      <c r="VF545" s="284"/>
      <c r="VG545" s="284"/>
      <c r="VH545" s="284"/>
      <c r="VI545" s="284"/>
      <c r="VJ545" s="284"/>
      <c r="VK545" s="284"/>
      <c r="VL545" s="284"/>
      <c r="VM545" s="284"/>
      <c r="VN545" s="284"/>
      <c r="VO545" s="284"/>
      <c r="VP545" s="284"/>
      <c r="VQ545" s="284"/>
      <c r="VR545" s="284"/>
      <c r="VS545" s="284"/>
      <c r="VT545" s="284"/>
      <c r="VU545" s="284"/>
      <c r="VV545" s="284"/>
      <c r="VW545" s="284"/>
      <c r="VX545" s="284"/>
      <c r="VY545" s="284"/>
      <c r="VZ545" s="284"/>
      <c r="WA545" s="284"/>
      <c r="WB545" s="284"/>
      <c r="WC545" s="284"/>
      <c r="WD545" s="284"/>
      <c r="WE545" s="284"/>
      <c r="WF545" s="284"/>
      <c r="WG545" s="284"/>
      <c r="WH545" s="284"/>
      <c r="WI545" s="284"/>
      <c r="WJ545" s="284"/>
      <c r="WK545" s="284"/>
      <c r="WL545" s="284"/>
      <c r="WM545" s="284"/>
      <c r="WN545" s="284"/>
      <c r="WO545" s="284"/>
      <c r="WP545" s="284"/>
      <c r="WQ545" s="284"/>
      <c r="WR545" s="284"/>
      <c r="WS545" s="284"/>
      <c r="WT545" s="284"/>
      <c r="WU545" s="284"/>
      <c r="WV545" s="284"/>
      <c r="WW545" s="284"/>
      <c r="WX545" s="284"/>
      <c r="WY545" s="284"/>
      <c r="WZ545" s="284"/>
      <c r="XA545" s="284"/>
      <c r="XB545" s="284"/>
      <c r="XC545" s="284"/>
      <c r="XD545" s="284"/>
      <c r="XE545" s="284"/>
      <c r="XF545" s="284"/>
      <c r="XG545" s="284"/>
      <c r="XH545" s="284"/>
      <c r="XI545" s="284"/>
      <c r="XJ545" s="284"/>
      <c r="XK545" s="284"/>
      <c r="XL545" s="284"/>
      <c r="XM545" s="284"/>
      <c r="XN545" s="284"/>
      <c r="XO545" s="284"/>
      <c r="XP545" s="284"/>
      <c r="XQ545" s="284"/>
      <c r="XR545" s="284"/>
      <c r="XS545" s="284"/>
      <c r="XT545" s="284"/>
      <c r="XU545" s="284"/>
      <c r="XV545" s="284"/>
      <c r="XW545" s="284"/>
      <c r="XX545" s="284"/>
      <c r="XY545" s="284"/>
      <c r="XZ545" s="284"/>
      <c r="YA545" s="284"/>
      <c r="YB545" s="284"/>
      <c r="YC545" s="284"/>
      <c r="YD545" s="284"/>
      <c r="YE545" s="284"/>
      <c r="YF545" s="284"/>
      <c r="YG545" s="284"/>
      <c r="YH545" s="284"/>
      <c r="YI545" s="284"/>
      <c r="YJ545" s="284"/>
      <c r="YK545" s="284"/>
      <c r="YL545" s="284"/>
      <c r="YM545" s="284"/>
      <c r="YN545" s="284"/>
      <c r="YO545" s="284"/>
      <c r="YP545" s="284"/>
      <c r="YQ545" s="284"/>
      <c r="YR545" s="284"/>
      <c r="YS545" s="284"/>
      <c r="YT545" s="284"/>
      <c r="YU545" s="284"/>
      <c r="YV545" s="284"/>
      <c r="YW545" s="284"/>
      <c r="YX545" s="284"/>
      <c r="YY545" s="284"/>
      <c r="YZ545" s="284"/>
      <c r="ZA545" s="284"/>
      <c r="ZB545" s="284"/>
      <c r="ZC545" s="284"/>
      <c r="ZD545" s="284"/>
      <c r="ZE545" s="284"/>
      <c r="ZF545" s="284"/>
      <c r="ZG545" s="284"/>
      <c r="ZH545" s="284"/>
      <c r="ZI545" s="284"/>
      <c r="ZJ545" s="284"/>
      <c r="ZK545" s="284"/>
      <c r="ZL545" s="284"/>
      <c r="ZM545" s="284"/>
      <c r="ZN545" s="284"/>
      <c r="ZO545" s="284"/>
      <c r="ZP545" s="284"/>
      <c r="ZQ545" s="284"/>
      <c r="ZR545" s="284"/>
      <c r="ZS545" s="284"/>
      <c r="ZT545" s="284"/>
      <c r="ZU545" s="284"/>
      <c r="ZV545" s="284"/>
      <c r="ZW545" s="284"/>
      <c r="ZX545" s="284"/>
      <c r="ZY545" s="284"/>
      <c r="ZZ545" s="284"/>
      <c r="AAA545" s="284"/>
      <c r="AAB545" s="284"/>
      <c r="AAC545" s="284"/>
      <c r="AAD545" s="284"/>
      <c r="AAE545" s="284"/>
      <c r="AAF545" s="284"/>
      <c r="AAG545" s="284"/>
      <c r="AAH545" s="284"/>
      <c r="AAI545" s="284"/>
      <c r="AAJ545" s="284"/>
      <c r="AAK545" s="284"/>
      <c r="AAL545" s="284"/>
      <c r="AAM545" s="284"/>
      <c r="AAN545" s="284"/>
      <c r="AAO545" s="284"/>
      <c r="AAP545" s="284"/>
      <c r="AAQ545" s="284"/>
      <c r="AAR545" s="284"/>
      <c r="AAS545" s="284"/>
      <c r="AAT545" s="284"/>
      <c r="AAU545" s="284"/>
      <c r="AAV545" s="284"/>
      <c r="AAW545" s="284"/>
      <c r="AAX545" s="284"/>
      <c r="AAY545" s="284"/>
      <c r="AAZ545" s="284"/>
      <c r="ABA545" s="284"/>
      <c r="ABB545" s="284"/>
      <c r="ABC545" s="284"/>
      <c r="ABD545" s="284"/>
      <c r="ABE545" s="284"/>
      <c r="ABF545" s="284"/>
      <c r="ABG545" s="284"/>
      <c r="ABH545" s="284"/>
      <c r="ABI545" s="284"/>
      <c r="ABJ545" s="284"/>
      <c r="ABK545" s="284"/>
      <c r="ABL545" s="284"/>
      <c r="ABM545" s="284"/>
      <c r="ABN545" s="284"/>
      <c r="ABO545" s="284"/>
      <c r="ABP545" s="284"/>
      <c r="ABQ545" s="284"/>
      <c r="ABR545" s="284"/>
      <c r="ABS545" s="284"/>
      <c r="ABT545" s="284"/>
      <c r="ABU545" s="284"/>
      <c r="ABV545" s="284"/>
      <c r="ABW545" s="284"/>
      <c r="ABX545" s="284"/>
      <c r="ABY545" s="284"/>
      <c r="ABZ545" s="284"/>
      <c r="ACA545" s="284"/>
      <c r="ACB545" s="284"/>
      <c r="ACC545" s="284"/>
      <c r="ACD545" s="284"/>
      <c r="ACE545" s="284"/>
      <c r="ACF545" s="284"/>
      <c r="ACG545" s="284"/>
      <c r="ACH545" s="284"/>
      <c r="ACI545" s="284"/>
      <c r="ACJ545" s="284"/>
      <c r="ACK545" s="284"/>
      <c r="ACL545" s="284"/>
      <c r="ACM545" s="284"/>
      <c r="ACN545" s="284"/>
      <c r="ACO545" s="284"/>
      <c r="ACP545" s="284"/>
      <c r="ACQ545" s="284"/>
      <c r="ACR545" s="284"/>
      <c r="ACS545" s="284"/>
      <c r="ACT545" s="284"/>
      <c r="ACU545" s="284"/>
      <c r="ACV545" s="284"/>
      <c r="ACW545" s="284"/>
      <c r="ACX545" s="284"/>
      <c r="ACY545" s="284"/>
      <c r="ACZ545" s="284"/>
      <c r="ADA545" s="284"/>
      <c r="ADB545" s="284"/>
      <c r="ADC545" s="284"/>
      <c r="ADD545" s="284"/>
      <c r="ADE545" s="284"/>
      <c r="ADF545" s="284"/>
      <c r="ADG545" s="284"/>
      <c r="ADH545" s="284"/>
      <c r="ADI545" s="284"/>
      <c r="ADJ545" s="284"/>
      <c r="ADK545" s="284"/>
      <c r="ADL545" s="284"/>
      <c r="ADM545" s="284"/>
      <c r="ADN545" s="284"/>
      <c r="ADO545" s="284"/>
      <c r="ADP545" s="284"/>
      <c r="ADQ545" s="284"/>
      <c r="ADR545" s="284"/>
      <c r="ADS545" s="284"/>
      <c r="ADT545" s="284"/>
      <c r="ADU545" s="284"/>
      <c r="ADV545" s="284"/>
      <c r="ADW545" s="284"/>
      <c r="ADX545" s="284"/>
      <c r="ADY545" s="284"/>
      <c r="ADZ545" s="284"/>
      <c r="AEA545" s="284"/>
      <c r="AEB545" s="284"/>
      <c r="AEC545" s="284"/>
      <c r="AED545" s="284"/>
      <c r="AEE545" s="284"/>
      <c r="AEF545" s="284"/>
      <c r="AEG545" s="284"/>
      <c r="AEH545" s="284"/>
      <c r="AEI545" s="284"/>
      <c r="AEJ545" s="284"/>
      <c r="AEK545" s="284"/>
      <c r="AEL545" s="284"/>
      <c r="AEM545" s="284"/>
      <c r="AEN545" s="284"/>
      <c r="AEO545" s="284"/>
      <c r="AEP545" s="284"/>
      <c r="AEQ545" s="284"/>
      <c r="AER545" s="284"/>
      <c r="AES545" s="284"/>
      <c r="AET545" s="284"/>
      <c r="AEU545" s="284"/>
      <c r="AEV545" s="284"/>
      <c r="AEW545" s="284"/>
      <c r="AEX545" s="284"/>
      <c r="AEY545" s="284"/>
      <c r="AEZ545" s="284"/>
      <c r="AFA545" s="284"/>
      <c r="AFB545" s="284"/>
      <c r="AFC545" s="284"/>
      <c r="AFD545" s="284"/>
      <c r="AFE545" s="284"/>
      <c r="AFF545" s="284"/>
      <c r="AFG545" s="284"/>
      <c r="AFH545" s="284"/>
      <c r="AFI545" s="284"/>
      <c r="AFJ545" s="284"/>
      <c r="AFK545" s="284"/>
      <c r="AFL545" s="284"/>
      <c r="AFM545" s="284"/>
      <c r="AFN545" s="284"/>
      <c r="AFO545" s="284"/>
      <c r="AFP545" s="284"/>
      <c r="AFQ545" s="284"/>
      <c r="AFR545" s="284"/>
      <c r="AFS545" s="284"/>
      <c r="AFT545" s="284"/>
      <c r="AFU545" s="284"/>
      <c r="AFV545" s="284"/>
      <c r="AFW545" s="284"/>
      <c r="AFX545" s="284"/>
      <c r="AFY545" s="284"/>
      <c r="AFZ545" s="284"/>
      <c r="AGA545" s="284"/>
      <c r="AGB545" s="284"/>
      <c r="AGC545" s="284"/>
      <c r="AGD545" s="284"/>
      <c r="AGE545" s="284"/>
      <c r="AGF545" s="284"/>
      <c r="AGG545" s="284"/>
      <c r="AGH545" s="284"/>
      <c r="AGI545" s="284"/>
      <c r="AGJ545" s="284"/>
      <c r="AGK545" s="284"/>
      <c r="AGL545" s="284"/>
      <c r="AGM545" s="284"/>
      <c r="AGN545" s="284"/>
      <c r="AGO545" s="284"/>
      <c r="AGP545" s="284"/>
      <c r="AGQ545" s="284"/>
      <c r="AGR545" s="284"/>
      <c r="AGS545" s="284"/>
      <c r="AGT545" s="284"/>
      <c r="AGU545" s="284"/>
      <c r="AGV545" s="284"/>
      <c r="AGW545" s="284"/>
      <c r="AGX545" s="284"/>
      <c r="AGY545" s="284"/>
      <c r="AGZ545" s="284"/>
      <c r="AHA545" s="284"/>
      <c r="AHB545" s="284"/>
      <c r="AHC545" s="284"/>
      <c r="AHD545" s="284"/>
      <c r="AHE545" s="284"/>
      <c r="AHF545" s="284"/>
      <c r="AHG545" s="284"/>
      <c r="AHH545" s="284"/>
      <c r="AHI545" s="284"/>
      <c r="AHJ545" s="284"/>
      <c r="AHK545" s="284"/>
      <c r="AHL545" s="284"/>
      <c r="AHM545" s="284"/>
      <c r="AHN545" s="284"/>
      <c r="AHO545" s="284"/>
      <c r="AHP545" s="284"/>
      <c r="AHQ545" s="284"/>
      <c r="AHR545" s="284"/>
      <c r="AHS545" s="284"/>
      <c r="AHT545" s="284"/>
      <c r="AHU545" s="284"/>
      <c r="AHV545" s="284"/>
      <c r="AHW545" s="284"/>
      <c r="AHX545" s="284"/>
      <c r="AHY545" s="284"/>
      <c r="AHZ545" s="284"/>
      <c r="AIA545" s="284"/>
      <c r="AIB545" s="284"/>
      <c r="AIC545" s="284"/>
      <c r="AID545" s="284"/>
      <c r="AIE545" s="284"/>
      <c r="AIF545" s="284"/>
      <c r="AIG545" s="284"/>
      <c r="AIH545" s="284"/>
      <c r="AII545" s="284"/>
      <c r="AIJ545" s="284"/>
      <c r="AIK545" s="284"/>
      <c r="AIL545" s="284"/>
      <c r="AIM545" s="284"/>
      <c r="AIN545" s="284"/>
      <c r="AIO545" s="284"/>
      <c r="AIP545" s="284"/>
      <c r="AIQ545" s="284"/>
      <c r="AIR545" s="284"/>
      <c r="AIS545" s="284"/>
      <c r="AIT545" s="284"/>
      <c r="AIU545" s="284"/>
      <c r="AIV545" s="284"/>
      <c r="AIW545" s="284"/>
      <c r="AIX545" s="284"/>
      <c r="AIY545" s="284"/>
      <c r="AIZ545" s="284"/>
      <c r="AJA545" s="284"/>
      <c r="AJB545" s="284"/>
      <c r="AJC545" s="284"/>
      <c r="AJD545" s="284"/>
      <c r="AJE545" s="284"/>
      <c r="AJF545" s="284"/>
      <c r="AJG545" s="284"/>
      <c r="AJH545" s="284"/>
      <c r="AJI545" s="284"/>
      <c r="AJJ545" s="284"/>
      <c r="AJK545" s="284"/>
      <c r="AJL545" s="284"/>
      <c r="AJM545" s="284"/>
      <c r="AJN545" s="284"/>
      <c r="AJO545" s="284"/>
      <c r="AJP545" s="284"/>
      <c r="AJQ545" s="284"/>
      <c r="AJR545" s="284"/>
      <c r="AJS545" s="284"/>
      <c r="AJT545" s="284"/>
      <c r="AJU545" s="284"/>
      <c r="AJV545" s="284"/>
      <c r="AJW545" s="284"/>
      <c r="AJX545" s="284"/>
      <c r="AJY545" s="284"/>
      <c r="AJZ545" s="284"/>
      <c r="AKA545" s="284"/>
      <c r="AKB545" s="284"/>
      <c r="AKC545" s="284"/>
      <c r="AKD545" s="284"/>
      <c r="AKE545" s="284"/>
      <c r="AKF545" s="284"/>
      <c r="AKG545" s="284"/>
      <c r="AKH545" s="284"/>
      <c r="AKI545" s="284"/>
      <c r="AKJ545" s="284"/>
      <c r="AKK545" s="284"/>
      <c r="AKL545" s="284"/>
      <c r="AKM545" s="284"/>
      <c r="AKN545" s="284"/>
      <c r="AKO545" s="284"/>
      <c r="AKP545" s="284"/>
      <c r="AKQ545" s="284"/>
      <c r="AKR545" s="284"/>
      <c r="AKS545" s="284"/>
      <c r="AKT545" s="284"/>
      <c r="AKU545" s="284"/>
      <c r="AKV545" s="284"/>
      <c r="AKW545" s="284"/>
      <c r="AKX545" s="284"/>
      <c r="AKY545" s="284"/>
      <c r="AKZ545" s="284"/>
      <c r="ALA545" s="284"/>
      <c r="ALB545" s="284"/>
      <c r="ALC545" s="284"/>
      <c r="ALD545" s="284"/>
      <c r="ALE545" s="284"/>
      <c r="ALF545" s="284"/>
      <c r="ALG545" s="284"/>
      <c r="ALH545" s="284"/>
      <c r="ALI545" s="284"/>
      <c r="ALJ545" s="284"/>
      <c r="ALK545" s="284"/>
      <c r="ALL545" s="284"/>
      <c r="ALM545" s="284"/>
      <c r="ALN545" s="284"/>
      <c r="ALO545" s="284"/>
      <c r="ALP545" s="284"/>
      <c r="ALQ545" s="284"/>
      <c r="ALR545" s="284"/>
      <c r="ALS545" s="284"/>
      <c r="ALT545" s="284"/>
      <c r="ALU545" s="284"/>
      <c r="ALV545" s="284"/>
      <c r="ALW545" s="284"/>
      <c r="ALX545" s="284"/>
      <c r="ALY545" s="284"/>
      <c r="ALZ545" s="284"/>
      <c r="AMA545" s="284"/>
      <c r="AMB545" s="284"/>
      <c r="AMC545" s="284"/>
      <c r="AMD545" s="284"/>
      <c r="AME545" s="284"/>
      <c r="AMF545" s="284"/>
      <c r="AMG545" s="284"/>
      <c r="AMH545" s="284"/>
      <c r="AMI545" s="284"/>
      <c r="AMJ545" s="284"/>
      <c r="AMK545" s="284"/>
      <c r="AML545" s="284"/>
      <c r="AMM545" s="284"/>
      <c r="AMN545" s="284"/>
      <c r="AMO545" s="284"/>
      <c r="AMP545" s="284"/>
      <c r="AMQ545" s="284"/>
      <c r="AMR545" s="284"/>
      <c r="AMS545" s="284"/>
      <c r="AMT545" s="284"/>
      <c r="AMU545" s="284"/>
      <c r="AMV545" s="284"/>
      <c r="AMW545" s="284"/>
      <c r="AMX545" s="284"/>
      <c r="AMY545" s="284"/>
      <c r="AMZ545" s="284"/>
      <c r="ANA545" s="284"/>
      <c r="ANB545" s="284"/>
      <c r="ANC545" s="284"/>
      <c r="AND545" s="284"/>
      <c r="ANE545" s="284"/>
      <c r="ANF545" s="284"/>
      <c r="ANG545" s="284"/>
      <c r="ANH545" s="284"/>
      <c r="ANI545" s="284"/>
      <c r="ANJ545" s="284"/>
      <c r="ANK545" s="284"/>
      <c r="ANL545" s="284"/>
      <c r="ANM545" s="284"/>
      <c r="ANN545" s="284"/>
      <c r="ANO545" s="284"/>
      <c r="ANP545" s="284"/>
      <c r="ANQ545" s="284"/>
      <c r="ANR545" s="284"/>
      <c r="ANS545" s="284"/>
      <c r="ANT545" s="284"/>
      <c r="ANU545" s="284"/>
      <c r="ANV545" s="284"/>
      <c r="ANW545" s="284"/>
      <c r="ANX545" s="284"/>
      <c r="ANY545" s="284"/>
      <c r="ANZ545" s="284"/>
      <c r="AOA545" s="284"/>
      <c r="AOB545" s="284"/>
      <c r="AOC545" s="284"/>
      <c r="AOD545" s="284"/>
      <c r="AOE545" s="284"/>
      <c r="AOF545" s="284"/>
      <c r="AOG545" s="284"/>
      <c r="AOH545" s="284"/>
      <c r="AOI545" s="284"/>
      <c r="AOJ545" s="284"/>
      <c r="AOK545" s="284"/>
      <c r="AOL545" s="284"/>
      <c r="AOM545" s="284"/>
      <c r="AON545" s="284"/>
      <c r="AOO545" s="284"/>
      <c r="AOP545" s="284"/>
      <c r="AOQ545" s="284"/>
      <c r="AOR545" s="284"/>
      <c r="AOS545" s="284"/>
      <c r="AOT545" s="284"/>
      <c r="AOU545" s="284"/>
      <c r="AOV545" s="284"/>
      <c r="AOW545" s="284"/>
      <c r="AOX545" s="284"/>
      <c r="AOY545" s="284"/>
      <c r="AOZ545" s="284"/>
      <c r="APA545" s="284"/>
      <c r="APB545" s="284"/>
      <c r="APC545" s="284"/>
      <c r="APD545" s="284"/>
      <c r="APE545" s="284"/>
      <c r="APF545" s="284"/>
      <c r="APG545" s="284"/>
      <c r="APH545" s="284"/>
      <c r="API545" s="284"/>
      <c r="APJ545" s="284"/>
      <c r="APK545" s="284"/>
      <c r="APL545" s="284"/>
      <c r="APM545" s="284"/>
      <c r="APN545" s="284"/>
      <c r="APO545" s="284"/>
      <c r="APP545" s="284"/>
      <c r="APQ545" s="284"/>
      <c r="APR545" s="284"/>
      <c r="APS545" s="284"/>
      <c r="APT545" s="284"/>
      <c r="APU545" s="284"/>
      <c r="APV545" s="284"/>
      <c r="APW545" s="284"/>
      <c r="APX545" s="284"/>
      <c r="APY545" s="284"/>
      <c r="APZ545" s="284"/>
      <c r="AQA545" s="284"/>
      <c r="AQB545" s="284"/>
      <c r="AQC545" s="284"/>
      <c r="AQD545" s="284"/>
      <c r="AQE545" s="284"/>
      <c r="AQF545" s="284"/>
      <c r="AQG545" s="284"/>
      <c r="AQH545" s="284"/>
      <c r="AQI545" s="284"/>
      <c r="AQJ545" s="284"/>
      <c r="AQK545" s="284"/>
      <c r="AQL545" s="284"/>
      <c r="AQM545" s="284"/>
      <c r="AQN545" s="284"/>
      <c r="AQO545" s="284"/>
      <c r="AQP545" s="284"/>
      <c r="AQQ545" s="284"/>
      <c r="AQR545" s="284"/>
      <c r="AQS545" s="284"/>
      <c r="AQT545" s="284"/>
      <c r="AQU545" s="284"/>
      <c r="AQV545" s="284"/>
      <c r="AQW545" s="284"/>
      <c r="AQX545" s="284"/>
      <c r="AQY545" s="284"/>
      <c r="AQZ545" s="284"/>
      <c r="ARA545" s="284"/>
      <c r="ARB545" s="284"/>
      <c r="ARC545" s="284"/>
      <c r="ARD545" s="284"/>
      <c r="ARE545" s="284"/>
      <c r="ARF545" s="284"/>
      <c r="ARG545" s="284"/>
      <c r="ARH545" s="284"/>
      <c r="ARI545" s="284"/>
      <c r="ARJ545" s="284"/>
      <c r="ARK545" s="284"/>
      <c r="ARL545" s="284"/>
      <c r="ARM545" s="284"/>
      <c r="ARN545" s="284"/>
      <c r="ARO545" s="284"/>
      <c r="ARP545" s="284"/>
      <c r="ARQ545" s="284"/>
      <c r="ARR545" s="284"/>
      <c r="ARS545" s="284"/>
      <c r="ART545" s="284"/>
      <c r="ARU545" s="284"/>
      <c r="ARV545" s="284"/>
      <c r="ARW545" s="284"/>
      <c r="ARX545" s="284"/>
      <c r="ARY545" s="284"/>
      <c r="ARZ545" s="284"/>
      <c r="ASA545" s="284"/>
      <c r="ASB545" s="284"/>
      <c r="ASC545" s="284"/>
      <c r="ASD545" s="284"/>
      <c r="ASE545" s="284"/>
      <c r="ASF545" s="284"/>
      <c r="ASG545" s="284"/>
      <c r="ASH545" s="284"/>
      <c r="ASI545" s="284"/>
      <c r="ASJ545" s="284"/>
      <c r="ASK545" s="284"/>
      <c r="ASL545" s="284"/>
      <c r="ASM545" s="284"/>
      <c r="ASN545" s="284"/>
      <c r="ASO545" s="284"/>
      <c r="ASP545" s="284"/>
      <c r="ASQ545" s="284"/>
      <c r="ASR545" s="284"/>
      <c r="ASS545" s="284"/>
      <c r="AST545" s="284"/>
      <c r="ASU545" s="284"/>
      <c r="ASV545" s="284"/>
      <c r="ASW545" s="284"/>
      <c r="ASX545" s="284"/>
      <c r="ASY545" s="284"/>
      <c r="ASZ545" s="284"/>
      <c r="ATA545" s="284"/>
      <c r="ATB545" s="284"/>
      <c r="ATC545" s="284"/>
      <c r="ATD545" s="284"/>
      <c r="ATE545" s="284"/>
      <c r="ATF545" s="284"/>
      <c r="ATG545" s="284"/>
      <c r="ATH545" s="284"/>
      <c r="ATI545" s="284"/>
      <c r="ATJ545" s="284"/>
      <c r="ATK545" s="284"/>
      <c r="ATL545" s="284"/>
      <c r="ATM545" s="284"/>
      <c r="ATN545" s="284"/>
      <c r="ATO545" s="284"/>
      <c r="ATP545" s="284"/>
      <c r="ATQ545" s="284"/>
      <c r="ATR545" s="284"/>
      <c r="ATS545" s="284"/>
      <c r="ATT545" s="284"/>
      <c r="ATU545" s="284"/>
      <c r="ATV545" s="284"/>
      <c r="ATW545" s="284"/>
      <c r="ATX545" s="284"/>
      <c r="ATY545" s="284"/>
      <c r="ATZ545" s="284"/>
      <c r="AUA545" s="284"/>
      <c r="AUB545" s="284"/>
      <c r="AUC545" s="284"/>
      <c r="AUD545" s="284"/>
      <c r="AUE545" s="284"/>
      <c r="AUF545" s="284"/>
      <c r="AUG545" s="284"/>
      <c r="AUH545" s="284"/>
      <c r="AUI545" s="284"/>
      <c r="AUJ545" s="284"/>
      <c r="AUK545" s="284"/>
      <c r="AUL545" s="284"/>
      <c r="AUM545" s="284"/>
      <c r="AUN545" s="284"/>
      <c r="AUO545" s="284"/>
      <c r="AUP545" s="284"/>
      <c r="AUQ545" s="284"/>
      <c r="AUR545" s="284"/>
      <c r="AUS545" s="284"/>
      <c r="AUT545" s="284"/>
      <c r="AUU545" s="284"/>
      <c r="AUV545" s="284"/>
      <c r="AUW545" s="284"/>
      <c r="AUX545" s="284"/>
      <c r="AUY545" s="284"/>
      <c r="AUZ545" s="284"/>
      <c r="AVA545" s="284"/>
      <c r="AVB545" s="284"/>
      <c r="AVC545" s="284"/>
      <c r="AVD545" s="284"/>
      <c r="AVE545" s="284"/>
      <c r="AVF545" s="284"/>
      <c r="AVG545" s="284"/>
      <c r="AVH545" s="284"/>
      <c r="AVI545" s="284"/>
      <c r="AVJ545" s="284"/>
      <c r="AVK545" s="284"/>
      <c r="AVL545" s="284"/>
      <c r="AVM545" s="284"/>
      <c r="AVN545" s="284"/>
      <c r="AVO545" s="284"/>
      <c r="AVP545" s="284"/>
      <c r="AVQ545" s="284"/>
      <c r="AVR545" s="284"/>
      <c r="AVS545" s="284"/>
      <c r="AVT545" s="284"/>
      <c r="AVU545" s="284"/>
      <c r="AVV545" s="284"/>
      <c r="AVW545" s="284"/>
      <c r="AVX545" s="284"/>
      <c r="AVY545" s="284"/>
      <c r="AVZ545" s="284"/>
      <c r="AWA545" s="284"/>
      <c r="AWB545" s="284"/>
      <c r="AWC545" s="284"/>
      <c r="AWD545" s="284"/>
      <c r="AWE545" s="284"/>
      <c r="AWF545" s="284"/>
      <c r="AWG545" s="284"/>
      <c r="AWH545" s="284"/>
      <c r="AWI545" s="284"/>
      <c r="AWJ545" s="284"/>
      <c r="AWK545" s="284"/>
      <c r="AWL545" s="284"/>
      <c r="AWM545" s="284"/>
      <c r="AWN545" s="284"/>
      <c r="AWO545" s="284"/>
      <c r="AWP545" s="284"/>
      <c r="AWQ545" s="284"/>
      <c r="AWR545" s="284"/>
      <c r="AWS545" s="284"/>
      <c r="AWT545" s="284"/>
      <c r="AWU545" s="284"/>
      <c r="AWV545" s="284"/>
      <c r="AWW545" s="284"/>
      <c r="AWX545" s="284"/>
      <c r="AWY545" s="284"/>
      <c r="AWZ545" s="284"/>
      <c r="AXA545" s="284"/>
      <c r="AXB545" s="284"/>
      <c r="AXC545" s="284"/>
      <c r="AXD545" s="284"/>
      <c r="AXE545" s="284"/>
      <c r="AXF545" s="284"/>
      <c r="AXG545" s="284"/>
      <c r="AXH545" s="284"/>
      <c r="AXI545" s="284"/>
      <c r="AXJ545" s="284"/>
      <c r="AXK545" s="284"/>
      <c r="AXL545" s="284"/>
      <c r="AXM545" s="284"/>
      <c r="AXN545" s="284"/>
      <c r="AXO545" s="284"/>
      <c r="AXP545" s="284"/>
      <c r="AXQ545" s="284"/>
      <c r="AXR545" s="284"/>
      <c r="AXS545" s="284"/>
      <c r="AXT545" s="284"/>
      <c r="AXU545" s="284"/>
      <c r="AXV545" s="284"/>
      <c r="AXW545" s="284"/>
      <c r="AXX545" s="284"/>
      <c r="AXY545" s="284"/>
      <c r="AXZ545" s="284"/>
      <c r="AYA545" s="284"/>
      <c r="AYB545" s="284"/>
      <c r="AYC545" s="284"/>
      <c r="AYD545" s="284"/>
      <c r="AYE545" s="284"/>
      <c r="AYF545" s="284"/>
      <c r="AYG545" s="284"/>
      <c r="AYH545" s="284"/>
      <c r="AYI545" s="284"/>
      <c r="AYJ545" s="284"/>
      <c r="AYK545" s="284"/>
      <c r="AYL545" s="284"/>
      <c r="AYM545" s="284"/>
      <c r="AYN545" s="284"/>
      <c r="AYO545" s="284"/>
      <c r="AYP545" s="284"/>
      <c r="AYQ545" s="284"/>
      <c r="AYR545" s="284"/>
      <c r="AYS545" s="284"/>
      <c r="AYT545" s="284"/>
      <c r="AYU545" s="284"/>
      <c r="AYV545" s="284"/>
      <c r="AYW545" s="284"/>
      <c r="AYX545" s="284"/>
      <c r="AYY545" s="284"/>
      <c r="AYZ545" s="284"/>
      <c r="AZA545" s="284"/>
      <c r="AZB545" s="284"/>
      <c r="AZC545" s="284"/>
      <c r="AZD545" s="284"/>
      <c r="AZE545" s="284"/>
      <c r="AZF545" s="284"/>
      <c r="AZG545" s="284"/>
      <c r="AZH545" s="284"/>
      <c r="AZI545" s="284"/>
      <c r="AZJ545" s="284"/>
      <c r="AZK545" s="284"/>
      <c r="AZL545" s="284"/>
      <c r="AZM545" s="284"/>
      <c r="AZN545" s="284"/>
      <c r="AZO545" s="284"/>
      <c r="AZP545" s="284"/>
      <c r="AZQ545" s="284"/>
      <c r="AZR545" s="284"/>
      <c r="AZS545" s="284"/>
      <c r="AZT545" s="284"/>
      <c r="AZU545" s="284"/>
      <c r="AZV545" s="284"/>
      <c r="AZW545" s="284"/>
      <c r="AZX545" s="284"/>
      <c r="AZY545" s="284"/>
      <c r="AZZ545" s="284"/>
      <c r="BAA545" s="284"/>
      <c r="BAB545" s="284"/>
      <c r="BAC545" s="284"/>
      <c r="BAD545" s="284"/>
      <c r="BAE545" s="284"/>
      <c r="BAF545" s="284"/>
      <c r="BAG545" s="284"/>
      <c r="BAH545" s="284"/>
      <c r="BAI545" s="284"/>
      <c r="BAJ545" s="284"/>
      <c r="BAK545" s="284"/>
      <c r="BAL545" s="284"/>
      <c r="BAM545" s="284"/>
      <c r="BAN545" s="284"/>
      <c r="BAO545" s="284"/>
      <c r="BAP545" s="284"/>
      <c r="BAQ545" s="284"/>
      <c r="BAR545" s="284"/>
      <c r="BAS545" s="284"/>
      <c r="BAT545" s="284"/>
      <c r="BAU545" s="284"/>
      <c r="BAV545" s="284"/>
      <c r="BAW545" s="284"/>
      <c r="BAX545" s="284"/>
      <c r="BAY545" s="284"/>
      <c r="BAZ545" s="284"/>
      <c r="BBA545" s="284"/>
      <c r="BBB545" s="284"/>
      <c r="BBC545" s="284"/>
      <c r="BBD545" s="284"/>
      <c r="BBE545" s="284"/>
      <c r="BBF545" s="284"/>
      <c r="BBG545" s="284"/>
      <c r="BBH545" s="284"/>
      <c r="BBI545" s="284"/>
      <c r="BBJ545" s="284"/>
      <c r="BBK545" s="284"/>
      <c r="BBL545" s="284"/>
      <c r="BBM545" s="284"/>
      <c r="BBN545" s="284"/>
      <c r="BBO545" s="284"/>
      <c r="BBP545" s="284"/>
      <c r="BBQ545" s="284"/>
      <c r="BBR545" s="284"/>
      <c r="BBS545" s="284"/>
      <c r="BBT545" s="284"/>
      <c r="BBU545" s="284"/>
      <c r="BBV545" s="284"/>
      <c r="BBW545" s="284"/>
      <c r="BBX545" s="284"/>
      <c r="BBY545" s="284"/>
      <c r="BBZ545" s="284"/>
      <c r="BCA545" s="284"/>
      <c r="BCB545" s="284"/>
      <c r="BCC545" s="284"/>
      <c r="BCD545" s="284"/>
      <c r="BCE545" s="284"/>
      <c r="BCF545" s="284"/>
      <c r="BCG545" s="284"/>
      <c r="BCH545" s="284"/>
      <c r="BCI545" s="284"/>
      <c r="BCJ545" s="284"/>
      <c r="BCK545" s="284"/>
      <c r="BCL545" s="284"/>
      <c r="BCM545" s="284"/>
      <c r="BCN545" s="284"/>
      <c r="BCO545" s="284"/>
      <c r="BCP545" s="284"/>
      <c r="BCQ545" s="284"/>
      <c r="BCR545" s="284"/>
      <c r="BCS545" s="284"/>
      <c r="BCT545" s="284"/>
      <c r="BCU545" s="284"/>
      <c r="BCV545" s="284"/>
      <c r="BCW545" s="284"/>
      <c r="BCX545" s="284"/>
      <c r="BCY545" s="284"/>
      <c r="BCZ545" s="284"/>
      <c r="BDA545" s="284"/>
      <c r="BDB545" s="284"/>
      <c r="BDC545" s="284"/>
      <c r="BDD545" s="284"/>
      <c r="BDE545" s="284"/>
      <c r="BDF545" s="284"/>
      <c r="BDG545" s="284"/>
      <c r="BDH545" s="284"/>
      <c r="BDI545" s="284"/>
      <c r="BDJ545" s="284"/>
      <c r="BDK545" s="284"/>
      <c r="BDL545" s="284"/>
      <c r="BDM545" s="284"/>
      <c r="BDN545" s="284"/>
      <c r="BDO545" s="284"/>
      <c r="BDP545" s="284"/>
      <c r="BDQ545" s="284"/>
      <c r="BDR545" s="284"/>
      <c r="BDS545" s="284"/>
      <c r="BDT545" s="284"/>
      <c r="BDU545" s="284"/>
      <c r="BDV545" s="284"/>
      <c r="BDW545" s="284"/>
      <c r="BDX545" s="284"/>
      <c r="BDY545" s="284"/>
      <c r="BDZ545" s="284"/>
      <c r="BEA545" s="284"/>
      <c r="BEB545" s="284"/>
      <c r="BEC545" s="284"/>
      <c r="BED545" s="284"/>
      <c r="BEE545" s="284"/>
      <c r="BEF545" s="284"/>
      <c r="BEG545" s="284"/>
      <c r="BEH545" s="284"/>
      <c r="BEI545" s="284"/>
      <c r="BEJ545" s="284"/>
      <c r="BEK545" s="284"/>
      <c r="BEL545" s="284"/>
      <c r="BEM545" s="284"/>
      <c r="BEN545" s="284"/>
      <c r="BEO545" s="284"/>
      <c r="BEP545" s="284"/>
      <c r="BEQ545" s="284"/>
      <c r="BER545" s="284"/>
      <c r="BES545" s="284"/>
      <c r="BET545" s="284"/>
      <c r="BEU545" s="284"/>
      <c r="BEV545" s="284"/>
      <c r="BEW545" s="284"/>
      <c r="BEX545" s="284"/>
      <c r="BEY545" s="284"/>
      <c r="BEZ545" s="284"/>
      <c r="BFA545" s="284"/>
      <c r="BFB545" s="284"/>
      <c r="BFC545" s="284"/>
      <c r="BFD545" s="284"/>
      <c r="BFE545" s="284"/>
      <c r="BFF545" s="284"/>
      <c r="BFG545" s="284"/>
      <c r="BFH545" s="284"/>
      <c r="BFI545" s="284"/>
      <c r="BFJ545" s="284"/>
      <c r="BFK545" s="284"/>
      <c r="BFL545" s="284"/>
      <c r="BFM545" s="284"/>
      <c r="BFN545" s="284"/>
      <c r="BFO545" s="284"/>
      <c r="BFP545" s="284"/>
      <c r="BFQ545" s="284"/>
      <c r="BFR545" s="284"/>
      <c r="BFS545" s="284"/>
      <c r="BFT545" s="284"/>
      <c r="BFU545" s="284"/>
      <c r="BFV545" s="284"/>
      <c r="BFW545" s="284"/>
      <c r="BFX545" s="284"/>
      <c r="BFY545" s="284"/>
      <c r="BFZ545" s="284"/>
      <c r="BGA545" s="284"/>
      <c r="BGB545" s="284"/>
      <c r="BGC545" s="284"/>
      <c r="BGD545" s="284"/>
      <c r="BGE545" s="284"/>
      <c r="BGF545" s="284"/>
      <c r="BGG545" s="284"/>
      <c r="BGH545" s="284"/>
      <c r="BGI545" s="284"/>
      <c r="BGJ545" s="284"/>
      <c r="BGK545" s="284"/>
      <c r="BGL545" s="284"/>
      <c r="BGM545" s="284"/>
      <c r="BGN545" s="284"/>
      <c r="BGO545" s="284"/>
      <c r="BGP545" s="284"/>
      <c r="BGQ545" s="284"/>
      <c r="BGR545" s="284"/>
      <c r="BGS545" s="284"/>
      <c r="BGT545" s="284"/>
      <c r="BGU545" s="284"/>
      <c r="BGV545" s="284"/>
      <c r="BGW545" s="284"/>
      <c r="BGX545" s="284"/>
      <c r="BGY545" s="284"/>
      <c r="BGZ545" s="284"/>
      <c r="BHA545" s="284"/>
      <c r="BHB545" s="284"/>
      <c r="BHC545" s="284"/>
      <c r="BHD545" s="284"/>
      <c r="BHE545" s="284"/>
      <c r="BHF545" s="284"/>
      <c r="BHG545" s="284"/>
      <c r="BHH545" s="284"/>
      <c r="BHI545" s="284"/>
      <c r="BHJ545" s="284"/>
      <c r="BHK545" s="284"/>
      <c r="BHL545" s="284"/>
      <c r="BHM545" s="284"/>
      <c r="BHN545" s="284"/>
      <c r="BHO545" s="284"/>
      <c r="BHP545" s="284"/>
      <c r="BHQ545" s="284"/>
      <c r="BHR545" s="284"/>
      <c r="BHS545" s="284"/>
      <c r="BHT545" s="284"/>
      <c r="BHU545" s="284"/>
      <c r="BHV545" s="284"/>
      <c r="BHW545" s="284"/>
      <c r="BHX545" s="284"/>
      <c r="BHY545" s="284"/>
      <c r="BHZ545" s="284"/>
      <c r="BIA545" s="284"/>
      <c r="BIB545" s="284"/>
      <c r="BIC545" s="284"/>
      <c r="BID545" s="284"/>
      <c r="BIE545" s="284"/>
      <c r="BIF545" s="284"/>
      <c r="BIG545" s="284"/>
      <c r="BIH545" s="284"/>
      <c r="BII545" s="284"/>
      <c r="BIJ545" s="284"/>
      <c r="BIK545" s="284"/>
      <c r="BIL545" s="284"/>
      <c r="BIM545" s="284"/>
      <c r="BIN545" s="284"/>
      <c r="BIO545" s="284"/>
      <c r="BIP545" s="284"/>
      <c r="BIQ545" s="284"/>
      <c r="BIR545" s="284"/>
      <c r="BIS545" s="284"/>
      <c r="BIT545" s="284"/>
      <c r="BIU545" s="284"/>
      <c r="BIV545" s="284"/>
      <c r="BIW545" s="284"/>
      <c r="BIX545" s="284"/>
      <c r="BIY545" s="284"/>
      <c r="BIZ545" s="284"/>
      <c r="BJA545" s="284"/>
      <c r="BJB545" s="284"/>
      <c r="BJC545" s="284"/>
      <c r="BJD545" s="284"/>
      <c r="BJE545" s="284"/>
      <c r="BJF545" s="284"/>
      <c r="BJG545" s="284"/>
      <c r="BJH545" s="284"/>
      <c r="BJI545" s="284"/>
      <c r="BJJ545" s="284"/>
      <c r="BJK545" s="284"/>
      <c r="BJL545" s="284"/>
      <c r="BJM545" s="284"/>
      <c r="BJN545" s="284"/>
      <c r="BJO545" s="284"/>
      <c r="BJP545" s="284"/>
      <c r="BJQ545" s="284"/>
      <c r="BJR545" s="284"/>
      <c r="BJS545" s="284"/>
      <c r="BJT545" s="284"/>
      <c r="BJU545" s="284"/>
      <c r="BJV545" s="284"/>
      <c r="BJW545" s="284"/>
      <c r="BJX545" s="284"/>
      <c r="BJY545" s="284"/>
      <c r="BJZ545" s="284"/>
      <c r="BKA545" s="284"/>
      <c r="BKB545" s="284"/>
      <c r="BKC545" s="284"/>
      <c r="BKD545" s="284"/>
      <c r="BKE545" s="284"/>
      <c r="BKF545" s="284"/>
      <c r="BKG545" s="284"/>
      <c r="BKH545" s="284"/>
      <c r="BKI545" s="284"/>
      <c r="BKJ545" s="284"/>
      <c r="BKK545" s="284"/>
      <c r="BKL545" s="284"/>
      <c r="BKM545" s="284"/>
      <c r="BKN545" s="284"/>
      <c r="BKO545" s="284"/>
      <c r="BKP545" s="284"/>
      <c r="BKQ545" s="284"/>
      <c r="BKR545" s="284"/>
      <c r="BKS545" s="284"/>
      <c r="BKT545" s="284"/>
      <c r="BKU545" s="284"/>
      <c r="BKV545" s="284"/>
      <c r="BKW545" s="284"/>
      <c r="BKX545" s="284"/>
      <c r="BKY545" s="284"/>
      <c r="BKZ545" s="284"/>
      <c r="BLA545" s="284"/>
      <c r="BLB545" s="284"/>
      <c r="BLC545" s="284"/>
      <c r="BLD545" s="284"/>
      <c r="BLE545" s="284"/>
      <c r="BLF545" s="284"/>
      <c r="BLG545" s="284"/>
      <c r="BLH545" s="284"/>
      <c r="BLI545" s="284"/>
      <c r="BLJ545" s="284"/>
      <c r="BLK545" s="284"/>
      <c r="BLL545" s="284"/>
      <c r="BLM545" s="284"/>
      <c r="BLN545" s="284"/>
      <c r="BLO545" s="284"/>
      <c r="BLP545" s="284"/>
      <c r="BLQ545" s="284"/>
      <c r="BLR545" s="284"/>
      <c r="BLS545" s="284"/>
      <c r="BLT545" s="284"/>
      <c r="BLU545" s="284"/>
      <c r="BLV545" s="284"/>
      <c r="BLW545" s="284"/>
      <c r="BLX545" s="284"/>
      <c r="BLY545" s="284"/>
      <c r="BLZ545" s="284"/>
      <c r="BMA545" s="284"/>
      <c r="BMB545" s="284"/>
      <c r="BMC545" s="284"/>
      <c r="BMD545" s="284"/>
      <c r="BME545" s="284"/>
      <c r="BMF545" s="284"/>
      <c r="BMG545" s="284"/>
      <c r="BMH545" s="284"/>
      <c r="BMI545" s="284"/>
      <c r="BMJ545" s="284"/>
      <c r="BMK545" s="284"/>
      <c r="BML545" s="284"/>
      <c r="BMM545" s="284"/>
      <c r="BMN545" s="284"/>
      <c r="BMO545" s="284"/>
      <c r="BMP545" s="284"/>
      <c r="BMQ545" s="284"/>
      <c r="BMR545" s="284"/>
      <c r="BMS545" s="284"/>
      <c r="BMT545" s="284"/>
      <c r="BMU545" s="284"/>
      <c r="BMV545" s="284"/>
      <c r="BMW545" s="284"/>
      <c r="BMX545" s="284"/>
      <c r="BMY545" s="284"/>
      <c r="BMZ545" s="284"/>
      <c r="BNA545" s="284"/>
      <c r="BNB545" s="284"/>
      <c r="BNC545" s="284"/>
      <c r="BND545" s="284"/>
      <c r="BNE545" s="284"/>
      <c r="BNF545" s="284"/>
      <c r="BNG545" s="284"/>
      <c r="BNH545" s="284"/>
      <c r="BNI545" s="284"/>
      <c r="BNJ545" s="284"/>
      <c r="BNK545" s="284"/>
      <c r="BNL545" s="284"/>
      <c r="BNM545" s="284"/>
      <c r="BNN545" s="284"/>
      <c r="BNO545" s="284"/>
      <c r="BNP545" s="284"/>
      <c r="BNQ545" s="284"/>
      <c r="BNR545" s="284"/>
      <c r="BNS545" s="284"/>
      <c r="BNT545" s="284"/>
      <c r="BNU545" s="284"/>
      <c r="BNV545" s="284"/>
      <c r="BNW545" s="284"/>
      <c r="BNX545" s="284"/>
      <c r="BNY545" s="284"/>
      <c r="BNZ545" s="284"/>
      <c r="BOA545" s="284"/>
      <c r="BOB545" s="284"/>
      <c r="BOC545" s="284"/>
      <c r="BOD545" s="284"/>
      <c r="BOE545" s="284"/>
      <c r="BOF545" s="284"/>
      <c r="BOG545" s="284"/>
      <c r="BOH545" s="284"/>
      <c r="BOI545" s="284"/>
      <c r="BOJ545" s="284"/>
      <c r="BOK545" s="284"/>
      <c r="BOL545" s="284"/>
      <c r="BOM545" s="284"/>
      <c r="BON545" s="284"/>
      <c r="BOO545" s="284"/>
      <c r="BOP545" s="284"/>
      <c r="BOQ545" s="284"/>
      <c r="BOR545" s="284"/>
      <c r="BOS545" s="284"/>
      <c r="BOT545" s="284"/>
      <c r="BOU545" s="284"/>
      <c r="BOV545" s="284"/>
      <c r="BOW545" s="284"/>
      <c r="BOX545" s="284"/>
      <c r="BOY545" s="284"/>
      <c r="BOZ545" s="284"/>
      <c r="BPA545" s="284"/>
      <c r="BPB545" s="284"/>
      <c r="BPC545" s="284"/>
      <c r="BPD545" s="284"/>
      <c r="BPE545" s="284"/>
      <c r="BPF545" s="284"/>
      <c r="BPG545" s="284"/>
      <c r="BPH545" s="284"/>
      <c r="BPI545" s="284"/>
      <c r="BPJ545" s="284"/>
      <c r="BPK545" s="284"/>
      <c r="BPL545" s="284"/>
      <c r="BPM545" s="284"/>
      <c r="BPN545" s="284"/>
      <c r="BPO545" s="284"/>
      <c r="BPP545" s="284"/>
      <c r="BPQ545" s="284"/>
      <c r="BPR545" s="284"/>
      <c r="BPS545" s="284"/>
      <c r="BPT545" s="284"/>
      <c r="BPU545" s="284"/>
      <c r="BPV545" s="284"/>
      <c r="BPW545" s="284"/>
      <c r="BPX545" s="284"/>
      <c r="BPY545" s="284"/>
      <c r="BPZ545" s="284"/>
      <c r="BQA545" s="284"/>
      <c r="BQB545" s="284"/>
      <c r="BQC545" s="284"/>
      <c r="BQD545" s="284"/>
      <c r="BQE545" s="284"/>
      <c r="BQF545" s="284"/>
      <c r="BQG545" s="284"/>
      <c r="BQH545" s="284"/>
      <c r="BQI545" s="284"/>
      <c r="BQJ545" s="284"/>
      <c r="BQK545" s="284"/>
      <c r="BQL545" s="284"/>
      <c r="BQM545" s="284"/>
      <c r="BQN545" s="284"/>
      <c r="BQO545" s="284"/>
      <c r="BQP545" s="284"/>
      <c r="BQQ545" s="284"/>
      <c r="BQR545" s="284"/>
      <c r="BQS545" s="284"/>
      <c r="BQT545" s="284"/>
      <c r="BQU545" s="284"/>
      <c r="BQV545" s="284"/>
      <c r="BQW545" s="284"/>
      <c r="BQX545" s="284"/>
      <c r="BQY545" s="284"/>
      <c r="BQZ545" s="284"/>
      <c r="BRA545" s="284"/>
      <c r="BRB545" s="284"/>
      <c r="BRC545" s="284"/>
      <c r="BRD545" s="284"/>
      <c r="BRE545" s="284"/>
      <c r="BRF545" s="284"/>
      <c r="BRG545" s="284"/>
      <c r="BRH545" s="284"/>
      <c r="BRI545" s="284"/>
      <c r="BRJ545" s="284"/>
      <c r="BRK545" s="284"/>
      <c r="BRL545" s="284"/>
      <c r="BRM545" s="284"/>
      <c r="BRN545" s="284"/>
      <c r="BRO545" s="284"/>
      <c r="BRP545" s="284"/>
      <c r="BRQ545" s="284"/>
      <c r="BRR545" s="284"/>
      <c r="BRS545" s="284"/>
      <c r="BRT545" s="284"/>
      <c r="BRU545" s="284"/>
      <c r="BRV545" s="284"/>
      <c r="BRW545" s="284"/>
      <c r="BRX545" s="284"/>
      <c r="BRY545" s="284"/>
      <c r="BRZ545" s="284"/>
      <c r="BSA545" s="284"/>
      <c r="BSB545" s="284"/>
      <c r="BSC545" s="284"/>
      <c r="BSD545" s="284"/>
      <c r="BSE545" s="284"/>
      <c r="BSF545" s="284"/>
      <c r="BSG545" s="284"/>
      <c r="BSH545" s="284"/>
      <c r="BSI545" s="284"/>
      <c r="BSJ545" s="284"/>
      <c r="BSK545" s="284"/>
      <c r="BSL545" s="284"/>
      <c r="BSM545" s="284"/>
      <c r="BSN545" s="284"/>
      <c r="BSO545" s="284"/>
      <c r="BSP545" s="284"/>
      <c r="BSQ545" s="284"/>
      <c r="BSR545" s="284"/>
      <c r="BSS545" s="284"/>
      <c r="BST545" s="284"/>
      <c r="BSU545" s="284"/>
      <c r="BSV545" s="284"/>
      <c r="BSW545" s="284"/>
      <c r="BSX545" s="284"/>
      <c r="BSY545" s="284"/>
      <c r="BSZ545" s="284"/>
      <c r="BTA545" s="284"/>
      <c r="BTB545" s="284"/>
      <c r="BTC545" s="284"/>
      <c r="BTD545" s="284"/>
      <c r="BTE545" s="284"/>
      <c r="BTF545" s="284"/>
      <c r="BTG545" s="284"/>
      <c r="BTH545" s="284"/>
      <c r="BTI545" s="284"/>
      <c r="BTJ545" s="284"/>
      <c r="BTK545" s="284"/>
      <c r="BTL545" s="284"/>
      <c r="BTM545" s="284"/>
      <c r="BTN545" s="284"/>
      <c r="BTO545" s="284"/>
      <c r="BTP545" s="284"/>
      <c r="BTQ545" s="284"/>
      <c r="BTR545" s="284"/>
      <c r="BTS545" s="284"/>
      <c r="BTT545" s="284"/>
      <c r="BTU545" s="284"/>
      <c r="BTV545" s="284"/>
      <c r="BTW545" s="284"/>
      <c r="BTX545" s="284"/>
      <c r="BTY545" s="284"/>
      <c r="BTZ545" s="284"/>
      <c r="BUA545" s="284"/>
      <c r="BUB545" s="284"/>
      <c r="BUC545" s="284"/>
      <c r="BUD545" s="284"/>
      <c r="BUE545" s="284"/>
      <c r="BUF545" s="284"/>
      <c r="BUG545" s="284"/>
      <c r="BUH545" s="284"/>
      <c r="BUI545" s="284"/>
      <c r="BUJ545" s="284"/>
      <c r="BUK545" s="284"/>
      <c r="BUL545" s="284"/>
      <c r="BUM545" s="284"/>
      <c r="BUN545" s="284"/>
      <c r="BUO545" s="284"/>
      <c r="BUP545" s="284"/>
      <c r="BUQ545" s="284"/>
      <c r="BUR545" s="284"/>
      <c r="BUS545" s="284"/>
      <c r="BUT545" s="284"/>
      <c r="BUU545" s="284"/>
      <c r="BUV545" s="284"/>
      <c r="BUW545" s="284"/>
      <c r="BUX545" s="284"/>
      <c r="BUY545" s="284"/>
      <c r="BUZ545" s="284"/>
      <c r="BVA545" s="284"/>
      <c r="BVB545" s="284"/>
      <c r="BVC545" s="284"/>
      <c r="BVD545" s="284"/>
      <c r="BVE545" s="284"/>
      <c r="BVF545" s="284"/>
      <c r="BVG545" s="284"/>
      <c r="BVH545" s="284"/>
      <c r="BVI545" s="284"/>
      <c r="BVJ545" s="284"/>
      <c r="BVK545" s="284"/>
      <c r="BVL545" s="284"/>
      <c r="BVM545" s="284"/>
      <c r="BVN545" s="284"/>
      <c r="BVO545" s="284"/>
      <c r="BVP545" s="284"/>
      <c r="BVQ545" s="284"/>
      <c r="BVR545" s="284"/>
      <c r="BVS545" s="284"/>
      <c r="BVT545" s="284"/>
      <c r="BVU545" s="284"/>
      <c r="BVV545" s="284"/>
      <c r="BVW545" s="284"/>
      <c r="BVX545" s="284"/>
      <c r="BVY545" s="284"/>
      <c r="BVZ545" s="284"/>
      <c r="BWA545" s="284"/>
      <c r="BWB545" s="284"/>
      <c r="BWC545" s="284"/>
      <c r="BWD545" s="284"/>
      <c r="BWE545" s="284"/>
      <c r="BWF545" s="284"/>
      <c r="BWG545" s="284"/>
      <c r="BWH545" s="284"/>
      <c r="BWI545" s="284"/>
      <c r="BWJ545" s="284"/>
      <c r="BWK545" s="284"/>
      <c r="BWL545" s="284"/>
      <c r="BWM545" s="284"/>
      <c r="BWN545" s="284"/>
      <c r="BWO545" s="284"/>
      <c r="BWP545" s="284"/>
      <c r="BWQ545" s="284"/>
      <c r="BWR545" s="284"/>
      <c r="BWS545" s="284"/>
      <c r="BWT545" s="284"/>
      <c r="BWU545" s="284"/>
      <c r="BWV545" s="284"/>
      <c r="BWW545" s="284"/>
      <c r="BWX545" s="284"/>
      <c r="BWY545" s="284"/>
      <c r="BWZ545" s="284"/>
      <c r="BXA545" s="284"/>
      <c r="BXB545" s="284"/>
      <c r="BXC545" s="284"/>
      <c r="BXD545" s="284"/>
      <c r="BXE545" s="284"/>
      <c r="BXF545" s="284"/>
      <c r="BXG545" s="284"/>
      <c r="BXH545" s="284"/>
      <c r="BXI545" s="284"/>
      <c r="BXJ545" s="284"/>
      <c r="BXK545" s="284"/>
      <c r="BXL545" s="284"/>
      <c r="BXM545" s="284"/>
      <c r="BXN545" s="284"/>
      <c r="BXO545" s="284"/>
      <c r="BXP545" s="284"/>
      <c r="BXQ545" s="284"/>
      <c r="BXR545" s="284"/>
      <c r="BXS545" s="284"/>
      <c r="BXT545" s="284"/>
      <c r="BXU545" s="284"/>
      <c r="BXV545" s="284"/>
      <c r="BXW545" s="284"/>
      <c r="BXX545" s="284"/>
      <c r="BXY545" s="284"/>
      <c r="BXZ545" s="284"/>
      <c r="BYA545" s="284"/>
      <c r="BYB545" s="284"/>
      <c r="BYC545" s="284"/>
      <c r="BYD545" s="284"/>
      <c r="BYE545" s="284"/>
      <c r="BYF545" s="284"/>
      <c r="BYG545" s="284"/>
      <c r="BYH545" s="284"/>
      <c r="BYI545" s="284"/>
      <c r="BYJ545" s="284"/>
      <c r="BYK545" s="284"/>
      <c r="BYL545" s="284"/>
      <c r="BYM545" s="284"/>
      <c r="BYN545" s="284"/>
      <c r="BYO545" s="284"/>
      <c r="BYP545" s="284"/>
      <c r="BYQ545" s="284"/>
      <c r="BYR545" s="284"/>
      <c r="BYS545" s="284"/>
      <c r="BYT545" s="284"/>
      <c r="BYU545" s="284"/>
      <c r="BYV545" s="284"/>
      <c r="BYW545" s="284"/>
      <c r="BYX545" s="284"/>
      <c r="BYY545" s="284"/>
      <c r="BYZ545" s="284"/>
      <c r="BZA545" s="284"/>
      <c r="BZB545" s="284"/>
      <c r="BZC545" s="284"/>
      <c r="BZD545" s="284"/>
      <c r="BZE545" s="284"/>
      <c r="BZF545" s="284"/>
      <c r="BZG545" s="284"/>
      <c r="BZH545" s="284"/>
      <c r="BZI545" s="284"/>
      <c r="BZJ545" s="284"/>
      <c r="BZK545" s="284"/>
      <c r="BZL545" s="284"/>
      <c r="BZM545" s="284"/>
      <c r="BZN545" s="284"/>
      <c r="BZO545" s="284"/>
      <c r="BZP545" s="284"/>
      <c r="BZQ545" s="284"/>
      <c r="BZR545" s="284"/>
      <c r="BZS545" s="284"/>
      <c r="BZT545" s="284"/>
      <c r="BZU545" s="284"/>
      <c r="BZV545" s="284"/>
      <c r="BZW545" s="284"/>
      <c r="BZX545" s="284"/>
      <c r="BZY545" s="284"/>
      <c r="BZZ545" s="284"/>
      <c r="CAA545" s="284"/>
      <c r="CAB545" s="284"/>
      <c r="CAC545" s="284"/>
      <c r="CAD545" s="284"/>
      <c r="CAE545" s="284"/>
      <c r="CAF545" s="284"/>
      <c r="CAG545" s="284"/>
      <c r="CAH545" s="284"/>
      <c r="CAI545" s="284"/>
      <c r="CAJ545" s="284"/>
      <c r="CAK545" s="284"/>
      <c r="CAL545" s="284"/>
      <c r="CAM545" s="284"/>
      <c r="CAN545" s="284"/>
      <c r="CAO545" s="284"/>
      <c r="CAP545" s="284"/>
      <c r="CAQ545" s="284"/>
      <c r="CAR545" s="284"/>
      <c r="CAS545" s="284"/>
      <c r="CAT545" s="284"/>
      <c r="CAU545" s="284"/>
      <c r="CAV545" s="284"/>
      <c r="CAW545" s="284"/>
      <c r="CAX545" s="284"/>
      <c r="CAY545" s="284"/>
      <c r="CAZ545" s="284"/>
      <c r="CBA545" s="284"/>
      <c r="CBB545" s="284"/>
      <c r="CBC545" s="284"/>
      <c r="CBD545" s="284"/>
      <c r="CBE545" s="284"/>
      <c r="CBF545" s="284"/>
      <c r="CBG545" s="284"/>
      <c r="CBH545" s="284"/>
      <c r="CBI545" s="284"/>
      <c r="CBJ545" s="284"/>
      <c r="CBK545" s="284"/>
      <c r="CBL545" s="284"/>
      <c r="CBM545" s="284"/>
      <c r="CBN545" s="284"/>
      <c r="CBO545" s="284"/>
      <c r="CBP545" s="284"/>
      <c r="CBQ545" s="284"/>
      <c r="CBR545" s="284"/>
      <c r="CBS545" s="284"/>
      <c r="CBT545" s="284"/>
      <c r="CBU545" s="284"/>
      <c r="CBV545" s="284"/>
      <c r="CBW545" s="284"/>
      <c r="CBX545" s="284"/>
      <c r="CBY545" s="284"/>
      <c r="CBZ545" s="284"/>
      <c r="CCA545" s="284"/>
      <c r="CCB545" s="284"/>
      <c r="CCC545" s="284"/>
      <c r="CCD545" s="284"/>
      <c r="CCE545" s="284"/>
      <c r="CCF545" s="284"/>
      <c r="CCG545" s="284"/>
      <c r="CCH545" s="284"/>
      <c r="CCI545" s="284"/>
      <c r="CCJ545" s="284"/>
      <c r="CCK545" s="284"/>
      <c r="CCL545" s="284"/>
      <c r="CCM545" s="284"/>
      <c r="CCN545" s="284"/>
      <c r="CCO545" s="284"/>
      <c r="CCP545" s="284"/>
      <c r="CCQ545" s="284"/>
      <c r="CCR545" s="284"/>
      <c r="CCS545" s="284"/>
      <c r="CCT545" s="284"/>
      <c r="CCU545" s="284"/>
      <c r="CCV545" s="284"/>
      <c r="CCW545" s="284"/>
      <c r="CCX545" s="284"/>
      <c r="CCY545" s="284"/>
      <c r="CCZ545" s="284"/>
      <c r="CDA545" s="284"/>
      <c r="CDB545" s="284"/>
      <c r="CDC545" s="284"/>
      <c r="CDD545" s="284"/>
      <c r="CDE545" s="284"/>
      <c r="CDF545" s="284"/>
      <c r="CDG545" s="284"/>
      <c r="CDH545" s="284"/>
      <c r="CDI545" s="284"/>
      <c r="CDJ545" s="284"/>
      <c r="CDK545" s="284"/>
      <c r="CDL545" s="284"/>
      <c r="CDM545" s="284"/>
      <c r="CDN545" s="284"/>
      <c r="CDO545" s="284"/>
      <c r="CDP545" s="284"/>
      <c r="CDQ545" s="284"/>
      <c r="CDR545" s="284"/>
      <c r="CDS545" s="284"/>
      <c r="CDT545" s="284"/>
      <c r="CDU545" s="284"/>
      <c r="CDV545" s="284"/>
      <c r="CDW545" s="284"/>
      <c r="CDX545" s="284"/>
      <c r="CDY545" s="284"/>
      <c r="CDZ545" s="284"/>
      <c r="CEA545" s="284"/>
      <c r="CEB545" s="284"/>
      <c r="CEC545" s="284"/>
      <c r="CED545" s="284"/>
      <c r="CEE545" s="284"/>
      <c r="CEF545" s="284"/>
      <c r="CEG545" s="284"/>
      <c r="CEH545" s="284"/>
      <c r="CEI545" s="284"/>
      <c r="CEJ545" s="284"/>
      <c r="CEK545" s="284"/>
      <c r="CEL545" s="284"/>
      <c r="CEM545" s="284"/>
      <c r="CEN545" s="284"/>
      <c r="CEO545" s="284"/>
      <c r="CEP545" s="284"/>
      <c r="CEQ545" s="284"/>
      <c r="CER545" s="284"/>
      <c r="CES545" s="284"/>
      <c r="CET545" s="284"/>
      <c r="CEU545" s="284"/>
      <c r="CEV545" s="284"/>
      <c r="CEW545" s="284"/>
      <c r="CEX545" s="284"/>
      <c r="CEY545" s="284"/>
      <c r="CEZ545" s="284"/>
      <c r="CFA545" s="284"/>
      <c r="CFB545" s="284"/>
      <c r="CFC545" s="284"/>
      <c r="CFD545" s="284"/>
      <c r="CFE545" s="284"/>
      <c r="CFF545" s="284"/>
      <c r="CFG545" s="284"/>
      <c r="CFH545" s="284"/>
      <c r="CFI545" s="284"/>
      <c r="CFJ545" s="284"/>
      <c r="CFK545" s="284"/>
      <c r="CFL545" s="284"/>
      <c r="CFM545" s="284"/>
      <c r="CFN545" s="284"/>
      <c r="CFO545" s="284"/>
      <c r="CFP545" s="284"/>
      <c r="CFQ545" s="284"/>
      <c r="CFR545" s="284"/>
      <c r="CFS545" s="284"/>
      <c r="CFT545" s="284"/>
      <c r="CFU545" s="284"/>
      <c r="CFV545" s="284"/>
      <c r="CFW545" s="284"/>
      <c r="CFX545" s="284"/>
      <c r="CFY545" s="284"/>
      <c r="CFZ545" s="284"/>
      <c r="CGA545" s="284"/>
      <c r="CGB545" s="284"/>
      <c r="CGC545" s="284"/>
      <c r="CGD545" s="284"/>
      <c r="CGE545" s="284"/>
      <c r="CGF545" s="284"/>
      <c r="CGG545" s="284"/>
      <c r="CGH545" s="284"/>
      <c r="CGI545" s="284"/>
      <c r="CGJ545" s="284"/>
      <c r="CGK545" s="284"/>
      <c r="CGL545" s="284"/>
      <c r="CGM545" s="284"/>
      <c r="CGN545" s="284"/>
      <c r="CGO545" s="284"/>
      <c r="CGP545" s="284"/>
      <c r="CGQ545" s="284"/>
      <c r="CGR545" s="284"/>
      <c r="CGS545" s="284"/>
      <c r="CGT545" s="284"/>
      <c r="CGU545" s="284"/>
      <c r="CGV545" s="284"/>
      <c r="CGW545" s="284"/>
      <c r="CGX545" s="284"/>
      <c r="CGY545" s="284"/>
      <c r="CGZ545" s="284"/>
      <c r="CHA545" s="284"/>
      <c r="CHB545" s="284"/>
      <c r="CHC545" s="284"/>
      <c r="CHD545" s="284"/>
      <c r="CHE545" s="284"/>
      <c r="CHF545" s="284"/>
      <c r="CHG545" s="284"/>
      <c r="CHH545" s="284"/>
      <c r="CHI545" s="284"/>
      <c r="CHJ545" s="284"/>
      <c r="CHK545" s="284"/>
      <c r="CHL545" s="284"/>
      <c r="CHM545" s="284"/>
      <c r="CHN545" s="284"/>
      <c r="CHO545" s="284"/>
      <c r="CHP545" s="284"/>
      <c r="CHQ545" s="284"/>
      <c r="CHR545" s="284"/>
      <c r="CHS545" s="284"/>
      <c r="CHT545" s="284"/>
      <c r="CHU545" s="284"/>
      <c r="CHV545" s="284"/>
      <c r="CHW545" s="284"/>
      <c r="CHX545" s="284"/>
      <c r="CHY545" s="284"/>
      <c r="CHZ545" s="284"/>
      <c r="CIA545" s="284"/>
      <c r="CIB545" s="284"/>
      <c r="CIC545" s="284"/>
      <c r="CID545" s="284"/>
      <c r="CIE545" s="284"/>
      <c r="CIF545" s="284"/>
      <c r="CIG545" s="284"/>
      <c r="CIH545" s="284"/>
      <c r="CII545" s="284"/>
      <c r="CIJ545" s="284"/>
      <c r="CIK545" s="284"/>
      <c r="CIL545" s="284"/>
      <c r="CIM545" s="284"/>
      <c r="CIN545" s="284"/>
      <c r="CIO545" s="284"/>
      <c r="CIP545" s="284"/>
      <c r="CIQ545" s="284"/>
      <c r="CIR545" s="284"/>
      <c r="CIS545" s="284"/>
      <c r="CIT545" s="284"/>
      <c r="CIU545" s="284"/>
      <c r="CIV545" s="284"/>
      <c r="CIW545" s="284"/>
      <c r="CIX545" s="284"/>
      <c r="CIY545" s="284"/>
      <c r="CIZ545" s="284"/>
      <c r="CJA545" s="284"/>
      <c r="CJB545" s="284"/>
      <c r="CJC545" s="284"/>
      <c r="CJD545" s="284"/>
      <c r="CJE545" s="284"/>
      <c r="CJF545" s="284"/>
      <c r="CJG545" s="284"/>
      <c r="CJH545" s="284"/>
      <c r="CJI545" s="284"/>
      <c r="CJJ545" s="284"/>
      <c r="CJK545" s="284"/>
      <c r="CJL545" s="284"/>
      <c r="CJM545" s="284"/>
      <c r="CJN545" s="284"/>
      <c r="CJO545" s="284"/>
      <c r="CJP545" s="284"/>
      <c r="CJQ545" s="284"/>
      <c r="CJR545" s="284"/>
      <c r="CJS545" s="284"/>
      <c r="CJT545" s="284"/>
      <c r="CJU545" s="284"/>
      <c r="CJV545" s="284"/>
      <c r="CJW545" s="284"/>
      <c r="CJX545" s="284"/>
      <c r="CJY545" s="284"/>
      <c r="CJZ545" s="284"/>
      <c r="CKA545" s="284"/>
      <c r="CKB545" s="284"/>
      <c r="CKC545" s="284"/>
      <c r="CKD545" s="284"/>
      <c r="CKE545" s="284"/>
      <c r="CKF545" s="284"/>
      <c r="CKG545" s="284"/>
      <c r="CKH545" s="284"/>
      <c r="CKI545" s="284"/>
      <c r="CKJ545" s="284"/>
      <c r="CKK545" s="284"/>
      <c r="CKL545" s="284"/>
      <c r="CKM545" s="284"/>
      <c r="CKN545" s="284"/>
      <c r="CKO545" s="284"/>
      <c r="CKP545" s="284"/>
      <c r="CKQ545" s="284"/>
      <c r="CKR545" s="284"/>
      <c r="CKS545" s="284"/>
      <c r="CKT545" s="284"/>
      <c r="CKU545" s="284"/>
      <c r="CKV545" s="284"/>
      <c r="CKW545" s="284"/>
      <c r="CKX545" s="284"/>
      <c r="CKY545" s="284"/>
      <c r="CKZ545" s="284"/>
      <c r="CLA545" s="284"/>
      <c r="CLB545" s="284"/>
      <c r="CLC545" s="284"/>
      <c r="CLD545" s="284"/>
      <c r="CLE545" s="284"/>
      <c r="CLF545" s="284"/>
      <c r="CLG545" s="284"/>
      <c r="CLH545" s="284"/>
      <c r="CLI545" s="284"/>
      <c r="CLJ545" s="284"/>
      <c r="CLK545" s="284"/>
      <c r="CLL545" s="284"/>
      <c r="CLM545" s="284"/>
      <c r="CLN545" s="284"/>
      <c r="CLO545" s="284"/>
      <c r="CLP545" s="284"/>
      <c r="CLQ545" s="284"/>
      <c r="CLR545" s="284"/>
      <c r="CLS545" s="284"/>
      <c r="CLT545" s="284"/>
      <c r="CLU545" s="284"/>
      <c r="CLV545" s="284"/>
      <c r="CLW545" s="284"/>
      <c r="CLX545" s="284"/>
      <c r="CLY545" s="284"/>
      <c r="CLZ545" s="284"/>
      <c r="CMA545" s="284"/>
      <c r="CMB545" s="284"/>
      <c r="CMC545" s="284"/>
      <c r="CMD545" s="284"/>
      <c r="CME545" s="284"/>
      <c r="CMF545" s="284"/>
      <c r="CMG545" s="284"/>
      <c r="CMH545" s="284"/>
      <c r="CMI545" s="284"/>
      <c r="CMJ545" s="284"/>
      <c r="CMK545" s="284"/>
      <c r="CML545" s="284"/>
      <c r="CMM545" s="284"/>
      <c r="CMN545" s="284"/>
      <c r="CMO545" s="284"/>
      <c r="CMP545" s="284"/>
      <c r="CMQ545" s="284"/>
      <c r="CMR545" s="284"/>
      <c r="CMS545" s="284"/>
      <c r="CMT545" s="284"/>
      <c r="CMU545" s="284"/>
      <c r="CMV545" s="284"/>
      <c r="CMW545" s="284"/>
      <c r="CMX545" s="284"/>
      <c r="CMY545" s="284"/>
      <c r="CMZ545" s="284"/>
      <c r="CNA545" s="284"/>
      <c r="CNB545" s="284"/>
      <c r="CNC545" s="284"/>
      <c r="CND545" s="284"/>
      <c r="CNE545" s="284"/>
      <c r="CNF545" s="284"/>
      <c r="CNG545" s="284"/>
      <c r="CNH545" s="284"/>
      <c r="CNI545" s="284"/>
      <c r="CNJ545" s="284"/>
      <c r="CNK545" s="284"/>
      <c r="CNL545" s="284"/>
      <c r="CNM545" s="284"/>
      <c r="CNN545" s="284"/>
      <c r="CNO545" s="284"/>
      <c r="CNP545" s="284"/>
      <c r="CNQ545" s="284"/>
      <c r="CNR545" s="284"/>
      <c r="CNS545" s="284"/>
      <c r="CNT545" s="284"/>
      <c r="CNU545" s="284"/>
      <c r="CNV545" s="284"/>
      <c r="CNW545" s="284"/>
      <c r="CNX545" s="284"/>
      <c r="CNY545" s="284"/>
      <c r="CNZ545" s="284"/>
      <c r="COA545" s="284"/>
      <c r="COB545" s="284"/>
      <c r="COC545" s="284"/>
      <c r="COD545" s="284"/>
      <c r="COE545" s="284"/>
      <c r="COF545" s="284"/>
      <c r="COG545" s="284"/>
      <c r="COH545" s="284"/>
      <c r="COI545" s="284"/>
      <c r="COJ545" s="284"/>
      <c r="COK545" s="284"/>
      <c r="COL545" s="284"/>
      <c r="COM545" s="284"/>
      <c r="CON545" s="284"/>
      <c r="COO545" s="284"/>
      <c r="COP545" s="284"/>
      <c r="COQ545" s="284"/>
      <c r="COR545" s="284"/>
      <c r="COS545" s="284"/>
      <c r="COT545" s="284"/>
      <c r="COU545" s="284"/>
      <c r="COV545" s="284"/>
      <c r="COW545" s="284"/>
      <c r="COX545" s="284"/>
      <c r="COY545" s="284"/>
      <c r="COZ545" s="284"/>
      <c r="CPA545" s="284"/>
      <c r="CPB545" s="284"/>
      <c r="CPC545" s="284"/>
      <c r="CPD545" s="284"/>
      <c r="CPE545" s="284"/>
      <c r="CPF545" s="284"/>
      <c r="CPG545" s="284"/>
      <c r="CPH545" s="284"/>
      <c r="CPI545" s="284"/>
      <c r="CPJ545" s="284"/>
      <c r="CPK545" s="284"/>
      <c r="CPL545" s="284"/>
      <c r="CPM545" s="284"/>
      <c r="CPN545" s="284"/>
      <c r="CPO545" s="284"/>
      <c r="CPP545" s="284"/>
      <c r="CPQ545" s="284"/>
      <c r="CPR545" s="284"/>
      <c r="CPS545" s="284"/>
      <c r="CPT545" s="284"/>
      <c r="CPU545" s="284"/>
      <c r="CPV545" s="284"/>
      <c r="CPW545" s="284"/>
      <c r="CPX545" s="284"/>
      <c r="CPY545" s="284"/>
      <c r="CPZ545" s="284"/>
      <c r="CQA545" s="284"/>
      <c r="CQB545" s="284"/>
      <c r="CQC545" s="284"/>
      <c r="CQD545" s="284"/>
      <c r="CQE545" s="284"/>
      <c r="CQF545" s="284"/>
      <c r="CQG545" s="284"/>
      <c r="CQH545" s="284"/>
      <c r="CQI545" s="284"/>
      <c r="CQJ545" s="284"/>
      <c r="CQK545" s="284"/>
      <c r="CQL545" s="284"/>
      <c r="CQM545" s="284"/>
      <c r="CQN545" s="284"/>
      <c r="CQO545" s="284"/>
      <c r="CQP545" s="284"/>
      <c r="CQQ545" s="284"/>
      <c r="CQR545" s="284"/>
      <c r="CQS545" s="284"/>
      <c r="CQT545" s="284"/>
      <c r="CQU545" s="284"/>
      <c r="CQV545" s="284"/>
      <c r="CQW545" s="284"/>
      <c r="CQX545" s="284"/>
      <c r="CQY545" s="284"/>
      <c r="CQZ545" s="284"/>
      <c r="CRA545" s="284"/>
      <c r="CRB545" s="284"/>
      <c r="CRC545" s="284"/>
      <c r="CRD545" s="284"/>
      <c r="CRE545" s="284"/>
      <c r="CRF545" s="284"/>
      <c r="CRG545" s="284"/>
      <c r="CRH545" s="284"/>
      <c r="CRI545" s="284"/>
      <c r="CRJ545" s="284"/>
      <c r="CRK545" s="284"/>
      <c r="CRL545" s="284"/>
      <c r="CRM545" s="284"/>
      <c r="CRN545" s="284"/>
      <c r="CRO545" s="284"/>
      <c r="CRP545" s="284"/>
      <c r="CRQ545" s="284"/>
      <c r="CRR545" s="284"/>
      <c r="CRS545" s="284"/>
      <c r="CRT545" s="284"/>
      <c r="CRU545" s="284"/>
      <c r="CRV545" s="284"/>
      <c r="CRW545" s="284"/>
      <c r="CRX545" s="284"/>
      <c r="CRY545" s="284"/>
      <c r="CRZ545" s="284"/>
      <c r="CSA545" s="284"/>
      <c r="CSB545" s="284"/>
      <c r="CSC545" s="284"/>
      <c r="CSD545" s="284"/>
      <c r="CSE545" s="284"/>
      <c r="CSF545" s="284"/>
      <c r="CSG545" s="284"/>
      <c r="CSH545" s="284"/>
      <c r="CSI545" s="284"/>
      <c r="CSJ545" s="284"/>
      <c r="CSK545" s="284"/>
      <c r="CSL545" s="284"/>
      <c r="CSM545" s="284"/>
      <c r="CSN545" s="284"/>
      <c r="CSO545" s="284"/>
      <c r="CSP545" s="284"/>
      <c r="CSQ545" s="284"/>
      <c r="CSR545" s="284"/>
      <c r="CSS545" s="284"/>
      <c r="CST545" s="284"/>
      <c r="CSU545" s="284"/>
      <c r="CSV545" s="284"/>
      <c r="CSW545" s="284"/>
      <c r="CSX545" s="284"/>
      <c r="CSY545" s="284"/>
      <c r="CSZ545" s="284"/>
      <c r="CTA545" s="284"/>
      <c r="CTB545" s="284"/>
      <c r="CTC545" s="284"/>
      <c r="CTD545" s="284"/>
      <c r="CTE545" s="284"/>
      <c r="CTF545" s="284"/>
      <c r="CTG545" s="284"/>
      <c r="CTH545" s="284"/>
      <c r="CTI545" s="284"/>
      <c r="CTJ545" s="284"/>
      <c r="CTK545" s="284"/>
      <c r="CTL545" s="284"/>
      <c r="CTM545" s="284"/>
      <c r="CTN545" s="284"/>
      <c r="CTO545" s="284"/>
      <c r="CTP545" s="284"/>
      <c r="CTQ545" s="284"/>
      <c r="CTR545" s="284"/>
      <c r="CTS545" s="284"/>
      <c r="CTT545" s="284"/>
      <c r="CTU545" s="284"/>
      <c r="CTV545" s="284"/>
      <c r="CTW545" s="284"/>
      <c r="CTX545" s="284"/>
      <c r="CTY545" s="284"/>
      <c r="CTZ545" s="284"/>
      <c r="CUA545" s="284"/>
      <c r="CUB545" s="284"/>
      <c r="CUC545" s="284"/>
      <c r="CUD545" s="284"/>
      <c r="CUE545" s="284"/>
      <c r="CUF545" s="284"/>
      <c r="CUG545" s="284"/>
      <c r="CUH545" s="284"/>
      <c r="CUI545" s="284"/>
      <c r="CUJ545" s="284"/>
      <c r="CUK545" s="284"/>
      <c r="CUL545" s="284"/>
      <c r="CUM545" s="284"/>
      <c r="CUN545" s="284"/>
      <c r="CUO545" s="284"/>
      <c r="CUP545" s="284"/>
      <c r="CUQ545" s="284"/>
      <c r="CUR545" s="284"/>
      <c r="CUS545" s="284"/>
      <c r="CUT545" s="284"/>
      <c r="CUU545" s="284"/>
      <c r="CUV545" s="284"/>
      <c r="CUW545" s="284"/>
      <c r="CUX545" s="284"/>
      <c r="CUY545" s="284"/>
      <c r="CUZ545" s="284"/>
      <c r="CVA545" s="284"/>
      <c r="CVB545" s="284"/>
      <c r="CVC545" s="284"/>
      <c r="CVD545" s="284"/>
      <c r="CVE545" s="284"/>
      <c r="CVF545" s="284"/>
      <c r="CVG545" s="284"/>
      <c r="CVH545" s="284"/>
      <c r="CVI545" s="284"/>
      <c r="CVJ545" s="284"/>
      <c r="CVK545" s="284"/>
      <c r="CVL545" s="284"/>
      <c r="CVM545" s="284"/>
      <c r="CVN545" s="284"/>
      <c r="CVO545" s="284"/>
      <c r="CVP545" s="284"/>
      <c r="CVQ545" s="284"/>
      <c r="CVR545" s="284"/>
      <c r="CVS545" s="284"/>
      <c r="CVT545" s="284"/>
      <c r="CVU545" s="284"/>
      <c r="CVV545" s="284"/>
      <c r="CVW545" s="284"/>
      <c r="CVX545" s="284"/>
      <c r="CVY545" s="284"/>
      <c r="CVZ545" s="284"/>
      <c r="CWA545" s="284"/>
      <c r="CWB545" s="284"/>
      <c r="CWC545" s="284"/>
      <c r="CWD545" s="284"/>
      <c r="CWE545" s="284"/>
      <c r="CWF545" s="284"/>
      <c r="CWG545" s="284"/>
      <c r="CWH545" s="284"/>
      <c r="CWI545" s="284"/>
      <c r="CWJ545" s="284"/>
      <c r="CWK545" s="284"/>
      <c r="CWL545" s="284"/>
      <c r="CWM545" s="284"/>
      <c r="CWN545" s="284"/>
      <c r="CWO545" s="284"/>
      <c r="CWP545" s="284"/>
      <c r="CWQ545" s="284"/>
      <c r="CWR545" s="284"/>
      <c r="CWS545" s="284"/>
      <c r="CWT545" s="284"/>
      <c r="CWU545" s="284"/>
      <c r="CWV545" s="284"/>
      <c r="CWW545" s="284"/>
      <c r="CWX545" s="284"/>
      <c r="CWY545" s="284"/>
      <c r="CWZ545" s="284"/>
      <c r="CXA545" s="284"/>
      <c r="CXB545" s="284"/>
      <c r="CXC545" s="284"/>
      <c r="CXD545" s="284"/>
      <c r="CXE545" s="284"/>
      <c r="CXF545" s="284"/>
      <c r="CXG545" s="284"/>
      <c r="CXH545" s="284"/>
      <c r="CXI545" s="284"/>
      <c r="CXJ545" s="284"/>
      <c r="CXK545" s="284"/>
      <c r="CXL545" s="284"/>
      <c r="CXM545" s="284"/>
      <c r="CXN545" s="284"/>
      <c r="CXO545" s="284"/>
      <c r="CXP545" s="284"/>
      <c r="CXQ545" s="284"/>
      <c r="CXR545" s="284"/>
      <c r="CXS545" s="284"/>
      <c r="CXT545" s="284"/>
      <c r="CXU545" s="284"/>
      <c r="CXV545" s="284"/>
      <c r="CXW545" s="284"/>
      <c r="CXX545" s="284"/>
      <c r="CXY545" s="284"/>
      <c r="CXZ545" s="284"/>
      <c r="CYA545" s="284"/>
      <c r="CYB545" s="284"/>
      <c r="CYC545" s="284"/>
      <c r="CYD545" s="284"/>
      <c r="CYE545" s="284"/>
      <c r="CYF545" s="284"/>
      <c r="CYG545" s="284"/>
      <c r="CYH545" s="284"/>
      <c r="CYI545" s="284"/>
      <c r="CYJ545" s="284"/>
      <c r="CYK545" s="284"/>
      <c r="CYL545" s="284"/>
      <c r="CYM545" s="284"/>
      <c r="CYN545" s="284"/>
      <c r="CYO545" s="284"/>
      <c r="CYP545" s="284"/>
      <c r="CYQ545" s="284"/>
      <c r="CYR545" s="284"/>
      <c r="CYS545" s="284"/>
      <c r="CYT545" s="284"/>
      <c r="CYU545" s="284"/>
      <c r="CYV545" s="284"/>
      <c r="CYW545" s="284"/>
      <c r="CYX545" s="284"/>
      <c r="CYY545" s="284"/>
      <c r="CYZ545" s="284"/>
      <c r="CZA545" s="284"/>
      <c r="CZB545" s="284"/>
      <c r="CZC545" s="284"/>
      <c r="CZD545" s="284"/>
      <c r="CZE545" s="284"/>
      <c r="CZF545" s="284"/>
      <c r="CZG545" s="284"/>
      <c r="CZH545" s="284"/>
      <c r="CZI545" s="284"/>
      <c r="CZJ545" s="284"/>
      <c r="CZK545" s="284"/>
      <c r="CZL545" s="284"/>
      <c r="CZM545" s="284"/>
      <c r="CZN545" s="284"/>
      <c r="CZO545" s="284"/>
      <c r="CZP545" s="284"/>
      <c r="CZQ545" s="284"/>
      <c r="CZR545" s="284"/>
      <c r="CZS545" s="284"/>
      <c r="CZT545" s="284"/>
      <c r="CZU545" s="284"/>
      <c r="CZV545" s="284"/>
      <c r="CZW545" s="284"/>
      <c r="CZX545" s="284"/>
      <c r="CZY545" s="284"/>
      <c r="CZZ545" s="284"/>
      <c r="DAA545" s="284"/>
      <c r="DAB545" s="284"/>
      <c r="DAC545" s="284"/>
      <c r="DAD545" s="284"/>
      <c r="DAE545" s="284"/>
      <c r="DAF545" s="284"/>
      <c r="DAG545" s="284"/>
      <c r="DAH545" s="284"/>
      <c r="DAI545" s="284"/>
      <c r="DAJ545" s="284"/>
      <c r="DAK545" s="284"/>
      <c r="DAL545" s="284"/>
      <c r="DAM545" s="284"/>
      <c r="DAN545" s="284"/>
      <c r="DAO545" s="284"/>
      <c r="DAP545" s="284"/>
      <c r="DAQ545" s="284"/>
      <c r="DAR545" s="284"/>
      <c r="DAS545" s="284"/>
      <c r="DAT545" s="284"/>
      <c r="DAU545" s="284"/>
      <c r="DAV545" s="284"/>
      <c r="DAW545" s="284"/>
      <c r="DAX545" s="284"/>
      <c r="DAY545" s="284"/>
      <c r="DAZ545" s="284"/>
      <c r="DBA545" s="284"/>
      <c r="DBB545" s="284"/>
      <c r="DBC545" s="284"/>
      <c r="DBD545" s="284"/>
      <c r="DBE545" s="284"/>
      <c r="DBF545" s="284"/>
      <c r="DBG545" s="284"/>
      <c r="DBH545" s="284"/>
      <c r="DBI545" s="284"/>
      <c r="DBJ545" s="284"/>
      <c r="DBK545" s="284"/>
      <c r="DBL545" s="284"/>
      <c r="DBM545" s="284"/>
      <c r="DBN545" s="284"/>
      <c r="DBO545" s="284"/>
      <c r="DBP545" s="284"/>
      <c r="DBQ545" s="284"/>
      <c r="DBR545" s="284"/>
      <c r="DBS545" s="284"/>
      <c r="DBT545" s="284"/>
      <c r="DBU545" s="284"/>
      <c r="DBV545" s="284"/>
      <c r="DBW545" s="284"/>
      <c r="DBX545" s="284"/>
      <c r="DBY545" s="284"/>
      <c r="DBZ545" s="284"/>
      <c r="DCA545" s="284"/>
      <c r="DCB545" s="284"/>
      <c r="DCC545" s="284"/>
      <c r="DCD545" s="284"/>
      <c r="DCE545" s="284"/>
      <c r="DCF545" s="284"/>
      <c r="DCG545" s="284"/>
      <c r="DCH545" s="284"/>
      <c r="DCI545" s="284"/>
      <c r="DCJ545" s="284"/>
      <c r="DCK545" s="284"/>
      <c r="DCL545" s="284"/>
      <c r="DCM545" s="284"/>
      <c r="DCN545" s="284"/>
      <c r="DCO545" s="284"/>
      <c r="DCP545" s="284"/>
      <c r="DCQ545" s="284"/>
      <c r="DCR545" s="284"/>
      <c r="DCS545" s="284"/>
      <c r="DCT545" s="284"/>
      <c r="DCU545" s="284"/>
      <c r="DCV545" s="284"/>
      <c r="DCW545" s="284"/>
      <c r="DCX545" s="284"/>
      <c r="DCY545" s="284"/>
      <c r="DCZ545" s="284"/>
      <c r="DDA545" s="284"/>
      <c r="DDB545" s="284"/>
      <c r="DDC545" s="284"/>
      <c r="DDD545" s="284"/>
      <c r="DDE545" s="284"/>
      <c r="DDF545" s="284"/>
      <c r="DDG545" s="284"/>
      <c r="DDH545" s="284"/>
      <c r="DDI545" s="284"/>
      <c r="DDJ545" s="284"/>
      <c r="DDK545" s="284"/>
      <c r="DDL545" s="284"/>
      <c r="DDM545" s="284"/>
      <c r="DDN545" s="284"/>
      <c r="DDO545" s="284"/>
      <c r="DDP545" s="284"/>
      <c r="DDQ545" s="284"/>
      <c r="DDR545" s="284"/>
      <c r="DDS545" s="284"/>
      <c r="DDT545" s="284"/>
      <c r="DDU545" s="284"/>
      <c r="DDV545" s="284"/>
      <c r="DDW545" s="284"/>
      <c r="DDX545" s="284"/>
      <c r="DDY545" s="284"/>
      <c r="DDZ545" s="284"/>
      <c r="DEA545" s="284"/>
      <c r="DEB545" s="284"/>
      <c r="DEC545" s="284"/>
      <c r="DED545" s="284"/>
      <c r="DEE545" s="284"/>
      <c r="DEF545" s="284"/>
      <c r="DEG545" s="284"/>
      <c r="DEH545" s="284"/>
      <c r="DEI545" s="284"/>
      <c r="DEJ545" s="284"/>
      <c r="DEK545" s="284"/>
      <c r="DEL545" s="284"/>
      <c r="DEM545" s="284"/>
      <c r="DEN545" s="284"/>
      <c r="DEO545" s="284"/>
      <c r="DEP545" s="284"/>
      <c r="DEQ545" s="284"/>
      <c r="DER545" s="284"/>
      <c r="DES545" s="284"/>
      <c r="DET545" s="284"/>
      <c r="DEU545" s="284"/>
      <c r="DEV545" s="284"/>
      <c r="DEW545" s="284"/>
      <c r="DEX545" s="284"/>
      <c r="DEY545" s="284"/>
      <c r="DEZ545" s="284"/>
      <c r="DFA545" s="284"/>
      <c r="DFB545" s="284"/>
      <c r="DFC545" s="284"/>
      <c r="DFD545" s="284"/>
      <c r="DFE545" s="284"/>
      <c r="DFF545" s="284"/>
      <c r="DFG545" s="284"/>
      <c r="DFH545" s="284"/>
      <c r="DFI545" s="284"/>
      <c r="DFJ545" s="284"/>
      <c r="DFK545" s="284"/>
      <c r="DFL545" s="284"/>
      <c r="DFM545" s="284"/>
      <c r="DFN545" s="284"/>
      <c r="DFO545" s="284"/>
      <c r="DFP545" s="284"/>
      <c r="DFQ545" s="284"/>
      <c r="DFR545" s="284"/>
      <c r="DFS545" s="284"/>
      <c r="DFT545" s="284"/>
      <c r="DFU545" s="284"/>
      <c r="DFV545" s="284"/>
      <c r="DFW545" s="284"/>
      <c r="DFX545" s="284"/>
      <c r="DFY545" s="284"/>
      <c r="DFZ545" s="284"/>
      <c r="DGA545" s="284"/>
      <c r="DGB545" s="284"/>
      <c r="DGC545" s="284"/>
      <c r="DGD545" s="284"/>
      <c r="DGE545" s="284"/>
      <c r="DGF545" s="284"/>
      <c r="DGG545" s="284"/>
      <c r="DGH545" s="284"/>
      <c r="DGI545" s="284"/>
      <c r="DGJ545" s="284"/>
      <c r="DGK545" s="284"/>
      <c r="DGL545" s="284"/>
      <c r="DGM545" s="284"/>
      <c r="DGN545" s="284"/>
      <c r="DGO545" s="284"/>
      <c r="DGP545" s="284"/>
      <c r="DGQ545" s="284"/>
      <c r="DGR545" s="284"/>
      <c r="DGS545" s="284"/>
      <c r="DGT545" s="284"/>
      <c r="DGU545" s="284"/>
      <c r="DGV545" s="284"/>
      <c r="DGW545" s="284"/>
      <c r="DGX545" s="284"/>
      <c r="DGY545" s="284"/>
      <c r="DGZ545" s="284"/>
      <c r="DHA545" s="284"/>
      <c r="DHB545" s="284"/>
      <c r="DHC545" s="284"/>
      <c r="DHD545" s="284"/>
      <c r="DHE545" s="284"/>
      <c r="DHF545" s="284"/>
      <c r="DHG545" s="284"/>
      <c r="DHH545" s="284"/>
      <c r="DHI545" s="284"/>
      <c r="DHJ545" s="284"/>
      <c r="DHK545" s="284"/>
      <c r="DHL545" s="284"/>
      <c r="DHM545" s="284"/>
      <c r="DHN545" s="284"/>
      <c r="DHO545" s="284"/>
      <c r="DHP545" s="284"/>
      <c r="DHQ545" s="284"/>
      <c r="DHR545" s="284"/>
      <c r="DHS545" s="284"/>
      <c r="DHT545" s="284"/>
      <c r="DHU545" s="284"/>
      <c r="DHV545" s="284"/>
      <c r="DHW545" s="284"/>
      <c r="DHX545" s="284"/>
      <c r="DHY545" s="284"/>
      <c r="DHZ545" s="284"/>
      <c r="DIA545" s="284"/>
      <c r="DIB545" s="284"/>
      <c r="DIC545" s="284"/>
      <c r="DID545" s="284"/>
      <c r="DIE545" s="284"/>
      <c r="DIF545" s="284"/>
      <c r="DIG545" s="284"/>
      <c r="DIH545" s="284"/>
      <c r="DII545" s="284"/>
      <c r="DIJ545" s="284"/>
      <c r="DIK545" s="284"/>
      <c r="DIL545" s="284"/>
      <c r="DIM545" s="284"/>
      <c r="DIN545" s="284"/>
      <c r="DIO545" s="284"/>
      <c r="DIP545" s="284"/>
      <c r="DIQ545" s="284"/>
      <c r="DIR545" s="284"/>
      <c r="DIS545" s="284"/>
      <c r="DIT545" s="284"/>
      <c r="DIU545" s="284"/>
      <c r="DIV545" s="284"/>
      <c r="DIW545" s="284"/>
      <c r="DIX545" s="284"/>
      <c r="DIY545" s="284"/>
      <c r="DIZ545" s="284"/>
      <c r="DJA545" s="284"/>
      <c r="DJB545" s="284"/>
      <c r="DJC545" s="284"/>
      <c r="DJD545" s="284"/>
      <c r="DJE545" s="284"/>
      <c r="DJF545" s="284"/>
      <c r="DJG545" s="284"/>
      <c r="DJH545" s="284"/>
      <c r="DJI545" s="284"/>
      <c r="DJJ545" s="284"/>
      <c r="DJK545" s="284"/>
      <c r="DJL545" s="284"/>
      <c r="DJM545" s="284"/>
      <c r="DJN545" s="284"/>
      <c r="DJO545" s="284"/>
      <c r="DJP545" s="284"/>
      <c r="DJQ545" s="284"/>
      <c r="DJR545" s="284"/>
      <c r="DJS545" s="284"/>
      <c r="DJT545" s="284"/>
      <c r="DJU545" s="284"/>
      <c r="DJV545" s="284"/>
      <c r="DJW545" s="284"/>
      <c r="DJX545" s="284"/>
      <c r="DJY545" s="284"/>
      <c r="DJZ545" s="284"/>
      <c r="DKA545" s="284"/>
      <c r="DKB545" s="284"/>
      <c r="DKC545" s="284"/>
      <c r="DKD545" s="284"/>
      <c r="DKE545" s="284"/>
      <c r="DKF545" s="284"/>
      <c r="DKG545" s="284"/>
      <c r="DKH545" s="284"/>
      <c r="DKI545" s="284"/>
      <c r="DKJ545" s="284"/>
      <c r="DKK545" s="284"/>
      <c r="DKL545" s="284"/>
      <c r="DKM545" s="284"/>
      <c r="DKN545" s="284"/>
      <c r="DKO545" s="284"/>
      <c r="DKP545" s="284"/>
      <c r="DKQ545" s="284"/>
      <c r="DKR545" s="284"/>
      <c r="DKS545" s="284"/>
      <c r="DKT545" s="284"/>
      <c r="DKU545" s="284"/>
      <c r="DKV545" s="284"/>
      <c r="DKW545" s="284"/>
      <c r="DKX545" s="284"/>
      <c r="DKY545" s="284"/>
      <c r="DKZ545" s="284"/>
      <c r="DLA545" s="284"/>
      <c r="DLB545" s="284"/>
      <c r="DLC545" s="284"/>
      <c r="DLD545" s="284"/>
      <c r="DLE545" s="284"/>
      <c r="DLF545" s="284"/>
      <c r="DLG545" s="284"/>
      <c r="DLH545" s="284"/>
      <c r="DLI545" s="284"/>
      <c r="DLJ545" s="284"/>
      <c r="DLK545" s="284"/>
      <c r="DLL545" s="284"/>
      <c r="DLM545" s="284"/>
      <c r="DLN545" s="284"/>
      <c r="DLO545" s="284"/>
      <c r="DLP545" s="284"/>
      <c r="DLQ545" s="284"/>
      <c r="DLR545" s="284"/>
      <c r="DLS545" s="284"/>
      <c r="DLT545" s="284"/>
      <c r="DLU545" s="284"/>
      <c r="DLV545" s="284"/>
      <c r="DLW545" s="284"/>
      <c r="DLX545" s="284"/>
      <c r="DLY545" s="284"/>
      <c r="DLZ545" s="284"/>
      <c r="DMA545" s="284"/>
      <c r="DMB545" s="284"/>
      <c r="DMC545" s="284"/>
      <c r="DMD545" s="284"/>
      <c r="DME545" s="284"/>
      <c r="DMF545" s="284"/>
      <c r="DMG545" s="284"/>
      <c r="DMH545" s="284"/>
      <c r="DMI545" s="284"/>
      <c r="DMJ545" s="284"/>
      <c r="DMK545" s="284"/>
      <c r="DML545" s="284"/>
      <c r="DMM545" s="284"/>
      <c r="DMN545" s="284"/>
      <c r="DMO545" s="284"/>
      <c r="DMP545" s="284"/>
      <c r="DMQ545" s="284"/>
      <c r="DMR545" s="284"/>
      <c r="DMS545" s="284"/>
      <c r="DMT545" s="284"/>
      <c r="DMU545" s="284"/>
      <c r="DMV545" s="284"/>
      <c r="DMW545" s="284"/>
      <c r="DMX545" s="284"/>
      <c r="DMY545" s="284"/>
      <c r="DMZ545" s="284"/>
      <c r="DNA545" s="284"/>
      <c r="DNB545" s="284"/>
      <c r="DNC545" s="284"/>
      <c r="DND545" s="284"/>
      <c r="DNE545" s="284"/>
      <c r="DNF545" s="284"/>
      <c r="DNG545" s="284"/>
      <c r="DNH545" s="284"/>
      <c r="DNI545" s="284"/>
      <c r="DNJ545" s="284"/>
      <c r="DNK545" s="284"/>
      <c r="DNL545" s="284"/>
      <c r="DNM545" s="284"/>
      <c r="DNN545" s="284"/>
      <c r="DNO545" s="284"/>
      <c r="DNP545" s="284"/>
      <c r="DNQ545" s="284"/>
      <c r="DNR545" s="284"/>
      <c r="DNS545" s="284"/>
      <c r="DNT545" s="284"/>
      <c r="DNU545" s="284"/>
      <c r="DNV545" s="284"/>
      <c r="DNW545" s="284"/>
      <c r="DNX545" s="284"/>
      <c r="DNY545" s="284"/>
      <c r="DNZ545" s="284"/>
      <c r="DOA545" s="284"/>
      <c r="DOB545" s="284"/>
      <c r="DOC545" s="284"/>
      <c r="DOD545" s="284"/>
      <c r="DOE545" s="284"/>
      <c r="DOF545" s="284"/>
      <c r="DOG545" s="284"/>
      <c r="DOH545" s="284"/>
      <c r="DOI545" s="284"/>
      <c r="DOJ545" s="284"/>
      <c r="DOK545" s="284"/>
      <c r="DOL545" s="284"/>
      <c r="DOM545" s="284"/>
      <c r="DON545" s="284"/>
      <c r="DOO545" s="284"/>
      <c r="DOP545" s="284"/>
      <c r="DOQ545" s="284"/>
      <c r="DOR545" s="284"/>
      <c r="DOS545" s="284"/>
      <c r="DOT545" s="284"/>
      <c r="DOU545" s="284"/>
      <c r="DOV545" s="284"/>
      <c r="DOW545" s="284"/>
      <c r="DOX545" s="284"/>
      <c r="DOY545" s="284"/>
      <c r="DOZ545" s="284"/>
      <c r="DPA545" s="284"/>
      <c r="DPB545" s="284"/>
      <c r="DPC545" s="284"/>
      <c r="DPD545" s="284"/>
      <c r="DPE545" s="284"/>
      <c r="DPF545" s="284"/>
      <c r="DPG545" s="284"/>
      <c r="DPH545" s="284"/>
      <c r="DPI545" s="284"/>
      <c r="DPJ545" s="284"/>
      <c r="DPK545" s="284"/>
      <c r="DPL545" s="284"/>
      <c r="DPM545" s="284"/>
      <c r="DPN545" s="284"/>
      <c r="DPO545" s="284"/>
      <c r="DPP545" s="284"/>
      <c r="DPQ545" s="284"/>
      <c r="DPR545" s="284"/>
      <c r="DPS545" s="284"/>
      <c r="DPT545" s="284"/>
      <c r="DPU545" s="284"/>
      <c r="DPV545" s="284"/>
      <c r="DPW545" s="284"/>
      <c r="DPX545" s="284"/>
      <c r="DPY545" s="284"/>
      <c r="DPZ545" s="284"/>
      <c r="DQA545" s="284"/>
      <c r="DQB545" s="284"/>
      <c r="DQC545" s="284"/>
      <c r="DQD545" s="284"/>
      <c r="DQE545" s="284"/>
      <c r="DQF545" s="284"/>
      <c r="DQG545" s="284"/>
      <c r="DQH545" s="284"/>
      <c r="DQI545" s="284"/>
      <c r="DQJ545" s="284"/>
      <c r="DQK545" s="284"/>
      <c r="DQL545" s="284"/>
      <c r="DQM545" s="284"/>
      <c r="DQN545" s="284"/>
      <c r="DQO545" s="284"/>
      <c r="DQP545" s="284"/>
      <c r="DQQ545" s="284"/>
      <c r="DQR545" s="284"/>
      <c r="DQS545" s="284"/>
      <c r="DQT545" s="284"/>
      <c r="DQU545" s="284"/>
      <c r="DQV545" s="284"/>
      <c r="DQW545" s="284"/>
      <c r="DQX545" s="284"/>
      <c r="DQY545" s="284"/>
      <c r="DQZ545" s="284"/>
      <c r="DRA545" s="284"/>
      <c r="DRB545" s="284"/>
      <c r="DRC545" s="284"/>
      <c r="DRD545" s="284"/>
      <c r="DRE545" s="284"/>
      <c r="DRF545" s="284"/>
      <c r="DRG545" s="284"/>
      <c r="DRH545" s="284"/>
      <c r="DRI545" s="284"/>
      <c r="DRJ545" s="284"/>
      <c r="DRK545" s="284"/>
      <c r="DRL545" s="284"/>
      <c r="DRM545" s="284"/>
      <c r="DRN545" s="284"/>
      <c r="DRO545" s="284"/>
      <c r="DRP545" s="284"/>
      <c r="DRQ545" s="284"/>
      <c r="DRR545" s="284"/>
      <c r="DRS545" s="284"/>
      <c r="DRT545" s="284"/>
      <c r="DRU545" s="284"/>
      <c r="DRV545" s="284"/>
      <c r="DRW545" s="284"/>
      <c r="DRX545" s="284"/>
      <c r="DRY545" s="284"/>
      <c r="DRZ545" s="284"/>
      <c r="DSA545" s="284"/>
      <c r="DSB545" s="284"/>
      <c r="DSC545" s="284"/>
      <c r="DSD545" s="284"/>
      <c r="DSE545" s="284"/>
      <c r="DSF545" s="284"/>
      <c r="DSG545" s="284"/>
      <c r="DSH545" s="284"/>
      <c r="DSI545" s="284"/>
      <c r="DSJ545" s="284"/>
      <c r="DSK545" s="284"/>
      <c r="DSL545" s="284"/>
      <c r="DSM545" s="284"/>
      <c r="DSN545" s="284"/>
      <c r="DSO545" s="284"/>
      <c r="DSP545" s="284"/>
      <c r="DSQ545" s="284"/>
      <c r="DSR545" s="284"/>
      <c r="DSS545" s="284"/>
      <c r="DST545" s="284"/>
      <c r="DSU545" s="284"/>
      <c r="DSV545" s="284"/>
      <c r="DSW545" s="284"/>
      <c r="DSX545" s="284"/>
      <c r="DSY545" s="284"/>
      <c r="DSZ545" s="284"/>
      <c r="DTA545" s="284"/>
      <c r="DTB545" s="284"/>
      <c r="DTC545" s="284"/>
      <c r="DTD545" s="284"/>
      <c r="DTE545" s="284"/>
      <c r="DTF545" s="284"/>
      <c r="DTG545" s="284"/>
      <c r="DTH545" s="284"/>
      <c r="DTI545" s="284"/>
      <c r="DTJ545" s="284"/>
      <c r="DTK545" s="284"/>
      <c r="DTL545" s="284"/>
      <c r="DTM545" s="284"/>
      <c r="DTN545" s="284"/>
      <c r="DTO545" s="284"/>
      <c r="DTP545" s="284"/>
      <c r="DTQ545" s="284"/>
      <c r="DTR545" s="284"/>
      <c r="DTS545" s="284"/>
      <c r="DTT545" s="284"/>
      <c r="DTU545" s="284"/>
      <c r="DTV545" s="284"/>
      <c r="DTW545" s="284"/>
      <c r="DTX545" s="284"/>
      <c r="DTY545" s="284"/>
      <c r="DTZ545" s="284"/>
      <c r="DUA545" s="284"/>
      <c r="DUB545" s="284"/>
      <c r="DUC545" s="284"/>
      <c r="DUD545" s="284"/>
      <c r="DUE545" s="284"/>
      <c r="DUF545" s="284"/>
      <c r="DUG545" s="284"/>
      <c r="DUH545" s="284"/>
      <c r="DUI545" s="284"/>
      <c r="DUJ545" s="284"/>
      <c r="DUK545" s="284"/>
      <c r="DUL545" s="284"/>
      <c r="DUM545" s="284"/>
      <c r="DUN545" s="284"/>
      <c r="DUO545" s="284"/>
      <c r="DUP545" s="284"/>
      <c r="DUQ545" s="284"/>
      <c r="DUR545" s="284"/>
      <c r="DUS545" s="284"/>
      <c r="DUT545" s="284"/>
      <c r="DUU545" s="284"/>
      <c r="DUV545" s="284"/>
      <c r="DUW545" s="284"/>
      <c r="DUX545" s="284"/>
      <c r="DUY545" s="284"/>
      <c r="DUZ545" s="284"/>
      <c r="DVA545" s="284"/>
      <c r="DVB545" s="284"/>
      <c r="DVC545" s="284"/>
      <c r="DVD545" s="284"/>
      <c r="DVE545" s="284"/>
      <c r="DVF545" s="284"/>
      <c r="DVG545" s="284"/>
      <c r="DVH545" s="284"/>
      <c r="DVI545" s="284"/>
      <c r="DVJ545" s="284"/>
      <c r="DVK545" s="284"/>
      <c r="DVL545" s="284"/>
      <c r="DVM545" s="284"/>
      <c r="DVN545" s="284"/>
      <c r="DVO545" s="284"/>
      <c r="DVP545" s="284"/>
      <c r="DVQ545" s="284"/>
      <c r="DVR545" s="284"/>
      <c r="DVS545" s="284"/>
      <c r="DVT545" s="284"/>
      <c r="DVU545" s="284"/>
      <c r="DVV545" s="284"/>
      <c r="DVW545" s="284"/>
      <c r="DVX545" s="284"/>
      <c r="DVY545" s="284"/>
      <c r="DVZ545" s="284"/>
      <c r="DWA545" s="284"/>
      <c r="DWB545" s="284"/>
      <c r="DWC545" s="284"/>
      <c r="DWD545" s="284"/>
      <c r="DWE545" s="284"/>
      <c r="DWF545" s="284"/>
      <c r="DWG545" s="284"/>
      <c r="DWH545" s="284"/>
      <c r="DWI545" s="284"/>
      <c r="DWJ545" s="284"/>
      <c r="DWK545" s="284"/>
      <c r="DWL545" s="284"/>
      <c r="DWM545" s="284"/>
      <c r="DWN545" s="284"/>
      <c r="DWO545" s="284"/>
      <c r="DWP545" s="284"/>
      <c r="DWQ545" s="284"/>
      <c r="DWR545" s="284"/>
      <c r="DWS545" s="284"/>
      <c r="DWT545" s="284"/>
      <c r="DWU545" s="284"/>
      <c r="DWV545" s="284"/>
      <c r="DWW545" s="284"/>
      <c r="DWX545" s="284"/>
      <c r="DWY545" s="284"/>
      <c r="DWZ545" s="284"/>
      <c r="DXA545" s="284"/>
      <c r="DXB545" s="284"/>
      <c r="DXC545" s="284"/>
      <c r="DXD545" s="284"/>
      <c r="DXE545" s="284"/>
      <c r="DXF545" s="284"/>
      <c r="DXG545" s="284"/>
      <c r="DXH545" s="284"/>
      <c r="DXI545" s="284"/>
      <c r="DXJ545" s="284"/>
      <c r="DXK545" s="284"/>
      <c r="DXL545" s="284"/>
      <c r="DXM545" s="284"/>
      <c r="DXN545" s="284"/>
      <c r="DXO545" s="284"/>
      <c r="DXP545" s="284"/>
      <c r="DXQ545" s="284"/>
      <c r="DXR545" s="284"/>
      <c r="DXS545" s="284"/>
      <c r="DXT545" s="284"/>
      <c r="DXU545" s="284"/>
      <c r="DXV545" s="284"/>
      <c r="DXW545" s="284"/>
      <c r="DXX545" s="284"/>
      <c r="DXY545" s="284"/>
      <c r="DXZ545" s="284"/>
      <c r="DYA545" s="284"/>
      <c r="DYB545" s="284"/>
      <c r="DYC545" s="284"/>
      <c r="DYD545" s="284"/>
      <c r="DYE545" s="284"/>
      <c r="DYF545" s="284"/>
      <c r="DYG545" s="284"/>
      <c r="DYH545" s="284"/>
      <c r="DYI545" s="284"/>
      <c r="DYJ545" s="284"/>
      <c r="DYK545" s="284"/>
      <c r="DYL545" s="284"/>
      <c r="DYM545" s="284"/>
      <c r="DYN545" s="284"/>
      <c r="DYO545" s="284"/>
      <c r="DYP545" s="284"/>
      <c r="DYQ545" s="284"/>
      <c r="DYR545" s="284"/>
      <c r="DYS545" s="284"/>
      <c r="DYT545" s="284"/>
      <c r="DYU545" s="284"/>
      <c r="DYV545" s="284"/>
      <c r="DYW545" s="284"/>
      <c r="DYX545" s="284"/>
      <c r="DYY545" s="284"/>
      <c r="DYZ545" s="284"/>
      <c r="DZA545" s="284"/>
      <c r="DZB545" s="284"/>
      <c r="DZC545" s="284"/>
      <c r="DZD545" s="284"/>
      <c r="DZE545" s="284"/>
      <c r="DZF545" s="284"/>
      <c r="DZG545" s="284"/>
      <c r="DZH545" s="284"/>
      <c r="DZI545" s="284"/>
      <c r="DZJ545" s="284"/>
      <c r="DZK545" s="284"/>
      <c r="DZL545" s="284"/>
      <c r="DZM545" s="284"/>
      <c r="DZN545" s="284"/>
      <c r="DZO545" s="284"/>
      <c r="DZP545" s="284"/>
      <c r="DZQ545" s="284"/>
      <c r="DZR545" s="284"/>
      <c r="DZS545" s="284"/>
      <c r="DZT545" s="284"/>
      <c r="DZU545" s="284"/>
      <c r="DZV545" s="284"/>
      <c r="DZW545" s="284"/>
      <c r="DZX545" s="284"/>
      <c r="DZY545" s="284"/>
      <c r="DZZ545" s="284"/>
      <c r="EAA545" s="284"/>
      <c r="EAB545" s="284"/>
      <c r="EAC545" s="284"/>
      <c r="EAD545" s="284"/>
      <c r="EAE545" s="284"/>
      <c r="EAF545" s="284"/>
      <c r="EAG545" s="284"/>
      <c r="EAH545" s="284"/>
      <c r="EAI545" s="284"/>
      <c r="EAJ545" s="284"/>
      <c r="EAK545" s="284"/>
      <c r="EAL545" s="284"/>
      <c r="EAM545" s="284"/>
      <c r="EAN545" s="284"/>
      <c r="EAO545" s="284"/>
      <c r="EAP545" s="284"/>
      <c r="EAQ545" s="284"/>
      <c r="EAR545" s="284"/>
      <c r="EAS545" s="284"/>
      <c r="EAT545" s="284"/>
      <c r="EAU545" s="284"/>
      <c r="EAV545" s="284"/>
      <c r="EAW545" s="284"/>
      <c r="EAX545" s="284"/>
      <c r="EAY545" s="284"/>
      <c r="EAZ545" s="284"/>
      <c r="EBA545" s="284"/>
      <c r="EBB545" s="284"/>
      <c r="EBC545" s="284"/>
      <c r="EBD545" s="284"/>
      <c r="EBE545" s="284"/>
      <c r="EBF545" s="284"/>
      <c r="EBG545" s="284"/>
      <c r="EBH545" s="284"/>
      <c r="EBI545" s="284"/>
      <c r="EBJ545" s="284"/>
      <c r="EBK545" s="284"/>
      <c r="EBL545" s="284"/>
      <c r="EBM545" s="284"/>
      <c r="EBN545" s="284"/>
      <c r="EBO545" s="284"/>
      <c r="EBP545" s="284"/>
      <c r="EBQ545" s="284"/>
      <c r="EBR545" s="284"/>
      <c r="EBS545" s="284"/>
      <c r="EBT545" s="284"/>
      <c r="EBU545" s="284"/>
      <c r="EBV545" s="284"/>
      <c r="EBW545" s="284"/>
      <c r="EBX545" s="284"/>
      <c r="EBY545" s="284"/>
      <c r="EBZ545" s="284"/>
      <c r="ECA545" s="284"/>
      <c r="ECB545" s="284"/>
      <c r="ECC545" s="284"/>
      <c r="ECD545" s="284"/>
      <c r="ECE545" s="284"/>
      <c r="ECF545" s="284"/>
      <c r="ECG545" s="284"/>
      <c r="ECH545" s="284"/>
      <c r="ECI545" s="284"/>
      <c r="ECJ545" s="284"/>
      <c r="ECK545" s="284"/>
      <c r="ECL545" s="284"/>
      <c r="ECM545" s="284"/>
      <c r="ECN545" s="284"/>
      <c r="ECO545" s="284"/>
      <c r="ECP545" s="284"/>
      <c r="ECQ545" s="284"/>
      <c r="ECR545" s="284"/>
      <c r="ECS545" s="284"/>
      <c r="ECT545" s="284"/>
      <c r="ECU545" s="284"/>
      <c r="ECV545" s="284"/>
      <c r="ECW545" s="284"/>
      <c r="ECX545" s="284"/>
      <c r="ECY545" s="284"/>
      <c r="ECZ545" s="284"/>
      <c r="EDA545" s="284"/>
      <c r="EDB545" s="284"/>
      <c r="EDC545" s="284"/>
      <c r="EDD545" s="284"/>
      <c r="EDE545" s="284"/>
      <c r="EDF545" s="284"/>
      <c r="EDG545" s="284"/>
      <c r="EDH545" s="284"/>
      <c r="EDI545" s="284"/>
      <c r="EDJ545" s="284"/>
      <c r="EDK545" s="284"/>
      <c r="EDL545" s="284"/>
      <c r="EDM545" s="284"/>
      <c r="EDN545" s="284"/>
      <c r="EDO545" s="284"/>
      <c r="EDP545" s="284"/>
      <c r="EDQ545" s="284"/>
      <c r="EDR545" s="284"/>
      <c r="EDS545" s="284"/>
      <c r="EDT545" s="284"/>
      <c r="EDU545" s="284"/>
      <c r="EDV545" s="284"/>
      <c r="EDW545" s="284"/>
      <c r="EDX545" s="284"/>
      <c r="EDY545" s="284"/>
      <c r="EDZ545" s="284"/>
      <c r="EEA545" s="284"/>
      <c r="EEB545" s="284"/>
      <c r="EEC545" s="284"/>
      <c r="EED545" s="284"/>
      <c r="EEE545" s="284"/>
      <c r="EEF545" s="284"/>
      <c r="EEG545" s="284"/>
      <c r="EEH545" s="284"/>
      <c r="EEI545" s="284"/>
      <c r="EEJ545" s="284"/>
      <c r="EEK545" s="284"/>
      <c r="EEL545" s="284"/>
      <c r="EEM545" s="284"/>
      <c r="EEN545" s="284"/>
      <c r="EEO545" s="284"/>
      <c r="EEP545" s="284"/>
      <c r="EEQ545" s="284"/>
      <c r="EER545" s="284"/>
      <c r="EES545" s="284"/>
      <c r="EET545" s="284"/>
      <c r="EEU545" s="284"/>
      <c r="EEV545" s="284"/>
      <c r="EEW545" s="284"/>
      <c r="EEX545" s="284"/>
      <c r="EEY545" s="284"/>
      <c r="EEZ545" s="284"/>
      <c r="EFA545" s="284"/>
      <c r="EFB545" s="284"/>
      <c r="EFC545" s="284"/>
      <c r="EFD545" s="284"/>
      <c r="EFE545" s="284"/>
      <c r="EFF545" s="284"/>
      <c r="EFG545" s="284"/>
      <c r="EFH545" s="284"/>
      <c r="EFI545" s="284"/>
      <c r="EFJ545" s="284"/>
      <c r="EFK545" s="284"/>
      <c r="EFL545" s="284"/>
      <c r="EFM545" s="284"/>
      <c r="EFN545" s="284"/>
      <c r="EFO545" s="284"/>
      <c r="EFP545" s="284"/>
      <c r="EFQ545" s="284"/>
      <c r="EFR545" s="284"/>
      <c r="EFS545" s="284"/>
      <c r="EFT545" s="284"/>
      <c r="EFU545" s="284"/>
      <c r="EFV545" s="284"/>
      <c r="EFW545" s="284"/>
      <c r="EFX545" s="284"/>
      <c r="EFY545" s="284"/>
      <c r="EFZ545" s="284"/>
      <c r="EGA545" s="284"/>
      <c r="EGB545" s="284"/>
      <c r="EGC545" s="284"/>
      <c r="EGD545" s="284"/>
      <c r="EGE545" s="284"/>
      <c r="EGF545" s="284"/>
      <c r="EGG545" s="284"/>
      <c r="EGH545" s="284"/>
      <c r="EGI545" s="284"/>
      <c r="EGJ545" s="284"/>
      <c r="EGK545" s="284"/>
      <c r="EGL545" s="284"/>
      <c r="EGM545" s="284"/>
      <c r="EGN545" s="284"/>
      <c r="EGO545" s="284"/>
      <c r="EGP545" s="284"/>
      <c r="EGQ545" s="284"/>
      <c r="EGR545" s="284"/>
      <c r="EGS545" s="284"/>
      <c r="EGT545" s="284"/>
      <c r="EGU545" s="284"/>
      <c r="EGV545" s="284"/>
      <c r="EGW545" s="284"/>
      <c r="EGX545" s="284"/>
      <c r="EGY545" s="284"/>
      <c r="EGZ545" s="284"/>
      <c r="EHA545" s="284"/>
      <c r="EHB545" s="284"/>
      <c r="EHC545" s="284"/>
      <c r="EHD545" s="284"/>
      <c r="EHE545" s="284"/>
      <c r="EHF545" s="284"/>
      <c r="EHG545" s="284"/>
      <c r="EHH545" s="284"/>
      <c r="EHI545" s="284"/>
      <c r="EHJ545" s="284"/>
      <c r="EHK545" s="284"/>
      <c r="EHL545" s="284"/>
      <c r="EHM545" s="284"/>
      <c r="EHN545" s="284"/>
      <c r="EHO545" s="284"/>
      <c r="EHP545" s="284"/>
      <c r="EHQ545" s="284"/>
      <c r="EHR545" s="284"/>
      <c r="EHS545" s="284"/>
      <c r="EHT545" s="284"/>
      <c r="EHU545" s="284"/>
      <c r="EHV545" s="284"/>
      <c r="EHW545" s="284"/>
      <c r="EHX545" s="284"/>
      <c r="EHY545" s="284"/>
      <c r="EHZ545" s="284"/>
      <c r="EIA545" s="284"/>
      <c r="EIB545" s="284"/>
      <c r="EIC545" s="284"/>
      <c r="EID545" s="284"/>
      <c r="EIE545" s="284"/>
      <c r="EIF545" s="284"/>
      <c r="EIG545" s="284"/>
      <c r="EIH545" s="284"/>
      <c r="EII545" s="284"/>
      <c r="EIJ545" s="284"/>
      <c r="EIK545" s="284"/>
      <c r="EIL545" s="284"/>
      <c r="EIM545" s="284"/>
      <c r="EIN545" s="284"/>
      <c r="EIO545" s="284"/>
      <c r="EIP545" s="284"/>
      <c r="EIQ545" s="284"/>
      <c r="EIR545" s="284"/>
      <c r="EIS545" s="284"/>
      <c r="EIT545" s="284"/>
      <c r="EIU545" s="284"/>
      <c r="EIV545" s="284"/>
      <c r="EIW545" s="284"/>
      <c r="EIX545" s="284"/>
      <c r="EIY545" s="284"/>
      <c r="EIZ545" s="284"/>
      <c r="EJA545" s="284"/>
      <c r="EJB545" s="284"/>
      <c r="EJC545" s="284"/>
      <c r="EJD545" s="284"/>
      <c r="EJE545" s="284"/>
      <c r="EJF545" s="284"/>
      <c r="EJG545" s="284"/>
      <c r="EJH545" s="284"/>
      <c r="EJI545" s="284"/>
      <c r="EJJ545" s="284"/>
      <c r="EJK545" s="284"/>
      <c r="EJL545" s="284"/>
      <c r="EJM545" s="284"/>
      <c r="EJN545" s="284"/>
      <c r="EJO545" s="284"/>
      <c r="EJP545" s="284"/>
      <c r="EJQ545" s="284"/>
      <c r="EJR545" s="284"/>
      <c r="EJS545" s="284"/>
      <c r="EJT545" s="284"/>
      <c r="EJU545" s="284"/>
      <c r="EJV545" s="284"/>
      <c r="EJW545" s="284"/>
      <c r="EJX545" s="284"/>
      <c r="EJY545" s="284"/>
      <c r="EJZ545" s="284"/>
      <c r="EKA545" s="284"/>
      <c r="EKB545" s="284"/>
      <c r="EKC545" s="284"/>
      <c r="EKD545" s="284"/>
      <c r="EKE545" s="284"/>
      <c r="EKF545" s="284"/>
      <c r="EKG545" s="284"/>
      <c r="EKH545" s="284"/>
      <c r="EKI545" s="284"/>
      <c r="EKJ545" s="284"/>
      <c r="EKK545" s="284"/>
      <c r="EKL545" s="284"/>
      <c r="EKM545" s="284"/>
      <c r="EKN545" s="284"/>
      <c r="EKO545" s="284"/>
      <c r="EKP545" s="284"/>
      <c r="EKQ545" s="284"/>
      <c r="EKR545" s="284"/>
      <c r="EKS545" s="284"/>
      <c r="EKT545" s="284"/>
      <c r="EKU545" s="284"/>
      <c r="EKV545" s="284"/>
      <c r="EKW545" s="284"/>
      <c r="EKX545" s="284"/>
      <c r="EKY545" s="284"/>
      <c r="EKZ545" s="284"/>
      <c r="ELA545" s="284"/>
      <c r="ELB545" s="284"/>
      <c r="ELC545" s="284"/>
      <c r="ELD545" s="284"/>
      <c r="ELE545" s="284"/>
      <c r="ELF545" s="284"/>
      <c r="ELG545" s="284"/>
      <c r="ELH545" s="284"/>
      <c r="ELI545" s="284"/>
      <c r="ELJ545" s="284"/>
      <c r="ELK545" s="284"/>
      <c r="ELL545" s="284"/>
      <c r="ELM545" s="284"/>
      <c r="ELN545" s="284"/>
      <c r="ELO545" s="284"/>
      <c r="ELP545" s="284"/>
      <c r="ELQ545" s="284"/>
      <c r="ELR545" s="284"/>
      <c r="ELS545" s="284"/>
      <c r="ELT545" s="284"/>
      <c r="ELU545" s="284"/>
      <c r="ELV545" s="284"/>
      <c r="ELW545" s="284"/>
      <c r="ELX545" s="284"/>
      <c r="ELY545" s="284"/>
      <c r="ELZ545" s="284"/>
      <c r="EMA545" s="284"/>
      <c r="EMB545" s="284"/>
      <c r="EMC545" s="284"/>
      <c r="EMD545" s="284"/>
      <c r="EME545" s="284"/>
      <c r="EMF545" s="284"/>
      <c r="EMG545" s="284"/>
      <c r="EMH545" s="284"/>
      <c r="EMI545" s="284"/>
      <c r="EMJ545" s="284"/>
      <c r="EMK545" s="284"/>
      <c r="EML545" s="284"/>
      <c r="EMM545" s="284"/>
      <c r="EMN545" s="284"/>
      <c r="EMO545" s="284"/>
      <c r="EMP545" s="284"/>
      <c r="EMQ545" s="284"/>
      <c r="EMR545" s="284"/>
      <c r="EMS545" s="284"/>
      <c r="EMT545" s="284"/>
      <c r="EMU545" s="284"/>
      <c r="EMV545" s="284"/>
      <c r="EMW545" s="284"/>
      <c r="EMX545" s="284"/>
      <c r="EMY545" s="284"/>
      <c r="EMZ545" s="284"/>
      <c r="ENA545" s="284"/>
      <c r="ENB545" s="284"/>
      <c r="ENC545" s="284"/>
      <c r="END545" s="284"/>
      <c r="ENE545" s="284"/>
      <c r="ENF545" s="284"/>
      <c r="ENG545" s="284"/>
      <c r="ENH545" s="284"/>
      <c r="ENI545" s="284"/>
      <c r="ENJ545" s="284"/>
      <c r="ENK545" s="284"/>
      <c r="ENL545" s="284"/>
      <c r="ENM545" s="284"/>
      <c r="ENN545" s="284"/>
      <c r="ENO545" s="284"/>
      <c r="ENP545" s="284"/>
      <c r="ENQ545" s="284"/>
      <c r="ENR545" s="284"/>
      <c r="ENS545" s="284"/>
      <c r="ENT545" s="284"/>
      <c r="ENU545" s="284"/>
      <c r="ENV545" s="284"/>
      <c r="ENW545" s="284"/>
      <c r="ENX545" s="284"/>
      <c r="ENY545" s="284"/>
      <c r="ENZ545" s="284"/>
      <c r="EOA545" s="284"/>
      <c r="EOB545" s="284"/>
      <c r="EOC545" s="284"/>
      <c r="EOD545" s="284"/>
      <c r="EOE545" s="284"/>
      <c r="EOF545" s="284"/>
      <c r="EOG545" s="284"/>
      <c r="EOH545" s="284"/>
      <c r="EOI545" s="284"/>
      <c r="EOJ545" s="284"/>
      <c r="EOK545" s="284"/>
      <c r="EOL545" s="284"/>
      <c r="EOM545" s="284"/>
      <c r="EON545" s="284"/>
      <c r="EOO545" s="284"/>
      <c r="EOP545" s="284"/>
      <c r="EOQ545" s="284"/>
      <c r="EOR545" s="284"/>
      <c r="EOS545" s="284"/>
      <c r="EOT545" s="284"/>
      <c r="EOU545" s="284"/>
      <c r="EOV545" s="284"/>
      <c r="EOW545" s="284"/>
      <c r="EOX545" s="284"/>
      <c r="EOY545" s="284"/>
      <c r="EOZ545" s="284"/>
      <c r="EPA545" s="284"/>
      <c r="EPB545" s="284"/>
      <c r="EPC545" s="284"/>
      <c r="EPD545" s="284"/>
      <c r="EPE545" s="284"/>
      <c r="EPF545" s="284"/>
      <c r="EPG545" s="284"/>
      <c r="EPH545" s="284"/>
      <c r="EPI545" s="284"/>
      <c r="EPJ545" s="284"/>
      <c r="EPK545" s="284"/>
      <c r="EPL545" s="284"/>
      <c r="EPM545" s="284"/>
      <c r="EPN545" s="284"/>
      <c r="EPO545" s="284"/>
      <c r="EPP545" s="284"/>
      <c r="EPQ545" s="284"/>
      <c r="EPR545" s="284"/>
      <c r="EPS545" s="284"/>
      <c r="EPT545" s="284"/>
      <c r="EPU545" s="284"/>
      <c r="EPV545" s="284"/>
      <c r="EPW545" s="284"/>
      <c r="EPX545" s="284"/>
      <c r="EPY545" s="284"/>
      <c r="EPZ545" s="284"/>
      <c r="EQA545" s="284"/>
      <c r="EQB545" s="284"/>
      <c r="EQC545" s="284"/>
      <c r="EQD545" s="284"/>
      <c r="EQE545" s="284"/>
      <c r="EQF545" s="284"/>
      <c r="EQG545" s="284"/>
      <c r="EQH545" s="284"/>
      <c r="EQI545" s="284"/>
      <c r="EQJ545" s="284"/>
      <c r="EQK545" s="284"/>
      <c r="EQL545" s="284"/>
      <c r="EQM545" s="284"/>
      <c r="EQN545" s="284"/>
      <c r="EQO545" s="284"/>
      <c r="EQP545" s="284"/>
      <c r="EQQ545" s="284"/>
      <c r="EQR545" s="284"/>
      <c r="EQS545" s="284"/>
      <c r="EQT545" s="284"/>
      <c r="EQU545" s="284"/>
      <c r="EQV545" s="284"/>
      <c r="EQW545" s="284"/>
      <c r="EQX545" s="284"/>
      <c r="EQY545" s="284"/>
      <c r="EQZ545" s="284"/>
      <c r="ERA545" s="284"/>
      <c r="ERB545" s="284"/>
      <c r="ERC545" s="284"/>
      <c r="ERD545" s="284"/>
      <c r="ERE545" s="284"/>
      <c r="ERF545" s="284"/>
      <c r="ERG545" s="284"/>
      <c r="ERH545" s="284"/>
      <c r="ERI545" s="284"/>
      <c r="ERJ545" s="284"/>
      <c r="ERK545" s="284"/>
      <c r="ERL545" s="284"/>
      <c r="ERM545" s="284"/>
      <c r="ERN545" s="284"/>
      <c r="ERO545" s="284"/>
      <c r="ERP545" s="284"/>
      <c r="ERQ545" s="284"/>
      <c r="ERR545" s="284"/>
      <c r="ERS545" s="284"/>
      <c r="ERT545" s="284"/>
      <c r="ERU545" s="284"/>
      <c r="ERV545" s="284"/>
      <c r="ERW545" s="284"/>
      <c r="ERX545" s="284"/>
      <c r="ERY545" s="284"/>
      <c r="ERZ545" s="284"/>
      <c r="ESA545" s="284"/>
      <c r="ESB545" s="284"/>
      <c r="ESC545" s="284"/>
      <c r="ESD545" s="284"/>
      <c r="ESE545" s="284"/>
      <c r="ESF545" s="284"/>
      <c r="ESG545" s="284"/>
      <c r="ESH545" s="284"/>
      <c r="ESI545" s="284"/>
      <c r="ESJ545" s="284"/>
      <c r="ESK545" s="284"/>
      <c r="ESL545" s="284"/>
      <c r="ESM545" s="284"/>
      <c r="ESN545" s="284"/>
      <c r="ESO545" s="284"/>
      <c r="ESP545" s="284"/>
      <c r="ESQ545" s="284"/>
      <c r="ESR545" s="284"/>
      <c r="ESS545" s="284"/>
      <c r="EST545" s="284"/>
      <c r="ESU545" s="284"/>
      <c r="ESV545" s="284"/>
      <c r="ESW545" s="284"/>
      <c r="ESX545" s="284"/>
      <c r="ESY545" s="284"/>
      <c r="ESZ545" s="284"/>
      <c r="ETA545" s="284"/>
      <c r="ETB545" s="284"/>
      <c r="ETC545" s="284"/>
      <c r="ETD545" s="284"/>
      <c r="ETE545" s="284"/>
      <c r="ETF545" s="284"/>
      <c r="ETG545" s="284"/>
      <c r="ETH545" s="284"/>
      <c r="ETI545" s="284"/>
      <c r="ETJ545" s="284"/>
      <c r="ETK545" s="284"/>
      <c r="ETL545" s="284"/>
      <c r="ETM545" s="284"/>
      <c r="ETN545" s="284"/>
      <c r="ETO545" s="284"/>
      <c r="ETP545" s="284"/>
      <c r="ETQ545" s="284"/>
      <c r="ETR545" s="284"/>
      <c r="ETS545" s="284"/>
      <c r="ETT545" s="284"/>
      <c r="ETU545" s="284"/>
      <c r="ETV545" s="284"/>
      <c r="ETW545" s="284"/>
      <c r="ETX545" s="284"/>
      <c r="ETY545" s="284"/>
      <c r="ETZ545" s="284"/>
      <c r="EUA545" s="284"/>
      <c r="EUB545" s="284"/>
      <c r="EUC545" s="284"/>
      <c r="EUD545" s="284"/>
      <c r="EUE545" s="284"/>
      <c r="EUF545" s="284"/>
      <c r="EUG545" s="284"/>
      <c r="EUH545" s="284"/>
      <c r="EUI545" s="284"/>
      <c r="EUJ545" s="284"/>
      <c r="EUK545" s="284"/>
      <c r="EUL545" s="284"/>
      <c r="EUM545" s="284"/>
      <c r="EUN545" s="284"/>
      <c r="EUO545" s="284"/>
      <c r="EUP545" s="284"/>
      <c r="EUQ545" s="284"/>
      <c r="EUR545" s="284"/>
      <c r="EUS545" s="284"/>
      <c r="EUT545" s="284"/>
      <c r="EUU545" s="284"/>
      <c r="EUV545" s="284"/>
      <c r="EUW545" s="284"/>
      <c r="EUX545" s="284"/>
      <c r="EUY545" s="284"/>
      <c r="EUZ545" s="284"/>
      <c r="EVA545" s="284"/>
      <c r="EVB545" s="284"/>
      <c r="EVC545" s="284"/>
      <c r="EVD545" s="284"/>
      <c r="EVE545" s="284"/>
      <c r="EVF545" s="284"/>
      <c r="EVG545" s="284"/>
      <c r="EVH545" s="284"/>
      <c r="EVI545" s="284"/>
      <c r="EVJ545" s="284"/>
      <c r="EVK545" s="284"/>
      <c r="EVL545" s="284"/>
      <c r="EVM545" s="284"/>
      <c r="EVN545" s="284"/>
      <c r="EVO545" s="284"/>
      <c r="EVP545" s="284"/>
      <c r="EVQ545" s="284"/>
      <c r="EVR545" s="284"/>
      <c r="EVS545" s="284"/>
      <c r="EVT545" s="284"/>
      <c r="EVU545" s="284"/>
      <c r="EVV545" s="284"/>
      <c r="EVW545" s="284"/>
      <c r="EVX545" s="284"/>
      <c r="EVY545" s="284"/>
      <c r="EVZ545" s="284"/>
      <c r="EWA545" s="284"/>
      <c r="EWB545" s="284"/>
      <c r="EWC545" s="284"/>
      <c r="EWD545" s="284"/>
      <c r="EWE545" s="284"/>
      <c r="EWF545" s="284"/>
      <c r="EWG545" s="284"/>
      <c r="EWH545" s="284"/>
      <c r="EWI545" s="284"/>
      <c r="EWJ545" s="284"/>
      <c r="EWK545" s="284"/>
      <c r="EWL545" s="284"/>
      <c r="EWM545" s="284"/>
      <c r="EWN545" s="284"/>
      <c r="EWO545" s="284"/>
      <c r="EWP545" s="284"/>
      <c r="EWQ545" s="284"/>
      <c r="EWR545" s="284"/>
      <c r="EWS545" s="284"/>
      <c r="EWT545" s="284"/>
      <c r="EWU545" s="284"/>
      <c r="EWV545" s="284"/>
      <c r="EWW545" s="284"/>
      <c r="EWX545" s="284"/>
      <c r="EWY545" s="284"/>
      <c r="EWZ545" s="284"/>
      <c r="EXA545" s="284"/>
      <c r="EXB545" s="284"/>
      <c r="EXC545" s="284"/>
      <c r="EXD545" s="284"/>
      <c r="EXE545" s="284"/>
      <c r="EXF545" s="284"/>
      <c r="EXG545" s="284"/>
      <c r="EXH545" s="284"/>
      <c r="EXI545" s="284"/>
      <c r="EXJ545" s="284"/>
      <c r="EXK545" s="284"/>
      <c r="EXL545" s="284"/>
      <c r="EXM545" s="284"/>
      <c r="EXN545" s="284"/>
      <c r="EXO545" s="284"/>
      <c r="EXP545" s="284"/>
      <c r="EXQ545" s="284"/>
      <c r="EXR545" s="284"/>
      <c r="EXS545" s="284"/>
      <c r="EXT545" s="284"/>
      <c r="EXU545" s="284"/>
      <c r="EXV545" s="284"/>
      <c r="EXW545" s="284"/>
      <c r="EXX545" s="284"/>
      <c r="EXY545" s="284"/>
      <c r="EXZ545" s="284"/>
      <c r="EYA545" s="284"/>
      <c r="EYB545" s="284"/>
      <c r="EYC545" s="284"/>
      <c r="EYD545" s="284"/>
      <c r="EYE545" s="284"/>
      <c r="EYF545" s="284"/>
      <c r="EYG545" s="284"/>
      <c r="EYH545" s="284"/>
      <c r="EYI545" s="284"/>
      <c r="EYJ545" s="284"/>
      <c r="EYK545" s="284"/>
      <c r="EYL545" s="284"/>
      <c r="EYM545" s="284"/>
      <c r="EYN545" s="284"/>
      <c r="EYO545" s="284"/>
      <c r="EYP545" s="284"/>
      <c r="EYQ545" s="284"/>
      <c r="EYR545" s="284"/>
      <c r="EYS545" s="284"/>
      <c r="EYT545" s="284"/>
      <c r="EYU545" s="284"/>
      <c r="EYV545" s="284"/>
      <c r="EYW545" s="284"/>
      <c r="EYX545" s="284"/>
      <c r="EYY545" s="284"/>
      <c r="EYZ545" s="284"/>
      <c r="EZA545" s="284"/>
      <c r="EZB545" s="284"/>
      <c r="EZC545" s="284"/>
      <c r="EZD545" s="284"/>
      <c r="EZE545" s="284"/>
      <c r="EZF545" s="284"/>
      <c r="EZG545" s="284"/>
      <c r="EZH545" s="284"/>
      <c r="EZI545" s="284"/>
      <c r="EZJ545" s="284"/>
      <c r="EZK545" s="284"/>
      <c r="EZL545" s="284"/>
      <c r="EZM545" s="284"/>
      <c r="EZN545" s="284"/>
      <c r="EZO545" s="284"/>
      <c r="EZP545" s="284"/>
      <c r="EZQ545" s="284"/>
      <c r="EZR545" s="284"/>
      <c r="EZS545" s="284"/>
      <c r="EZT545" s="284"/>
      <c r="EZU545" s="284"/>
      <c r="EZV545" s="284"/>
      <c r="EZW545" s="284"/>
      <c r="EZX545" s="284"/>
      <c r="EZY545" s="284"/>
      <c r="EZZ545" s="284"/>
      <c r="FAA545" s="284"/>
      <c r="FAB545" s="284"/>
      <c r="FAC545" s="284"/>
      <c r="FAD545" s="284"/>
      <c r="FAE545" s="284"/>
      <c r="FAF545" s="284"/>
      <c r="FAG545" s="284"/>
      <c r="FAH545" s="284"/>
      <c r="FAI545" s="284"/>
      <c r="FAJ545" s="284"/>
      <c r="FAK545" s="284"/>
      <c r="FAL545" s="284"/>
      <c r="FAM545" s="284"/>
      <c r="FAN545" s="284"/>
      <c r="FAO545" s="284"/>
      <c r="FAP545" s="284"/>
      <c r="FAQ545" s="284"/>
      <c r="FAR545" s="284"/>
      <c r="FAS545" s="284"/>
      <c r="FAT545" s="284"/>
      <c r="FAU545" s="284"/>
      <c r="FAV545" s="284"/>
      <c r="FAW545" s="284"/>
      <c r="FAX545" s="284"/>
      <c r="FAY545" s="284"/>
      <c r="FAZ545" s="284"/>
      <c r="FBA545" s="284"/>
      <c r="FBB545" s="284"/>
      <c r="FBC545" s="284"/>
      <c r="FBD545" s="284"/>
      <c r="FBE545" s="284"/>
      <c r="FBF545" s="284"/>
      <c r="FBG545" s="284"/>
      <c r="FBH545" s="284"/>
      <c r="FBI545" s="284"/>
      <c r="FBJ545" s="284"/>
      <c r="FBK545" s="284"/>
      <c r="FBL545" s="284"/>
      <c r="FBM545" s="284"/>
      <c r="FBN545" s="284"/>
      <c r="FBO545" s="284"/>
      <c r="FBP545" s="284"/>
      <c r="FBQ545" s="284"/>
      <c r="FBR545" s="284"/>
      <c r="FBS545" s="284"/>
      <c r="FBT545" s="284"/>
      <c r="FBU545" s="284"/>
      <c r="FBV545" s="284"/>
      <c r="FBW545" s="284"/>
      <c r="FBX545" s="284"/>
      <c r="FBY545" s="284"/>
      <c r="FBZ545" s="284"/>
      <c r="FCA545" s="284"/>
      <c r="FCB545" s="284"/>
      <c r="FCC545" s="284"/>
      <c r="FCD545" s="284"/>
      <c r="FCE545" s="284"/>
      <c r="FCF545" s="284"/>
      <c r="FCG545" s="284"/>
      <c r="FCH545" s="284"/>
      <c r="FCI545" s="284"/>
      <c r="FCJ545" s="284"/>
      <c r="FCK545" s="284"/>
      <c r="FCL545" s="284"/>
      <c r="FCM545" s="284"/>
      <c r="FCN545" s="284"/>
      <c r="FCO545" s="284"/>
      <c r="FCP545" s="284"/>
      <c r="FCQ545" s="284"/>
      <c r="FCR545" s="284"/>
      <c r="FCS545" s="284"/>
      <c r="FCT545" s="284"/>
      <c r="FCU545" s="284"/>
      <c r="FCV545" s="284"/>
      <c r="FCW545" s="284"/>
      <c r="FCX545" s="284"/>
      <c r="FCY545" s="284"/>
      <c r="FCZ545" s="284"/>
      <c r="FDA545" s="284"/>
      <c r="FDB545" s="284"/>
      <c r="FDC545" s="284"/>
      <c r="FDD545" s="284"/>
      <c r="FDE545" s="284"/>
      <c r="FDF545" s="284"/>
      <c r="FDG545" s="284"/>
      <c r="FDH545" s="284"/>
      <c r="FDI545" s="284"/>
      <c r="FDJ545" s="284"/>
      <c r="FDK545" s="284"/>
      <c r="FDL545" s="284"/>
      <c r="FDM545" s="284"/>
      <c r="FDN545" s="284"/>
      <c r="FDO545" s="284"/>
      <c r="FDP545" s="284"/>
      <c r="FDQ545" s="284"/>
      <c r="FDR545" s="284"/>
      <c r="FDS545" s="284"/>
      <c r="FDT545" s="284"/>
      <c r="FDU545" s="284"/>
      <c r="FDV545" s="284"/>
      <c r="FDW545" s="284"/>
      <c r="FDX545" s="284"/>
      <c r="FDY545" s="284"/>
      <c r="FDZ545" s="284"/>
      <c r="FEA545" s="284"/>
      <c r="FEB545" s="284"/>
      <c r="FEC545" s="284"/>
      <c r="FED545" s="284"/>
      <c r="FEE545" s="284"/>
      <c r="FEF545" s="284"/>
      <c r="FEG545" s="284"/>
      <c r="FEH545" s="284"/>
      <c r="FEI545" s="284"/>
      <c r="FEJ545" s="284"/>
      <c r="FEK545" s="284"/>
      <c r="FEL545" s="284"/>
      <c r="FEM545" s="284"/>
      <c r="FEN545" s="284"/>
      <c r="FEO545" s="284"/>
      <c r="FEP545" s="284"/>
      <c r="FEQ545" s="284"/>
      <c r="FER545" s="284"/>
      <c r="FES545" s="284"/>
      <c r="FET545" s="284"/>
      <c r="FEU545" s="284"/>
      <c r="FEV545" s="284"/>
      <c r="FEW545" s="284"/>
      <c r="FEX545" s="284"/>
      <c r="FEY545" s="284"/>
      <c r="FEZ545" s="284"/>
      <c r="FFA545" s="284"/>
      <c r="FFB545" s="284"/>
      <c r="FFC545" s="284"/>
      <c r="FFD545" s="284"/>
      <c r="FFE545" s="284"/>
      <c r="FFF545" s="284"/>
      <c r="FFG545" s="284"/>
      <c r="FFH545" s="284"/>
      <c r="FFI545" s="284"/>
      <c r="FFJ545" s="284"/>
      <c r="FFK545" s="284"/>
      <c r="FFL545" s="284"/>
      <c r="FFM545" s="284"/>
      <c r="FFN545" s="284"/>
      <c r="FFO545" s="284"/>
      <c r="FFP545" s="284"/>
      <c r="FFQ545" s="284"/>
      <c r="FFR545" s="284"/>
      <c r="FFS545" s="284"/>
      <c r="FFT545" s="284"/>
      <c r="FFU545" s="284"/>
      <c r="FFV545" s="284"/>
      <c r="FFW545" s="284"/>
      <c r="FFX545" s="284"/>
      <c r="FFY545" s="284"/>
      <c r="FFZ545" s="284"/>
      <c r="FGA545" s="284"/>
      <c r="FGB545" s="284"/>
      <c r="FGC545" s="284"/>
      <c r="FGD545" s="284"/>
      <c r="FGE545" s="284"/>
      <c r="FGF545" s="284"/>
      <c r="FGG545" s="284"/>
      <c r="FGH545" s="284"/>
      <c r="FGI545" s="284"/>
      <c r="FGJ545" s="284"/>
      <c r="FGK545" s="284"/>
      <c r="FGL545" s="284"/>
      <c r="FGM545" s="284"/>
      <c r="FGN545" s="284"/>
      <c r="FGO545" s="284"/>
      <c r="FGP545" s="284"/>
      <c r="FGQ545" s="284"/>
      <c r="FGR545" s="284"/>
      <c r="FGS545" s="284"/>
      <c r="FGT545" s="284"/>
      <c r="FGU545" s="284"/>
      <c r="FGV545" s="284"/>
      <c r="FGW545" s="284"/>
      <c r="FGX545" s="284"/>
      <c r="FGY545" s="284"/>
      <c r="FGZ545" s="284"/>
      <c r="FHA545" s="284"/>
      <c r="FHB545" s="284"/>
      <c r="FHC545" s="284"/>
      <c r="FHD545" s="284"/>
      <c r="FHE545" s="284"/>
      <c r="FHF545" s="284"/>
      <c r="FHG545" s="284"/>
      <c r="FHH545" s="284"/>
      <c r="FHI545" s="284"/>
      <c r="FHJ545" s="284"/>
      <c r="FHK545" s="284"/>
      <c r="FHL545" s="284"/>
      <c r="FHM545" s="284"/>
      <c r="FHN545" s="284"/>
      <c r="FHO545" s="284"/>
      <c r="FHP545" s="284"/>
      <c r="FHQ545" s="284"/>
      <c r="FHR545" s="284"/>
      <c r="FHS545" s="284"/>
      <c r="FHT545" s="284"/>
      <c r="FHU545" s="284"/>
      <c r="FHV545" s="284"/>
      <c r="FHW545" s="284"/>
      <c r="FHX545" s="284"/>
      <c r="FHY545" s="284"/>
      <c r="FHZ545" s="284"/>
      <c r="FIA545" s="284"/>
      <c r="FIB545" s="284"/>
      <c r="FIC545" s="284"/>
      <c r="FID545" s="284"/>
      <c r="FIE545" s="284"/>
      <c r="FIF545" s="284"/>
      <c r="FIG545" s="284"/>
      <c r="FIH545" s="284"/>
      <c r="FII545" s="284"/>
      <c r="FIJ545" s="284"/>
      <c r="FIK545" s="284"/>
      <c r="FIL545" s="284"/>
      <c r="FIM545" s="284"/>
      <c r="FIN545" s="284"/>
      <c r="FIO545" s="284"/>
      <c r="FIP545" s="284"/>
      <c r="FIQ545" s="284"/>
      <c r="FIR545" s="284"/>
      <c r="FIS545" s="284"/>
      <c r="FIT545" s="284"/>
      <c r="FIU545" s="284"/>
      <c r="FIV545" s="284"/>
      <c r="FIW545" s="284"/>
      <c r="FIX545" s="284"/>
      <c r="FIY545" s="284"/>
      <c r="FIZ545" s="284"/>
      <c r="FJA545" s="284"/>
      <c r="FJB545" s="284"/>
      <c r="FJC545" s="284"/>
      <c r="FJD545" s="284"/>
      <c r="FJE545" s="284"/>
      <c r="FJF545" s="284"/>
      <c r="FJG545" s="284"/>
      <c r="FJH545" s="284"/>
      <c r="FJI545" s="284"/>
      <c r="FJJ545" s="284"/>
      <c r="FJK545" s="284"/>
      <c r="FJL545" s="284"/>
      <c r="FJM545" s="284"/>
      <c r="FJN545" s="284"/>
      <c r="FJO545" s="284"/>
      <c r="FJP545" s="284"/>
      <c r="FJQ545" s="284"/>
      <c r="FJR545" s="284"/>
      <c r="FJS545" s="284"/>
      <c r="FJT545" s="284"/>
      <c r="FJU545" s="284"/>
      <c r="FJV545" s="284"/>
      <c r="FJW545" s="284"/>
      <c r="FJX545" s="284"/>
      <c r="FJY545" s="284"/>
      <c r="FJZ545" s="284"/>
      <c r="FKA545" s="284"/>
      <c r="FKB545" s="284"/>
      <c r="FKC545" s="284"/>
      <c r="FKD545" s="284"/>
      <c r="FKE545" s="284"/>
      <c r="FKF545" s="284"/>
      <c r="FKG545" s="284"/>
      <c r="FKH545" s="284"/>
      <c r="FKI545" s="284"/>
      <c r="FKJ545" s="284"/>
      <c r="FKK545" s="284"/>
      <c r="FKL545" s="284"/>
      <c r="FKM545" s="284"/>
      <c r="FKN545" s="284"/>
      <c r="FKO545" s="284"/>
      <c r="FKP545" s="284"/>
      <c r="FKQ545" s="284"/>
      <c r="FKR545" s="284"/>
      <c r="FKS545" s="284"/>
      <c r="FKT545" s="284"/>
      <c r="FKU545" s="284"/>
      <c r="FKV545" s="284"/>
      <c r="FKW545" s="284"/>
      <c r="FKX545" s="284"/>
      <c r="FKY545" s="284"/>
      <c r="FKZ545" s="284"/>
      <c r="FLA545" s="284"/>
      <c r="FLB545" s="284"/>
      <c r="FLC545" s="284"/>
      <c r="FLD545" s="284"/>
      <c r="FLE545" s="284"/>
      <c r="FLF545" s="284"/>
      <c r="FLG545" s="284"/>
      <c r="FLH545" s="284"/>
      <c r="FLI545" s="284"/>
      <c r="FLJ545" s="284"/>
      <c r="FLK545" s="284"/>
      <c r="FLL545" s="284"/>
      <c r="FLM545" s="284"/>
      <c r="FLN545" s="284"/>
      <c r="FLO545" s="284"/>
      <c r="FLP545" s="284"/>
      <c r="FLQ545" s="284"/>
      <c r="FLR545" s="284"/>
      <c r="FLS545" s="284"/>
      <c r="FLT545" s="284"/>
      <c r="FLU545" s="284"/>
      <c r="FLV545" s="284"/>
      <c r="FLW545" s="284"/>
      <c r="FLX545" s="284"/>
      <c r="FLY545" s="284"/>
      <c r="FLZ545" s="284"/>
      <c r="FMA545" s="284"/>
      <c r="FMB545" s="284"/>
      <c r="FMC545" s="284"/>
      <c r="FMD545" s="284"/>
      <c r="FME545" s="284"/>
      <c r="FMF545" s="284"/>
      <c r="FMG545" s="284"/>
      <c r="FMH545" s="284"/>
      <c r="FMI545" s="284"/>
      <c r="FMJ545" s="284"/>
      <c r="FMK545" s="284"/>
      <c r="FML545" s="284"/>
      <c r="FMM545" s="284"/>
      <c r="FMN545" s="284"/>
      <c r="FMO545" s="284"/>
      <c r="FMP545" s="284"/>
      <c r="FMQ545" s="284"/>
      <c r="FMR545" s="284"/>
      <c r="FMS545" s="284"/>
      <c r="FMT545" s="284"/>
      <c r="FMU545" s="284"/>
      <c r="FMV545" s="284"/>
      <c r="FMW545" s="284"/>
      <c r="FMX545" s="284"/>
      <c r="FMY545" s="284"/>
      <c r="FMZ545" s="284"/>
      <c r="FNA545" s="284"/>
      <c r="FNB545" s="284"/>
      <c r="FNC545" s="284"/>
      <c r="FND545" s="284"/>
      <c r="FNE545" s="284"/>
      <c r="FNF545" s="284"/>
      <c r="FNG545" s="284"/>
      <c r="FNH545" s="284"/>
      <c r="FNI545" s="284"/>
      <c r="FNJ545" s="284"/>
      <c r="FNK545" s="284"/>
      <c r="FNL545" s="284"/>
      <c r="FNM545" s="284"/>
      <c r="FNN545" s="284"/>
      <c r="FNO545" s="284"/>
      <c r="FNP545" s="284"/>
      <c r="FNQ545" s="284"/>
      <c r="FNR545" s="284"/>
      <c r="FNS545" s="284"/>
      <c r="FNT545" s="284"/>
      <c r="FNU545" s="284"/>
      <c r="FNV545" s="284"/>
      <c r="FNW545" s="284"/>
      <c r="FNX545" s="284"/>
      <c r="FNY545" s="284"/>
      <c r="FNZ545" s="284"/>
      <c r="FOA545" s="284"/>
      <c r="FOB545" s="284"/>
      <c r="FOC545" s="284"/>
      <c r="FOD545" s="284"/>
      <c r="FOE545" s="284"/>
      <c r="FOF545" s="284"/>
      <c r="FOG545" s="284"/>
      <c r="FOH545" s="284"/>
      <c r="FOI545" s="284"/>
      <c r="FOJ545" s="284"/>
      <c r="FOK545" s="284"/>
      <c r="FOL545" s="284"/>
      <c r="FOM545" s="284"/>
      <c r="FON545" s="284"/>
      <c r="FOO545" s="284"/>
      <c r="FOP545" s="284"/>
      <c r="FOQ545" s="284"/>
      <c r="FOR545" s="284"/>
      <c r="FOS545" s="284"/>
      <c r="FOT545" s="284"/>
      <c r="FOU545" s="284"/>
      <c r="FOV545" s="284"/>
      <c r="FOW545" s="284"/>
      <c r="FOX545" s="284"/>
      <c r="FOY545" s="284"/>
      <c r="FOZ545" s="284"/>
      <c r="FPA545" s="284"/>
      <c r="FPB545" s="284"/>
      <c r="FPC545" s="284"/>
      <c r="FPD545" s="284"/>
      <c r="FPE545" s="284"/>
      <c r="FPF545" s="284"/>
      <c r="FPG545" s="284"/>
      <c r="FPH545" s="284"/>
      <c r="FPI545" s="284"/>
      <c r="FPJ545" s="284"/>
      <c r="FPK545" s="284"/>
      <c r="FPL545" s="284"/>
      <c r="FPM545" s="284"/>
      <c r="FPN545" s="284"/>
      <c r="FPO545" s="284"/>
      <c r="FPP545" s="284"/>
      <c r="FPQ545" s="284"/>
      <c r="FPR545" s="284"/>
      <c r="FPS545" s="284"/>
      <c r="FPT545" s="284"/>
      <c r="FPU545" s="284"/>
      <c r="FPV545" s="284"/>
      <c r="FPW545" s="284"/>
      <c r="FPX545" s="284"/>
      <c r="FPY545" s="284"/>
      <c r="FPZ545" s="284"/>
      <c r="FQA545" s="284"/>
      <c r="FQB545" s="284"/>
      <c r="FQC545" s="284"/>
      <c r="FQD545" s="284"/>
      <c r="FQE545" s="284"/>
      <c r="FQF545" s="284"/>
      <c r="FQG545" s="284"/>
      <c r="FQH545" s="284"/>
      <c r="FQI545" s="284"/>
      <c r="FQJ545" s="284"/>
      <c r="FQK545" s="284"/>
      <c r="FQL545" s="284"/>
      <c r="FQM545" s="284"/>
      <c r="FQN545" s="284"/>
      <c r="FQO545" s="284"/>
      <c r="FQP545" s="284"/>
      <c r="FQQ545" s="284"/>
      <c r="FQR545" s="284"/>
      <c r="FQS545" s="284"/>
      <c r="FQT545" s="284"/>
      <c r="FQU545" s="284"/>
      <c r="FQV545" s="284"/>
      <c r="FQW545" s="284"/>
      <c r="FQX545" s="284"/>
      <c r="FQY545" s="284"/>
      <c r="FQZ545" s="284"/>
      <c r="FRA545" s="284"/>
      <c r="FRB545" s="284"/>
      <c r="FRC545" s="284"/>
      <c r="FRD545" s="284"/>
      <c r="FRE545" s="284"/>
      <c r="FRF545" s="284"/>
      <c r="FRG545" s="284"/>
      <c r="FRH545" s="284"/>
      <c r="FRI545" s="284"/>
      <c r="FRJ545" s="284"/>
      <c r="FRK545" s="284"/>
      <c r="FRL545" s="284"/>
      <c r="FRM545" s="284"/>
      <c r="FRN545" s="284"/>
      <c r="FRO545" s="284"/>
      <c r="FRP545" s="284"/>
      <c r="FRQ545" s="284"/>
      <c r="FRR545" s="284"/>
      <c r="FRS545" s="284"/>
      <c r="FRT545" s="284"/>
      <c r="FRU545" s="284"/>
      <c r="FRV545" s="284"/>
      <c r="FRW545" s="284"/>
      <c r="FRX545" s="284"/>
      <c r="FRY545" s="284"/>
      <c r="FRZ545" s="284"/>
      <c r="FSA545" s="284"/>
      <c r="FSB545" s="284"/>
      <c r="FSC545" s="284"/>
      <c r="FSD545" s="284"/>
      <c r="FSE545" s="284"/>
      <c r="FSF545" s="284"/>
      <c r="FSG545" s="284"/>
      <c r="FSH545" s="284"/>
      <c r="FSI545" s="284"/>
      <c r="FSJ545" s="284"/>
      <c r="FSK545" s="284"/>
      <c r="FSL545" s="284"/>
      <c r="FSM545" s="284"/>
      <c r="FSN545" s="284"/>
      <c r="FSO545" s="284"/>
      <c r="FSP545" s="284"/>
      <c r="FSQ545" s="284"/>
      <c r="FSR545" s="284"/>
      <c r="FSS545" s="284"/>
      <c r="FST545" s="284"/>
      <c r="FSU545" s="284"/>
      <c r="FSV545" s="284"/>
      <c r="FSW545" s="284"/>
      <c r="FSX545" s="284"/>
      <c r="FSY545" s="284"/>
      <c r="FSZ545" s="284"/>
      <c r="FTA545" s="284"/>
      <c r="FTB545" s="284"/>
      <c r="FTC545" s="284"/>
      <c r="FTD545" s="284"/>
      <c r="FTE545" s="284"/>
      <c r="FTF545" s="284"/>
      <c r="FTG545" s="284"/>
      <c r="FTH545" s="284"/>
      <c r="FTI545" s="284"/>
      <c r="FTJ545" s="284"/>
      <c r="FTK545" s="284"/>
      <c r="FTL545" s="284"/>
      <c r="FTM545" s="284"/>
      <c r="FTN545" s="284"/>
      <c r="FTO545" s="284"/>
      <c r="FTP545" s="284"/>
      <c r="FTQ545" s="284"/>
      <c r="FTR545" s="284"/>
      <c r="FTS545" s="284"/>
      <c r="FTT545" s="284"/>
      <c r="FTU545" s="284"/>
      <c r="FTV545" s="284"/>
      <c r="FTW545" s="284"/>
      <c r="FTX545" s="284"/>
      <c r="FTY545" s="284"/>
      <c r="FTZ545" s="284"/>
      <c r="FUA545" s="284"/>
      <c r="FUB545" s="284"/>
      <c r="FUC545" s="284"/>
      <c r="FUD545" s="284"/>
      <c r="FUE545" s="284"/>
      <c r="FUF545" s="284"/>
      <c r="FUG545" s="284"/>
      <c r="FUH545" s="284"/>
      <c r="FUI545" s="284"/>
      <c r="FUJ545" s="284"/>
      <c r="FUK545" s="284"/>
      <c r="FUL545" s="284"/>
      <c r="FUM545" s="284"/>
      <c r="FUN545" s="284"/>
      <c r="FUO545" s="284"/>
      <c r="FUP545" s="284"/>
      <c r="FUQ545" s="284"/>
      <c r="FUR545" s="284"/>
      <c r="FUS545" s="284"/>
      <c r="FUT545" s="284"/>
      <c r="FUU545" s="284"/>
      <c r="FUV545" s="284"/>
      <c r="FUW545" s="284"/>
      <c r="FUX545" s="284"/>
      <c r="FUY545" s="284"/>
      <c r="FUZ545" s="284"/>
      <c r="FVA545" s="284"/>
      <c r="FVB545" s="284"/>
      <c r="FVC545" s="284"/>
      <c r="FVD545" s="284"/>
      <c r="FVE545" s="284"/>
      <c r="FVF545" s="284"/>
      <c r="FVG545" s="284"/>
      <c r="FVH545" s="284"/>
      <c r="FVI545" s="284"/>
      <c r="FVJ545" s="284"/>
      <c r="FVK545" s="284"/>
      <c r="FVL545" s="284"/>
      <c r="FVM545" s="284"/>
      <c r="FVN545" s="284"/>
      <c r="FVO545" s="284"/>
      <c r="FVP545" s="284"/>
      <c r="FVQ545" s="284"/>
      <c r="FVR545" s="284"/>
      <c r="FVS545" s="284"/>
      <c r="FVT545" s="284"/>
      <c r="FVU545" s="284"/>
      <c r="FVV545" s="284"/>
      <c r="FVW545" s="284"/>
      <c r="FVX545" s="284"/>
      <c r="FVY545" s="284"/>
      <c r="FVZ545" s="284"/>
      <c r="FWA545" s="284"/>
      <c r="FWB545" s="284"/>
      <c r="FWC545" s="284"/>
      <c r="FWD545" s="284"/>
      <c r="FWE545" s="284"/>
      <c r="FWF545" s="284"/>
      <c r="FWG545" s="284"/>
      <c r="FWH545" s="284"/>
      <c r="FWI545" s="284"/>
      <c r="FWJ545" s="284"/>
      <c r="FWK545" s="284"/>
      <c r="FWL545" s="284"/>
      <c r="FWM545" s="284"/>
      <c r="FWN545" s="284"/>
      <c r="FWO545" s="284"/>
      <c r="FWP545" s="284"/>
      <c r="FWQ545" s="284"/>
      <c r="FWR545" s="284"/>
      <c r="FWS545" s="284"/>
      <c r="FWT545" s="284"/>
      <c r="FWU545" s="284"/>
      <c r="FWV545" s="284"/>
      <c r="FWW545" s="284"/>
      <c r="FWX545" s="284"/>
      <c r="FWY545" s="284"/>
      <c r="FWZ545" s="284"/>
      <c r="FXA545" s="284"/>
      <c r="FXB545" s="284"/>
      <c r="FXC545" s="284"/>
      <c r="FXD545" s="284"/>
      <c r="FXE545" s="284"/>
      <c r="FXF545" s="284"/>
      <c r="FXG545" s="284"/>
      <c r="FXH545" s="284"/>
      <c r="FXI545" s="284"/>
      <c r="FXJ545" s="284"/>
      <c r="FXK545" s="284"/>
      <c r="FXL545" s="284"/>
      <c r="FXM545" s="284"/>
      <c r="FXN545" s="284"/>
      <c r="FXO545" s="284"/>
      <c r="FXP545" s="284"/>
      <c r="FXQ545" s="284"/>
      <c r="FXR545" s="284"/>
      <c r="FXS545" s="284"/>
      <c r="FXT545" s="284"/>
      <c r="FXU545" s="284"/>
      <c r="FXV545" s="284"/>
      <c r="FXW545" s="284"/>
      <c r="FXX545" s="284"/>
      <c r="FXY545" s="284"/>
      <c r="FXZ545" s="284"/>
      <c r="FYA545" s="284"/>
      <c r="FYB545" s="284"/>
      <c r="FYC545" s="284"/>
      <c r="FYD545" s="284"/>
      <c r="FYE545" s="284"/>
      <c r="FYF545" s="284"/>
      <c r="FYG545" s="284"/>
      <c r="FYH545" s="284"/>
      <c r="FYI545" s="284"/>
      <c r="FYJ545" s="284"/>
      <c r="FYK545" s="284"/>
      <c r="FYL545" s="284"/>
      <c r="FYM545" s="284"/>
      <c r="FYN545" s="284"/>
      <c r="FYO545" s="284"/>
      <c r="FYP545" s="284"/>
      <c r="FYQ545" s="284"/>
      <c r="FYR545" s="284"/>
      <c r="FYS545" s="284"/>
      <c r="FYT545" s="284"/>
      <c r="FYU545" s="284"/>
      <c r="FYV545" s="284"/>
      <c r="FYW545" s="284"/>
      <c r="FYX545" s="284"/>
      <c r="FYY545" s="284"/>
      <c r="FYZ545" s="284"/>
      <c r="FZA545" s="284"/>
      <c r="FZB545" s="284"/>
      <c r="FZC545" s="284"/>
      <c r="FZD545" s="284"/>
      <c r="FZE545" s="284"/>
      <c r="FZF545" s="284"/>
      <c r="FZG545" s="284"/>
      <c r="FZH545" s="284"/>
      <c r="FZI545" s="284"/>
      <c r="FZJ545" s="284"/>
      <c r="FZK545" s="284"/>
      <c r="FZL545" s="284"/>
      <c r="FZM545" s="284"/>
      <c r="FZN545" s="284"/>
      <c r="FZO545" s="284"/>
      <c r="FZP545" s="284"/>
      <c r="FZQ545" s="284"/>
      <c r="FZR545" s="284"/>
      <c r="FZS545" s="284"/>
      <c r="FZT545" s="284"/>
      <c r="FZU545" s="284"/>
      <c r="FZV545" s="284"/>
      <c r="FZW545" s="284"/>
      <c r="FZX545" s="284"/>
      <c r="FZY545" s="284"/>
      <c r="FZZ545" s="284"/>
      <c r="GAA545" s="284"/>
      <c r="GAB545" s="284"/>
      <c r="GAC545" s="284"/>
      <c r="GAD545" s="284"/>
      <c r="GAE545" s="284"/>
      <c r="GAF545" s="284"/>
      <c r="GAG545" s="284"/>
      <c r="GAH545" s="284"/>
      <c r="GAI545" s="284"/>
      <c r="GAJ545" s="284"/>
      <c r="GAK545" s="284"/>
      <c r="GAL545" s="284"/>
      <c r="GAM545" s="284"/>
      <c r="GAN545" s="284"/>
      <c r="GAO545" s="284"/>
      <c r="GAP545" s="284"/>
      <c r="GAQ545" s="284"/>
      <c r="GAR545" s="284"/>
      <c r="GAS545" s="284"/>
      <c r="GAT545" s="284"/>
      <c r="GAU545" s="284"/>
      <c r="GAV545" s="284"/>
      <c r="GAW545" s="284"/>
      <c r="GAX545" s="284"/>
      <c r="GAY545" s="284"/>
      <c r="GAZ545" s="284"/>
      <c r="GBA545" s="284"/>
      <c r="GBB545" s="284"/>
      <c r="GBC545" s="284"/>
      <c r="GBD545" s="284"/>
      <c r="GBE545" s="284"/>
      <c r="GBF545" s="284"/>
      <c r="GBG545" s="284"/>
      <c r="GBH545" s="284"/>
      <c r="GBI545" s="284"/>
      <c r="GBJ545" s="284"/>
      <c r="GBK545" s="284"/>
      <c r="GBL545" s="284"/>
      <c r="GBM545" s="284"/>
      <c r="GBN545" s="284"/>
      <c r="GBO545" s="284"/>
      <c r="GBP545" s="284"/>
      <c r="GBQ545" s="284"/>
      <c r="GBR545" s="284"/>
      <c r="GBS545" s="284"/>
      <c r="GBT545" s="284"/>
      <c r="GBU545" s="284"/>
      <c r="GBV545" s="284"/>
      <c r="GBW545" s="284"/>
      <c r="GBX545" s="284"/>
      <c r="GBY545" s="284"/>
      <c r="GBZ545" s="284"/>
      <c r="GCA545" s="284"/>
      <c r="GCB545" s="284"/>
      <c r="GCC545" s="284"/>
      <c r="GCD545" s="284"/>
      <c r="GCE545" s="284"/>
      <c r="GCF545" s="284"/>
      <c r="GCG545" s="284"/>
      <c r="GCH545" s="284"/>
      <c r="GCI545" s="284"/>
      <c r="GCJ545" s="284"/>
      <c r="GCK545" s="284"/>
      <c r="GCL545" s="284"/>
      <c r="GCM545" s="284"/>
      <c r="GCN545" s="284"/>
      <c r="GCO545" s="284"/>
      <c r="GCP545" s="284"/>
      <c r="GCQ545" s="284"/>
      <c r="GCR545" s="284"/>
      <c r="GCS545" s="284"/>
      <c r="GCT545" s="284"/>
      <c r="GCU545" s="284"/>
      <c r="GCV545" s="284"/>
      <c r="GCW545" s="284"/>
      <c r="GCX545" s="284"/>
      <c r="GCY545" s="284"/>
      <c r="GCZ545" s="284"/>
      <c r="GDA545" s="284"/>
      <c r="GDB545" s="284"/>
      <c r="GDC545" s="284"/>
      <c r="GDD545" s="284"/>
      <c r="GDE545" s="284"/>
      <c r="GDF545" s="284"/>
      <c r="GDG545" s="284"/>
      <c r="GDH545" s="284"/>
      <c r="GDI545" s="284"/>
      <c r="GDJ545" s="284"/>
      <c r="GDK545" s="284"/>
      <c r="GDL545" s="284"/>
      <c r="GDM545" s="284"/>
      <c r="GDN545" s="284"/>
      <c r="GDO545" s="284"/>
      <c r="GDP545" s="284"/>
      <c r="GDQ545" s="284"/>
      <c r="GDR545" s="284"/>
      <c r="GDS545" s="284"/>
      <c r="GDT545" s="284"/>
      <c r="GDU545" s="284"/>
      <c r="GDV545" s="284"/>
      <c r="GDW545" s="284"/>
      <c r="GDX545" s="284"/>
      <c r="GDY545" s="284"/>
      <c r="GDZ545" s="284"/>
      <c r="GEA545" s="284"/>
      <c r="GEB545" s="284"/>
      <c r="GEC545" s="284"/>
      <c r="GED545" s="284"/>
      <c r="GEE545" s="284"/>
      <c r="GEF545" s="284"/>
      <c r="GEG545" s="284"/>
      <c r="GEH545" s="284"/>
      <c r="GEI545" s="284"/>
      <c r="GEJ545" s="284"/>
      <c r="GEK545" s="284"/>
      <c r="GEL545" s="284"/>
      <c r="GEM545" s="284"/>
      <c r="GEN545" s="284"/>
      <c r="GEO545" s="284"/>
      <c r="GEP545" s="284"/>
      <c r="GEQ545" s="284"/>
      <c r="GER545" s="284"/>
      <c r="GES545" s="284"/>
      <c r="GET545" s="284"/>
      <c r="GEU545" s="284"/>
      <c r="GEV545" s="284"/>
      <c r="GEW545" s="284"/>
      <c r="GEX545" s="284"/>
      <c r="GEY545" s="284"/>
      <c r="GEZ545" s="284"/>
      <c r="GFA545" s="284"/>
      <c r="GFB545" s="284"/>
      <c r="GFC545" s="284"/>
      <c r="GFD545" s="284"/>
      <c r="GFE545" s="284"/>
      <c r="GFF545" s="284"/>
      <c r="GFG545" s="284"/>
      <c r="GFH545" s="284"/>
      <c r="GFI545" s="284"/>
      <c r="GFJ545" s="284"/>
      <c r="GFK545" s="284"/>
      <c r="GFL545" s="284"/>
      <c r="GFM545" s="284"/>
      <c r="GFN545" s="284"/>
      <c r="GFO545" s="284"/>
      <c r="GFP545" s="284"/>
      <c r="GFQ545" s="284"/>
      <c r="GFR545" s="284"/>
      <c r="GFS545" s="284"/>
      <c r="GFT545" s="284"/>
      <c r="GFU545" s="284"/>
      <c r="GFV545" s="284"/>
      <c r="GFW545" s="284"/>
      <c r="GFX545" s="284"/>
      <c r="GFY545" s="284"/>
      <c r="GFZ545" s="284"/>
      <c r="GGA545" s="284"/>
      <c r="GGB545" s="284"/>
      <c r="GGC545" s="284"/>
      <c r="GGD545" s="284"/>
      <c r="GGE545" s="284"/>
      <c r="GGF545" s="284"/>
      <c r="GGG545" s="284"/>
      <c r="GGH545" s="284"/>
      <c r="GGI545" s="284"/>
      <c r="GGJ545" s="284"/>
      <c r="GGK545" s="284"/>
      <c r="GGL545" s="284"/>
      <c r="GGM545" s="284"/>
      <c r="GGN545" s="284"/>
      <c r="GGO545" s="284"/>
      <c r="GGP545" s="284"/>
      <c r="GGQ545" s="284"/>
      <c r="GGR545" s="284"/>
      <c r="GGS545" s="284"/>
      <c r="GGT545" s="284"/>
      <c r="GGU545" s="284"/>
      <c r="GGV545" s="284"/>
      <c r="GGW545" s="284"/>
      <c r="GGX545" s="284"/>
      <c r="GGY545" s="284"/>
      <c r="GGZ545" s="284"/>
      <c r="GHA545" s="284"/>
      <c r="GHB545" s="284"/>
      <c r="GHC545" s="284"/>
      <c r="GHD545" s="284"/>
      <c r="GHE545" s="284"/>
      <c r="GHF545" s="284"/>
      <c r="GHG545" s="284"/>
      <c r="GHH545" s="284"/>
      <c r="GHI545" s="284"/>
      <c r="GHJ545" s="284"/>
      <c r="GHK545" s="284"/>
      <c r="GHL545" s="284"/>
      <c r="GHM545" s="284"/>
      <c r="GHN545" s="284"/>
      <c r="GHO545" s="284"/>
      <c r="GHP545" s="284"/>
      <c r="GHQ545" s="284"/>
      <c r="GHR545" s="284"/>
      <c r="GHS545" s="284"/>
      <c r="GHT545" s="284"/>
      <c r="GHU545" s="284"/>
      <c r="GHV545" s="284"/>
      <c r="GHW545" s="284"/>
      <c r="GHX545" s="284"/>
      <c r="GHY545" s="284"/>
      <c r="GHZ545" s="284"/>
      <c r="GIA545" s="284"/>
      <c r="GIB545" s="284"/>
      <c r="GIC545" s="284"/>
      <c r="GID545" s="284"/>
      <c r="GIE545" s="284"/>
      <c r="GIF545" s="284"/>
      <c r="GIG545" s="284"/>
      <c r="GIH545" s="284"/>
      <c r="GII545" s="284"/>
      <c r="GIJ545" s="284"/>
      <c r="GIK545" s="284"/>
      <c r="GIL545" s="284"/>
      <c r="GIM545" s="284"/>
      <c r="GIN545" s="284"/>
      <c r="GIO545" s="284"/>
      <c r="GIP545" s="284"/>
      <c r="GIQ545" s="284"/>
      <c r="GIR545" s="284"/>
      <c r="GIS545" s="284"/>
      <c r="GIT545" s="284"/>
      <c r="GIU545" s="284"/>
      <c r="GIV545" s="284"/>
      <c r="GIW545" s="284"/>
      <c r="GIX545" s="284"/>
      <c r="GIY545" s="284"/>
      <c r="GIZ545" s="284"/>
      <c r="GJA545" s="284"/>
      <c r="GJB545" s="284"/>
      <c r="GJC545" s="284"/>
      <c r="GJD545" s="284"/>
      <c r="GJE545" s="284"/>
      <c r="GJF545" s="284"/>
      <c r="GJG545" s="284"/>
      <c r="GJH545" s="284"/>
      <c r="GJI545" s="284"/>
      <c r="GJJ545" s="284"/>
      <c r="GJK545" s="284"/>
      <c r="GJL545" s="284"/>
      <c r="GJM545" s="284"/>
      <c r="GJN545" s="284"/>
      <c r="GJO545" s="284"/>
      <c r="GJP545" s="284"/>
      <c r="GJQ545" s="284"/>
      <c r="GJR545" s="284"/>
      <c r="GJS545" s="284"/>
      <c r="GJT545" s="284"/>
      <c r="GJU545" s="284"/>
      <c r="GJV545" s="284"/>
      <c r="GJW545" s="284"/>
      <c r="GJX545" s="284"/>
      <c r="GJY545" s="284"/>
      <c r="GJZ545" s="284"/>
      <c r="GKA545" s="284"/>
      <c r="GKB545" s="284"/>
      <c r="GKC545" s="284"/>
      <c r="GKD545" s="284"/>
      <c r="GKE545" s="284"/>
      <c r="GKF545" s="284"/>
      <c r="GKG545" s="284"/>
      <c r="GKH545" s="284"/>
      <c r="GKI545" s="284"/>
      <c r="GKJ545" s="284"/>
      <c r="GKK545" s="284"/>
      <c r="GKL545" s="284"/>
      <c r="GKM545" s="284"/>
      <c r="GKN545" s="284"/>
      <c r="GKO545" s="284"/>
      <c r="GKP545" s="284"/>
      <c r="GKQ545" s="284"/>
      <c r="GKR545" s="284"/>
      <c r="GKS545" s="284"/>
      <c r="GKT545" s="284"/>
      <c r="GKU545" s="284"/>
      <c r="GKV545" s="284"/>
      <c r="GKW545" s="284"/>
      <c r="GKX545" s="284"/>
      <c r="GKY545" s="284"/>
      <c r="GKZ545" s="284"/>
      <c r="GLA545" s="284"/>
      <c r="GLB545" s="284"/>
      <c r="GLC545" s="284"/>
      <c r="GLD545" s="284"/>
      <c r="GLE545" s="284"/>
      <c r="GLF545" s="284"/>
      <c r="GLG545" s="284"/>
      <c r="GLH545" s="284"/>
      <c r="GLI545" s="284"/>
      <c r="GLJ545" s="284"/>
      <c r="GLK545" s="284"/>
      <c r="GLL545" s="284"/>
      <c r="GLM545" s="284"/>
      <c r="GLN545" s="284"/>
      <c r="GLO545" s="284"/>
      <c r="GLP545" s="284"/>
      <c r="GLQ545" s="284"/>
      <c r="GLR545" s="284"/>
      <c r="GLS545" s="284"/>
      <c r="GLT545" s="284"/>
      <c r="GLU545" s="284"/>
      <c r="GLV545" s="284"/>
      <c r="GLW545" s="284"/>
      <c r="GLX545" s="284"/>
      <c r="GLY545" s="284"/>
      <c r="GLZ545" s="284"/>
      <c r="GMA545" s="284"/>
      <c r="GMB545" s="284"/>
      <c r="GMC545" s="284"/>
      <c r="GMD545" s="284"/>
      <c r="GME545" s="284"/>
      <c r="GMF545" s="284"/>
      <c r="GMG545" s="284"/>
      <c r="GMH545" s="284"/>
      <c r="GMI545" s="284"/>
      <c r="GMJ545" s="284"/>
      <c r="GMK545" s="284"/>
      <c r="GML545" s="284"/>
      <c r="GMM545" s="284"/>
      <c r="GMN545" s="284"/>
      <c r="GMO545" s="284"/>
      <c r="GMP545" s="284"/>
      <c r="GMQ545" s="284"/>
      <c r="GMR545" s="284"/>
      <c r="GMS545" s="284"/>
      <c r="GMT545" s="284"/>
      <c r="GMU545" s="284"/>
      <c r="GMV545" s="284"/>
      <c r="GMW545" s="284"/>
      <c r="GMX545" s="284"/>
      <c r="GMY545" s="284"/>
      <c r="GMZ545" s="284"/>
      <c r="GNA545" s="284"/>
      <c r="GNB545" s="284"/>
      <c r="GNC545" s="284"/>
      <c r="GND545" s="284"/>
      <c r="GNE545" s="284"/>
      <c r="GNF545" s="284"/>
      <c r="GNG545" s="284"/>
      <c r="GNH545" s="284"/>
      <c r="GNI545" s="284"/>
      <c r="GNJ545" s="284"/>
      <c r="GNK545" s="284"/>
      <c r="GNL545" s="284"/>
      <c r="GNM545" s="284"/>
      <c r="GNN545" s="284"/>
      <c r="GNO545" s="284"/>
      <c r="GNP545" s="284"/>
      <c r="GNQ545" s="284"/>
      <c r="GNR545" s="284"/>
      <c r="GNS545" s="284"/>
      <c r="GNT545" s="284"/>
      <c r="GNU545" s="284"/>
      <c r="GNV545" s="284"/>
      <c r="GNW545" s="284"/>
      <c r="GNX545" s="284"/>
      <c r="GNY545" s="284"/>
      <c r="GNZ545" s="284"/>
      <c r="GOA545" s="284"/>
      <c r="GOB545" s="284"/>
      <c r="GOC545" s="284"/>
      <c r="GOD545" s="284"/>
      <c r="GOE545" s="284"/>
      <c r="GOF545" s="284"/>
      <c r="GOG545" s="284"/>
      <c r="GOH545" s="284"/>
      <c r="GOI545" s="284"/>
      <c r="GOJ545" s="284"/>
      <c r="GOK545" s="284"/>
      <c r="GOL545" s="284"/>
      <c r="GOM545" s="284"/>
      <c r="GON545" s="284"/>
      <c r="GOO545" s="284"/>
      <c r="GOP545" s="284"/>
      <c r="GOQ545" s="284"/>
      <c r="GOR545" s="284"/>
      <c r="GOS545" s="284"/>
      <c r="GOT545" s="284"/>
      <c r="GOU545" s="284"/>
      <c r="GOV545" s="284"/>
      <c r="GOW545" s="284"/>
      <c r="GOX545" s="284"/>
      <c r="GOY545" s="284"/>
      <c r="GOZ545" s="284"/>
      <c r="GPA545" s="284"/>
      <c r="GPB545" s="284"/>
      <c r="GPC545" s="284"/>
      <c r="GPD545" s="284"/>
      <c r="GPE545" s="284"/>
      <c r="GPF545" s="284"/>
      <c r="GPG545" s="284"/>
      <c r="GPH545" s="284"/>
      <c r="GPI545" s="284"/>
      <c r="GPJ545" s="284"/>
      <c r="GPK545" s="284"/>
      <c r="GPL545" s="284"/>
      <c r="GPM545" s="284"/>
      <c r="GPN545" s="284"/>
      <c r="GPO545" s="284"/>
      <c r="GPP545" s="284"/>
      <c r="GPQ545" s="284"/>
      <c r="GPR545" s="284"/>
      <c r="GPS545" s="284"/>
      <c r="GPT545" s="284"/>
      <c r="GPU545" s="284"/>
      <c r="GPV545" s="284"/>
      <c r="GPW545" s="284"/>
      <c r="GPX545" s="284"/>
      <c r="GPY545" s="284"/>
      <c r="GPZ545" s="284"/>
      <c r="GQA545" s="284"/>
      <c r="GQB545" s="284"/>
      <c r="GQC545" s="284"/>
      <c r="GQD545" s="284"/>
      <c r="GQE545" s="284"/>
      <c r="GQF545" s="284"/>
      <c r="GQG545" s="284"/>
      <c r="GQH545" s="284"/>
      <c r="GQI545" s="284"/>
      <c r="GQJ545" s="284"/>
      <c r="GQK545" s="284"/>
      <c r="GQL545" s="284"/>
      <c r="GQM545" s="284"/>
      <c r="GQN545" s="284"/>
      <c r="GQO545" s="284"/>
      <c r="GQP545" s="284"/>
      <c r="GQQ545" s="284"/>
      <c r="GQR545" s="284"/>
      <c r="GQS545" s="284"/>
      <c r="GQT545" s="284"/>
      <c r="GQU545" s="284"/>
      <c r="GQV545" s="284"/>
      <c r="GQW545" s="284"/>
      <c r="GQX545" s="284"/>
      <c r="GQY545" s="284"/>
      <c r="GQZ545" s="284"/>
      <c r="GRA545" s="284"/>
      <c r="GRB545" s="284"/>
      <c r="GRC545" s="284"/>
      <c r="GRD545" s="284"/>
      <c r="GRE545" s="284"/>
      <c r="GRF545" s="284"/>
      <c r="GRG545" s="284"/>
      <c r="GRH545" s="284"/>
      <c r="GRI545" s="284"/>
      <c r="GRJ545" s="284"/>
      <c r="GRK545" s="284"/>
      <c r="GRL545" s="284"/>
      <c r="GRM545" s="284"/>
      <c r="GRN545" s="284"/>
      <c r="GRO545" s="284"/>
      <c r="GRP545" s="284"/>
      <c r="GRQ545" s="284"/>
      <c r="GRR545" s="284"/>
      <c r="GRS545" s="284"/>
      <c r="GRT545" s="284"/>
      <c r="GRU545" s="284"/>
      <c r="GRV545" s="284"/>
      <c r="GRW545" s="284"/>
      <c r="GRX545" s="284"/>
      <c r="GRY545" s="284"/>
      <c r="GRZ545" s="284"/>
      <c r="GSA545" s="284"/>
      <c r="GSB545" s="284"/>
      <c r="GSC545" s="284"/>
      <c r="GSD545" s="284"/>
      <c r="GSE545" s="284"/>
      <c r="GSF545" s="284"/>
      <c r="GSG545" s="284"/>
      <c r="GSH545" s="284"/>
      <c r="GSI545" s="284"/>
      <c r="GSJ545" s="284"/>
      <c r="GSK545" s="284"/>
      <c r="GSL545" s="284"/>
      <c r="GSM545" s="284"/>
      <c r="GSN545" s="284"/>
      <c r="GSO545" s="284"/>
      <c r="GSP545" s="284"/>
      <c r="GSQ545" s="284"/>
      <c r="GSR545" s="284"/>
      <c r="GSS545" s="284"/>
      <c r="GST545" s="284"/>
      <c r="GSU545" s="284"/>
      <c r="GSV545" s="284"/>
      <c r="GSW545" s="284"/>
      <c r="GSX545" s="284"/>
      <c r="GSY545" s="284"/>
      <c r="GSZ545" s="284"/>
      <c r="GTA545" s="284"/>
      <c r="GTB545" s="284"/>
      <c r="GTC545" s="284"/>
      <c r="GTD545" s="284"/>
      <c r="GTE545" s="284"/>
      <c r="GTF545" s="284"/>
      <c r="GTG545" s="284"/>
      <c r="GTH545" s="284"/>
      <c r="GTI545" s="284"/>
      <c r="GTJ545" s="284"/>
      <c r="GTK545" s="284"/>
      <c r="GTL545" s="284"/>
      <c r="GTM545" s="284"/>
      <c r="GTN545" s="284"/>
      <c r="GTO545" s="284"/>
      <c r="GTP545" s="284"/>
      <c r="GTQ545" s="284"/>
      <c r="GTR545" s="284"/>
      <c r="GTS545" s="284"/>
      <c r="GTT545" s="284"/>
      <c r="GTU545" s="284"/>
      <c r="GTV545" s="284"/>
      <c r="GTW545" s="284"/>
      <c r="GTX545" s="284"/>
      <c r="GTY545" s="284"/>
      <c r="GTZ545" s="284"/>
      <c r="GUA545" s="284"/>
      <c r="GUB545" s="284"/>
      <c r="GUC545" s="284"/>
      <c r="GUD545" s="284"/>
      <c r="GUE545" s="284"/>
      <c r="GUF545" s="284"/>
      <c r="GUG545" s="284"/>
      <c r="GUH545" s="284"/>
      <c r="GUI545" s="284"/>
      <c r="GUJ545" s="284"/>
      <c r="GUK545" s="284"/>
      <c r="GUL545" s="284"/>
      <c r="GUM545" s="284"/>
      <c r="GUN545" s="284"/>
      <c r="GUO545" s="284"/>
      <c r="GUP545" s="284"/>
      <c r="GUQ545" s="284"/>
      <c r="GUR545" s="284"/>
      <c r="GUS545" s="284"/>
      <c r="GUT545" s="284"/>
      <c r="GUU545" s="284"/>
      <c r="GUV545" s="284"/>
      <c r="GUW545" s="284"/>
      <c r="GUX545" s="284"/>
      <c r="GUY545" s="284"/>
      <c r="GUZ545" s="284"/>
      <c r="GVA545" s="284"/>
      <c r="GVB545" s="284"/>
      <c r="GVC545" s="284"/>
      <c r="GVD545" s="284"/>
      <c r="GVE545" s="284"/>
      <c r="GVF545" s="284"/>
      <c r="GVG545" s="284"/>
      <c r="GVH545" s="284"/>
      <c r="GVI545" s="284"/>
      <c r="GVJ545" s="284"/>
      <c r="GVK545" s="284"/>
      <c r="GVL545" s="284"/>
      <c r="GVM545" s="284"/>
      <c r="GVN545" s="284"/>
      <c r="GVO545" s="284"/>
      <c r="GVP545" s="284"/>
      <c r="GVQ545" s="284"/>
      <c r="GVR545" s="284"/>
      <c r="GVS545" s="284"/>
      <c r="GVT545" s="284"/>
      <c r="GVU545" s="284"/>
      <c r="GVV545" s="284"/>
      <c r="GVW545" s="284"/>
      <c r="GVX545" s="284"/>
      <c r="GVY545" s="284"/>
      <c r="GVZ545" s="284"/>
      <c r="GWA545" s="284"/>
      <c r="GWB545" s="284"/>
      <c r="GWC545" s="284"/>
      <c r="GWD545" s="284"/>
      <c r="GWE545" s="284"/>
      <c r="GWF545" s="284"/>
      <c r="GWG545" s="284"/>
      <c r="GWH545" s="284"/>
      <c r="GWI545" s="284"/>
      <c r="GWJ545" s="284"/>
      <c r="GWK545" s="284"/>
      <c r="GWL545" s="284"/>
      <c r="GWM545" s="284"/>
      <c r="GWN545" s="284"/>
      <c r="GWO545" s="284"/>
      <c r="GWP545" s="284"/>
      <c r="GWQ545" s="284"/>
      <c r="GWR545" s="284"/>
      <c r="GWS545" s="284"/>
      <c r="GWT545" s="284"/>
      <c r="GWU545" s="284"/>
      <c r="GWV545" s="284"/>
      <c r="GWW545" s="284"/>
      <c r="GWX545" s="284"/>
      <c r="GWY545" s="284"/>
      <c r="GWZ545" s="284"/>
      <c r="GXA545" s="284"/>
      <c r="GXB545" s="284"/>
      <c r="GXC545" s="284"/>
      <c r="GXD545" s="284"/>
      <c r="GXE545" s="284"/>
      <c r="GXF545" s="284"/>
      <c r="GXG545" s="284"/>
      <c r="GXH545" s="284"/>
      <c r="GXI545" s="284"/>
      <c r="GXJ545" s="284"/>
      <c r="GXK545" s="284"/>
      <c r="GXL545" s="284"/>
      <c r="GXM545" s="284"/>
      <c r="GXN545" s="284"/>
      <c r="GXO545" s="284"/>
      <c r="GXP545" s="284"/>
      <c r="GXQ545" s="284"/>
      <c r="GXR545" s="284"/>
      <c r="GXS545" s="284"/>
      <c r="GXT545" s="284"/>
      <c r="GXU545" s="284"/>
      <c r="GXV545" s="284"/>
      <c r="GXW545" s="284"/>
      <c r="GXX545" s="284"/>
      <c r="GXY545" s="284"/>
      <c r="GXZ545" s="284"/>
      <c r="GYA545" s="284"/>
      <c r="GYB545" s="284"/>
      <c r="GYC545" s="284"/>
      <c r="GYD545" s="284"/>
      <c r="GYE545" s="284"/>
      <c r="GYF545" s="284"/>
      <c r="GYG545" s="284"/>
      <c r="GYH545" s="284"/>
      <c r="GYI545" s="284"/>
      <c r="GYJ545" s="284"/>
      <c r="GYK545" s="284"/>
      <c r="GYL545" s="284"/>
      <c r="GYM545" s="284"/>
      <c r="GYN545" s="284"/>
      <c r="GYO545" s="284"/>
      <c r="GYP545" s="284"/>
      <c r="GYQ545" s="284"/>
      <c r="GYR545" s="284"/>
      <c r="GYS545" s="284"/>
      <c r="GYT545" s="284"/>
      <c r="GYU545" s="284"/>
      <c r="GYV545" s="284"/>
      <c r="GYW545" s="284"/>
      <c r="GYX545" s="284"/>
      <c r="GYY545" s="284"/>
      <c r="GYZ545" s="284"/>
      <c r="GZA545" s="284"/>
      <c r="GZB545" s="284"/>
      <c r="GZC545" s="284"/>
      <c r="GZD545" s="284"/>
      <c r="GZE545" s="284"/>
      <c r="GZF545" s="284"/>
      <c r="GZG545" s="284"/>
      <c r="GZH545" s="284"/>
      <c r="GZI545" s="284"/>
      <c r="GZJ545" s="284"/>
      <c r="GZK545" s="284"/>
      <c r="GZL545" s="284"/>
      <c r="GZM545" s="284"/>
      <c r="GZN545" s="284"/>
      <c r="GZO545" s="284"/>
      <c r="GZP545" s="284"/>
      <c r="GZQ545" s="284"/>
      <c r="GZR545" s="284"/>
      <c r="GZS545" s="284"/>
      <c r="GZT545" s="284"/>
      <c r="GZU545" s="284"/>
      <c r="GZV545" s="284"/>
      <c r="GZW545" s="284"/>
      <c r="GZX545" s="284"/>
      <c r="GZY545" s="284"/>
      <c r="GZZ545" s="284"/>
      <c r="HAA545" s="284"/>
      <c r="HAB545" s="284"/>
      <c r="HAC545" s="284"/>
      <c r="HAD545" s="284"/>
      <c r="HAE545" s="284"/>
      <c r="HAF545" s="284"/>
      <c r="HAG545" s="284"/>
      <c r="HAH545" s="284"/>
      <c r="HAI545" s="284"/>
      <c r="HAJ545" s="284"/>
      <c r="HAK545" s="284"/>
      <c r="HAL545" s="284"/>
      <c r="HAM545" s="284"/>
      <c r="HAN545" s="284"/>
      <c r="HAO545" s="284"/>
      <c r="HAP545" s="284"/>
      <c r="HAQ545" s="284"/>
      <c r="HAR545" s="284"/>
      <c r="HAS545" s="284"/>
      <c r="HAT545" s="284"/>
      <c r="HAU545" s="284"/>
      <c r="HAV545" s="284"/>
      <c r="HAW545" s="284"/>
      <c r="HAX545" s="284"/>
      <c r="HAY545" s="284"/>
      <c r="HAZ545" s="284"/>
      <c r="HBA545" s="284"/>
      <c r="HBB545" s="284"/>
      <c r="HBC545" s="284"/>
      <c r="HBD545" s="284"/>
      <c r="HBE545" s="284"/>
      <c r="HBF545" s="284"/>
      <c r="HBG545" s="284"/>
      <c r="HBH545" s="284"/>
      <c r="HBI545" s="284"/>
      <c r="HBJ545" s="284"/>
      <c r="HBK545" s="284"/>
      <c r="HBL545" s="284"/>
      <c r="HBM545" s="284"/>
      <c r="HBN545" s="284"/>
      <c r="HBO545" s="284"/>
      <c r="HBP545" s="284"/>
      <c r="HBQ545" s="284"/>
      <c r="HBR545" s="284"/>
      <c r="HBS545" s="284"/>
      <c r="HBT545" s="284"/>
      <c r="HBU545" s="284"/>
      <c r="HBV545" s="284"/>
      <c r="HBW545" s="284"/>
      <c r="HBX545" s="284"/>
      <c r="HBY545" s="284"/>
      <c r="HBZ545" s="284"/>
      <c r="HCA545" s="284"/>
      <c r="HCB545" s="284"/>
      <c r="HCC545" s="284"/>
      <c r="HCD545" s="284"/>
      <c r="HCE545" s="284"/>
      <c r="HCF545" s="284"/>
      <c r="HCG545" s="284"/>
      <c r="HCH545" s="284"/>
      <c r="HCI545" s="284"/>
      <c r="HCJ545" s="284"/>
      <c r="HCK545" s="284"/>
      <c r="HCL545" s="284"/>
      <c r="HCM545" s="284"/>
      <c r="HCN545" s="284"/>
      <c r="HCO545" s="284"/>
      <c r="HCP545" s="284"/>
      <c r="HCQ545" s="284"/>
      <c r="HCR545" s="284"/>
      <c r="HCS545" s="284"/>
      <c r="HCT545" s="284"/>
      <c r="HCU545" s="284"/>
      <c r="HCV545" s="284"/>
      <c r="HCW545" s="284"/>
      <c r="HCX545" s="284"/>
      <c r="HCY545" s="284"/>
      <c r="HCZ545" s="284"/>
      <c r="HDA545" s="284"/>
      <c r="HDB545" s="284"/>
      <c r="HDC545" s="284"/>
      <c r="HDD545" s="284"/>
      <c r="HDE545" s="284"/>
      <c r="HDF545" s="284"/>
      <c r="HDG545" s="284"/>
      <c r="HDH545" s="284"/>
      <c r="HDI545" s="284"/>
      <c r="HDJ545" s="284"/>
      <c r="HDK545" s="284"/>
      <c r="HDL545" s="284"/>
      <c r="HDM545" s="284"/>
      <c r="HDN545" s="284"/>
      <c r="HDO545" s="284"/>
      <c r="HDP545" s="284"/>
      <c r="HDQ545" s="284"/>
      <c r="HDR545" s="284"/>
      <c r="HDS545" s="284"/>
      <c r="HDT545" s="284"/>
      <c r="HDU545" s="284"/>
      <c r="HDV545" s="284"/>
      <c r="HDW545" s="284"/>
      <c r="HDX545" s="284"/>
      <c r="HDY545" s="284"/>
      <c r="HDZ545" s="284"/>
      <c r="HEA545" s="284"/>
      <c r="HEB545" s="284"/>
      <c r="HEC545" s="284"/>
      <c r="HED545" s="284"/>
      <c r="HEE545" s="284"/>
      <c r="HEF545" s="284"/>
      <c r="HEG545" s="284"/>
      <c r="HEH545" s="284"/>
      <c r="HEI545" s="284"/>
      <c r="HEJ545" s="284"/>
      <c r="HEK545" s="284"/>
      <c r="HEL545" s="284"/>
      <c r="HEM545" s="284"/>
      <c r="HEN545" s="284"/>
      <c r="HEO545" s="284"/>
      <c r="HEP545" s="284"/>
      <c r="HEQ545" s="284"/>
      <c r="HER545" s="284"/>
      <c r="HES545" s="284"/>
      <c r="HET545" s="284"/>
      <c r="HEU545" s="284"/>
      <c r="HEV545" s="284"/>
      <c r="HEW545" s="284"/>
      <c r="HEX545" s="284"/>
      <c r="HEY545" s="284"/>
      <c r="HEZ545" s="284"/>
      <c r="HFA545" s="284"/>
      <c r="HFB545" s="284"/>
      <c r="HFC545" s="284"/>
      <c r="HFD545" s="284"/>
      <c r="HFE545" s="284"/>
      <c r="HFF545" s="284"/>
      <c r="HFG545" s="284"/>
      <c r="HFH545" s="284"/>
      <c r="HFI545" s="284"/>
      <c r="HFJ545" s="284"/>
      <c r="HFK545" s="284"/>
      <c r="HFL545" s="284"/>
      <c r="HFM545" s="284"/>
      <c r="HFN545" s="284"/>
      <c r="HFO545" s="284"/>
      <c r="HFP545" s="284"/>
      <c r="HFQ545" s="284"/>
      <c r="HFR545" s="284"/>
      <c r="HFS545" s="284"/>
      <c r="HFT545" s="284"/>
      <c r="HFU545" s="284"/>
      <c r="HFV545" s="284"/>
      <c r="HFW545" s="284"/>
      <c r="HFX545" s="284"/>
      <c r="HFY545" s="284"/>
      <c r="HFZ545" s="284"/>
      <c r="HGA545" s="284"/>
      <c r="HGB545" s="284"/>
      <c r="HGC545" s="284"/>
      <c r="HGD545" s="284"/>
      <c r="HGE545" s="284"/>
      <c r="HGF545" s="284"/>
      <c r="HGG545" s="284"/>
      <c r="HGH545" s="284"/>
      <c r="HGI545" s="284"/>
      <c r="HGJ545" s="284"/>
      <c r="HGK545" s="284"/>
      <c r="HGL545" s="284"/>
      <c r="HGM545" s="284"/>
      <c r="HGN545" s="284"/>
      <c r="HGO545" s="284"/>
      <c r="HGP545" s="284"/>
      <c r="HGQ545" s="284"/>
      <c r="HGR545" s="284"/>
      <c r="HGS545" s="284"/>
      <c r="HGT545" s="284"/>
      <c r="HGU545" s="284"/>
      <c r="HGV545" s="284"/>
      <c r="HGW545" s="284"/>
      <c r="HGX545" s="284"/>
      <c r="HGY545" s="284"/>
      <c r="HGZ545" s="284"/>
      <c r="HHA545" s="284"/>
      <c r="HHB545" s="284"/>
      <c r="HHC545" s="284"/>
      <c r="HHD545" s="284"/>
      <c r="HHE545" s="284"/>
      <c r="HHF545" s="284"/>
      <c r="HHG545" s="284"/>
      <c r="HHH545" s="284"/>
      <c r="HHI545" s="284"/>
      <c r="HHJ545" s="284"/>
      <c r="HHK545" s="284"/>
      <c r="HHL545" s="284"/>
      <c r="HHM545" s="284"/>
      <c r="HHN545" s="284"/>
      <c r="HHO545" s="284"/>
      <c r="HHP545" s="284"/>
      <c r="HHQ545" s="284"/>
      <c r="HHR545" s="284"/>
      <c r="HHS545" s="284"/>
      <c r="HHT545" s="284"/>
      <c r="HHU545" s="284"/>
      <c r="HHV545" s="284"/>
      <c r="HHW545" s="284"/>
      <c r="HHX545" s="284"/>
      <c r="HHY545" s="284"/>
      <c r="HHZ545" s="284"/>
      <c r="HIA545" s="284"/>
      <c r="HIB545" s="284"/>
      <c r="HIC545" s="284"/>
      <c r="HID545" s="284"/>
      <c r="HIE545" s="284"/>
      <c r="HIF545" s="284"/>
      <c r="HIG545" s="284"/>
      <c r="HIH545" s="284"/>
      <c r="HII545" s="284"/>
      <c r="HIJ545" s="284"/>
      <c r="HIK545" s="284"/>
      <c r="HIL545" s="284"/>
      <c r="HIM545" s="284"/>
      <c r="HIN545" s="284"/>
      <c r="HIO545" s="284"/>
      <c r="HIP545" s="284"/>
      <c r="HIQ545" s="284"/>
      <c r="HIR545" s="284"/>
      <c r="HIS545" s="284"/>
      <c r="HIT545" s="284"/>
      <c r="HIU545" s="284"/>
      <c r="HIV545" s="284"/>
      <c r="HIW545" s="284"/>
      <c r="HIX545" s="284"/>
      <c r="HIY545" s="284"/>
      <c r="HIZ545" s="284"/>
      <c r="HJA545" s="284"/>
      <c r="HJB545" s="284"/>
      <c r="HJC545" s="284"/>
      <c r="HJD545" s="284"/>
      <c r="HJE545" s="284"/>
      <c r="HJF545" s="284"/>
      <c r="HJG545" s="284"/>
      <c r="HJH545" s="284"/>
      <c r="HJI545" s="284"/>
      <c r="HJJ545" s="284"/>
      <c r="HJK545" s="284"/>
      <c r="HJL545" s="284"/>
      <c r="HJM545" s="284"/>
      <c r="HJN545" s="284"/>
      <c r="HJO545" s="284"/>
      <c r="HJP545" s="284"/>
      <c r="HJQ545" s="284"/>
      <c r="HJR545" s="284"/>
      <c r="HJS545" s="284"/>
      <c r="HJT545" s="284"/>
      <c r="HJU545" s="284"/>
      <c r="HJV545" s="284"/>
      <c r="HJW545" s="284"/>
      <c r="HJX545" s="284"/>
      <c r="HJY545" s="284"/>
      <c r="HJZ545" s="284"/>
      <c r="HKA545" s="284"/>
      <c r="HKB545" s="284"/>
      <c r="HKC545" s="284"/>
      <c r="HKD545" s="284"/>
      <c r="HKE545" s="284"/>
      <c r="HKF545" s="284"/>
      <c r="HKG545" s="284"/>
      <c r="HKH545" s="284"/>
      <c r="HKI545" s="284"/>
      <c r="HKJ545" s="284"/>
      <c r="HKK545" s="284"/>
      <c r="HKL545" s="284"/>
      <c r="HKM545" s="284"/>
      <c r="HKN545" s="284"/>
      <c r="HKO545" s="284"/>
      <c r="HKP545" s="284"/>
      <c r="HKQ545" s="284"/>
      <c r="HKR545" s="284"/>
      <c r="HKS545" s="284"/>
      <c r="HKT545" s="284"/>
      <c r="HKU545" s="284"/>
      <c r="HKV545" s="284"/>
      <c r="HKW545" s="284"/>
      <c r="HKX545" s="284"/>
      <c r="HKY545" s="284"/>
      <c r="HKZ545" s="284"/>
      <c r="HLA545" s="284"/>
      <c r="HLB545" s="284"/>
      <c r="HLC545" s="284"/>
      <c r="HLD545" s="284"/>
      <c r="HLE545" s="284"/>
      <c r="HLF545" s="284"/>
      <c r="HLG545" s="284"/>
      <c r="HLH545" s="284"/>
      <c r="HLI545" s="284"/>
      <c r="HLJ545" s="284"/>
      <c r="HLK545" s="284"/>
      <c r="HLL545" s="284"/>
      <c r="HLM545" s="284"/>
      <c r="HLN545" s="284"/>
      <c r="HLO545" s="284"/>
      <c r="HLP545" s="284"/>
      <c r="HLQ545" s="284"/>
      <c r="HLR545" s="284"/>
      <c r="HLS545" s="284"/>
      <c r="HLT545" s="284"/>
      <c r="HLU545" s="284"/>
      <c r="HLV545" s="284"/>
      <c r="HLW545" s="284"/>
      <c r="HLX545" s="284"/>
      <c r="HLY545" s="284"/>
      <c r="HLZ545" s="284"/>
      <c r="HMA545" s="284"/>
      <c r="HMB545" s="284"/>
      <c r="HMC545" s="284"/>
      <c r="HMD545" s="284"/>
      <c r="HME545" s="284"/>
      <c r="HMF545" s="284"/>
      <c r="HMG545" s="284"/>
      <c r="HMH545" s="284"/>
      <c r="HMI545" s="284"/>
      <c r="HMJ545" s="284"/>
      <c r="HMK545" s="284"/>
      <c r="HML545" s="284"/>
      <c r="HMM545" s="284"/>
      <c r="HMN545" s="284"/>
      <c r="HMO545" s="284"/>
      <c r="HMP545" s="284"/>
      <c r="HMQ545" s="284"/>
      <c r="HMR545" s="284"/>
      <c r="HMS545" s="284"/>
      <c r="HMT545" s="284"/>
      <c r="HMU545" s="284"/>
      <c r="HMV545" s="284"/>
      <c r="HMW545" s="284"/>
      <c r="HMX545" s="284"/>
      <c r="HMY545" s="284"/>
      <c r="HMZ545" s="284"/>
      <c r="HNA545" s="284"/>
      <c r="HNB545" s="284"/>
      <c r="HNC545" s="284"/>
      <c r="HND545" s="284"/>
      <c r="HNE545" s="284"/>
      <c r="HNF545" s="284"/>
      <c r="HNG545" s="284"/>
      <c r="HNH545" s="284"/>
      <c r="HNI545" s="284"/>
      <c r="HNJ545" s="284"/>
      <c r="HNK545" s="284"/>
      <c r="HNL545" s="284"/>
      <c r="HNM545" s="284"/>
      <c r="HNN545" s="284"/>
      <c r="HNO545" s="284"/>
      <c r="HNP545" s="284"/>
      <c r="HNQ545" s="284"/>
      <c r="HNR545" s="284"/>
      <c r="HNS545" s="284"/>
      <c r="HNT545" s="284"/>
      <c r="HNU545" s="284"/>
      <c r="HNV545" s="284"/>
      <c r="HNW545" s="284"/>
      <c r="HNX545" s="284"/>
      <c r="HNY545" s="284"/>
      <c r="HNZ545" s="284"/>
      <c r="HOA545" s="284"/>
      <c r="HOB545" s="284"/>
      <c r="HOC545" s="284"/>
      <c r="HOD545" s="284"/>
      <c r="HOE545" s="284"/>
      <c r="HOF545" s="284"/>
      <c r="HOG545" s="284"/>
      <c r="HOH545" s="284"/>
      <c r="HOI545" s="284"/>
      <c r="HOJ545" s="284"/>
      <c r="HOK545" s="284"/>
      <c r="HOL545" s="284"/>
      <c r="HOM545" s="284"/>
      <c r="HON545" s="284"/>
      <c r="HOO545" s="284"/>
      <c r="HOP545" s="284"/>
      <c r="HOQ545" s="284"/>
      <c r="HOR545" s="284"/>
      <c r="HOS545" s="284"/>
      <c r="HOT545" s="284"/>
      <c r="HOU545" s="284"/>
      <c r="HOV545" s="284"/>
      <c r="HOW545" s="284"/>
      <c r="HOX545" s="284"/>
      <c r="HOY545" s="284"/>
      <c r="HOZ545" s="284"/>
      <c r="HPA545" s="284"/>
      <c r="HPB545" s="284"/>
      <c r="HPC545" s="284"/>
      <c r="HPD545" s="284"/>
      <c r="HPE545" s="284"/>
      <c r="HPF545" s="284"/>
      <c r="HPG545" s="284"/>
      <c r="HPH545" s="284"/>
      <c r="HPI545" s="284"/>
      <c r="HPJ545" s="284"/>
      <c r="HPK545" s="284"/>
      <c r="HPL545" s="284"/>
      <c r="HPM545" s="284"/>
      <c r="HPN545" s="284"/>
      <c r="HPO545" s="284"/>
      <c r="HPP545" s="284"/>
      <c r="HPQ545" s="284"/>
      <c r="HPR545" s="284"/>
      <c r="HPS545" s="284"/>
      <c r="HPT545" s="284"/>
      <c r="HPU545" s="284"/>
      <c r="HPV545" s="284"/>
      <c r="HPW545" s="284"/>
      <c r="HPX545" s="284"/>
      <c r="HPY545" s="284"/>
      <c r="HPZ545" s="284"/>
      <c r="HQA545" s="284"/>
      <c r="HQB545" s="284"/>
      <c r="HQC545" s="284"/>
      <c r="HQD545" s="284"/>
      <c r="HQE545" s="284"/>
      <c r="HQF545" s="284"/>
      <c r="HQG545" s="284"/>
      <c r="HQH545" s="284"/>
      <c r="HQI545" s="284"/>
      <c r="HQJ545" s="284"/>
      <c r="HQK545" s="284"/>
      <c r="HQL545" s="284"/>
      <c r="HQM545" s="284"/>
      <c r="HQN545" s="284"/>
      <c r="HQO545" s="284"/>
      <c r="HQP545" s="284"/>
      <c r="HQQ545" s="284"/>
      <c r="HQR545" s="284"/>
      <c r="HQS545" s="284"/>
      <c r="HQT545" s="284"/>
      <c r="HQU545" s="284"/>
      <c r="HQV545" s="284"/>
      <c r="HQW545" s="284"/>
      <c r="HQX545" s="284"/>
      <c r="HQY545" s="284"/>
      <c r="HQZ545" s="284"/>
      <c r="HRA545" s="284"/>
      <c r="HRB545" s="284"/>
      <c r="HRC545" s="284"/>
      <c r="HRD545" s="284"/>
      <c r="HRE545" s="284"/>
      <c r="HRF545" s="284"/>
      <c r="HRG545" s="284"/>
      <c r="HRH545" s="284"/>
      <c r="HRI545" s="284"/>
      <c r="HRJ545" s="284"/>
      <c r="HRK545" s="284"/>
      <c r="HRL545" s="284"/>
      <c r="HRM545" s="284"/>
      <c r="HRN545" s="284"/>
      <c r="HRO545" s="284"/>
      <c r="HRP545" s="284"/>
      <c r="HRQ545" s="284"/>
      <c r="HRR545" s="284"/>
      <c r="HRS545" s="284"/>
      <c r="HRT545" s="284"/>
      <c r="HRU545" s="284"/>
      <c r="HRV545" s="284"/>
      <c r="HRW545" s="284"/>
      <c r="HRX545" s="284"/>
      <c r="HRY545" s="284"/>
      <c r="HRZ545" s="284"/>
      <c r="HSA545" s="284"/>
      <c r="HSB545" s="284"/>
      <c r="HSC545" s="284"/>
      <c r="HSD545" s="284"/>
      <c r="HSE545" s="284"/>
      <c r="HSF545" s="284"/>
      <c r="HSG545" s="284"/>
      <c r="HSH545" s="284"/>
      <c r="HSI545" s="284"/>
      <c r="HSJ545" s="284"/>
      <c r="HSK545" s="284"/>
      <c r="HSL545" s="284"/>
      <c r="HSM545" s="284"/>
      <c r="HSN545" s="284"/>
      <c r="HSO545" s="284"/>
      <c r="HSP545" s="284"/>
      <c r="HSQ545" s="284"/>
      <c r="HSR545" s="284"/>
      <c r="HSS545" s="284"/>
      <c r="HST545" s="284"/>
      <c r="HSU545" s="284"/>
      <c r="HSV545" s="284"/>
      <c r="HSW545" s="284"/>
      <c r="HSX545" s="284"/>
      <c r="HSY545" s="284"/>
      <c r="HSZ545" s="284"/>
      <c r="HTA545" s="284"/>
      <c r="HTB545" s="284"/>
      <c r="HTC545" s="284"/>
      <c r="HTD545" s="284"/>
      <c r="HTE545" s="284"/>
      <c r="HTF545" s="284"/>
      <c r="HTG545" s="284"/>
      <c r="HTH545" s="284"/>
      <c r="HTI545" s="284"/>
      <c r="HTJ545" s="284"/>
      <c r="HTK545" s="284"/>
      <c r="HTL545" s="284"/>
      <c r="HTM545" s="284"/>
      <c r="HTN545" s="284"/>
      <c r="HTO545" s="284"/>
      <c r="HTP545" s="284"/>
      <c r="HTQ545" s="284"/>
      <c r="HTR545" s="284"/>
      <c r="HTS545" s="284"/>
      <c r="HTT545" s="284"/>
      <c r="HTU545" s="284"/>
      <c r="HTV545" s="284"/>
      <c r="HTW545" s="284"/>
      <c r="HTX545" s="284"/>
      <c r="HTY545" s="284"/>
      <c r="HTZ545" s="284"/>
      <c r="HUA545" s="284"/>
      <c r="HUB545" s="284"/>
      <c r="HUC545" s="284"/>
      <c r="HUD545" s="284"/>
      <c r="HUE545" s="284"/>
      <c r="HUF545" s="284"/>
      <c r="HUG545" s="284"/>
      <c r="HUH545" s="284"/>
      <c r="HUI545" s="284"/>
      <c r="HUJ545" s="284"/>
      <c r="HUK545" s="284"/>
      <c r="HUL545" s="284"/>
      <c r="HUM545" s="284"/>
      <c r="HUN545" s="284"/>
      <c r="HUO545" s="284"/>
      <c r="HUP545" s="284"/>
      <c r="HUQ545" s="284"/>
      <c r="HUR545" s="284"/>
      <c r="HUS545" s="284"/>
      <c r="HUT545" s="284"/>
      <c r="HUU545" s="284"/>
      <c r="HUV545" s="284"/>
      <c r="HUW545" s="284"/>
      <c r="HUX545" s="284"/>
      <c r="HUY545" s="284"/>
      <c r="HUZ545" s="284"/>
      <c r="HVA545" s="284"/>
      <c r="HVB545" s="284"/>
      <c r="HVC545" s="284"/>
      <c r="HVD545" s="284"/>
      <c r="HVE545" s="284"/>
      <c r="HVF545" s="284"/>
      <c r="HVG545" s="284"/>
      <c r="HVH545" s="284"/>
      <c r="HVI545" s="284"/>
      <c r="HVJ545" s="284"/>
      <c r="HVK545" s="284"/>
      <c r="HVL545" s="284"/>
      <c r="HVM545" s="284"/>
      <c r="HVN545" s="284"/>
      <c r="HVO545" s="284"/>
      <c r="HVP545" s="284"/>
      <c r="HVQ545" s="284"/>
      <c r="HVR545" s="284"/>
      <c r="HVS545" s="284"/>
      <c r="HVT545" s="284"/>
      <c r="HVU545" s="284"/>
      <c r="HVV545" s="284"/>
      <c r="HVW545" s="284"/>
      <c r="HVX545" s="284"/>
      <c r="HVY545" s="284"/>
      <c r="HVZ545" s="284"/>
      <c r="HWA545" s="284"/>
      <c r="HWB545" s="284"/>
      <c r="HWC545" s="284"/>
      <c r="HWD545" s="284"/>
      <c r="HWE545" s="284"/>
      <c r="HWF545" s="284"/>
      <c r="HWG545" s="284"/>
      <c r="HWH545" s="284"/>
      <c r="HWI545" s="284"/>
      <c r="HWJ545" s="284"/>
      <c r="HWK545" s="284"/>
      <c r="HWL545" s="284"/>
      <c r="HWM545" s="284"/>
      <c r="HWN545" s="284"/>
      <c r="HWO545" s="284"/>
      <c r="HWP545" s="284"/>
      <c r="HWQ545" s="284"/>
      <c r="HWR545" s="284"/>
      <c r="HWS545" s="284"/>
      <c r="HWT545" s="284"/>
      <c r="HWU545" s="284"/>
      <c r="HWV545" s="284"/>
      <c r="HWW545" s="284"/>
      <c r="HWX545" s="284"/>
      <c r="HWY545" s="284"/>
      <c r="HWZ545" s="284"/>
      <c r="HXA545" s="284"/>
      <c r="HXB545" s="284"/>
      <c r="HXC545" s="284"/>
      <c r="HXD545" s="284"/>
      <c r="HXE545" s="284"/>
      <c r="HXF545" s="284"/>
      <c r="HXG545" s="284"/>
      <c r="HXH545" s="284"/>
      <c r="HXI545" s="284"/>
      <c r="HXJ545" s="284"/>
      <c r="HXK545" s="284"/>
      <c r="HXL545" s="284"/>
      <c r="HXM545" s="284"/>
      <c r="HXN545" s="284"/>
      <c r="HXO545" s="284"/>
      <c r="HXP545" s="284"/>
      <c r="HXQ545" s="284"/>
      <c r="HXR545" s="284"/>
      <c r="HXS545" s="284"/>
      <c r="HXT545" s="284"/>
      <c r="HXU545" s="284"/>
      <c r="HXV545" s="284"/>
      <c r="HXW545" s="284"/>
      <c r="HXX545" s="284"/>
      <c r="HXY545" s="284"/>
      <c r="HXZ545" s="284"/>
      <c r="HYA545" s="284"/>
      <c r="HYB545" s="284"/>
      <c r="HYC545" s="284"/>
      <c r="HYD545" s="284"/>
      <c r="HYE545" s="284"/>
      <c r="HYF545" s="284"/>
      <c r="HYG545" s="284"/>
      <c r="HYH545" s="284"/>
      <c r="HYI545" s="284"/>
      <c r="HYJ545" s="284"/>
      <c r="HYK545" s="284"/>
      <c r="HYL545" s="284"/>
      <c r="HYM545" s="284"/>
      <c r="HYN545" s="284"/>
      <c r="HYO545" s="284"/>
      <c r="HYP545" s="284"/>
      <c r="HYQ545" s="284"/>
      <c r="HYR545" s="284"/>
      <c r="HYS545" s="284"/>
      <c r="HYT545" s="284"/>
      <c r="HYU545" s="284"/>
      <c r="HYV545" s="284"/>
      <c r="HYW545" s="284"/>
      <c r="HYX545" s="284"/>
      <c r="HYY545" s="284"/>
      <c r="HYZ545" s="284"/>
      <c r="HZA545" s="284"/>
      <c r="HZB545" s="284"/>
      <c r="HZC545" s="284"/>
      <c r="HZD545" s="284"/>
      <c r="HZE545" s="284"/>
      <c r="HZF545" s="284"/>
      <c r="HZG545" s="284"/>
      <c r="HZH545" s="284"/>
      <c r="HZI545" s="284"/>
      <c r="HZJ545" s="284"/>
      <c r="HZK545" s="284"/>
      <c r="HZL545" s="284"/>
      <c r="HZM545" s="284"/>
      <c r="HZN545" s="284"/>
      <c r="HZO545" s="284"/>
      <c r="HZP545" s="284"/>
      <c r="HZQ545" s="284"/>
      <c r="HZR545" s="284"/>
      <c r="HZS545" s="284"/>
      <c r="HZT545" s="284"/>
      <c r="HZU545" s="284"/>
      <c r="HZV545" s="284"/>
      <c r="HZW545" s="284"/>
      <c r="HZX545" s="284"/>
      <c r="HZY545" s="284"/>
      <c r="HZZ545" s="284"/>
      <c r="IAA545" s="284"/>
      <c r="IAB545" s="284"/>
      <c r="IAC545" s="284"/>
      <c r="IAD545" s="284"/>
      <c r="IAE545" s="284"/>
      <c r="IAF545" s="284"/>
      <c r="IAG545" s="284"/>
      <c r="IAH545" s="284"/>
      <c r="IAI545" s="284"/>
      <c r="IAJ545" s="284"/>
      <c r="IAK545" s="284"/>
      <c r="IAL545" s="284"/>
      <c r="IAM545" s="284"/>
      <c r="IAN545" s="284"/>
      <c r="IAO545" s="284"/>
      <c r="IAP545" s="284"/>
      <c r="IAQ545" s="284"/>
      <c r="IAR545" s="284"/>
      <c r="IAS545" s="284"/>
      <c r="IAT545" s="284"/>
      <c r="IAU545" s="284"/>
      <c r="IAV545" s="284"/>
      <c r="IAW545" s="284"/>
      <c r="IAX545" s="284"/>
      <c r="IAY545" s="284"/>
      <c r="IAZ545" s="284"/>
      <c r="IBA545" s="284"/>
      <c r="IBB545" s="284"/>
      <c r="IBC545" s="284"/>
      <c r="IBD545" s="284"/>
      <c r="IBE545" s="284"/>
      <c r="IBF545" s="284"/>
      <c r="IBG545" s="284"/>
      <c r="IBH545" s="284"/>
      <c r="IBI545" s="284"/>
      <c r="IBJ545" s="284"/>
      <c r="IBK545" s="284"/>
      <c r="IBL545" s="284"/>
      <c r="IBM545" s="284"/>
      <c r="IBN545" s="284"/>
      <c r="IBO545" s="284"/>
      <c r="IBP545" s="284"/>
      <c r="IBQ545" s="284"/>
      <c r="IBR545" s="284"/>
      <c r="IBS545" s="284"/>
      <c r="IBT545" s="284"/>
      <c r="IBU545" s="284"/>
      <c r="IBV545" s="284"/>
      <c r="IBW545" s="284"/>
      <c r="IBX545" s="284"/>
      <c r="IBY545" s="284"/>
      <c r="IBZ545" s="284"/>
      <c r="ICA545" s="284"/>
      <c r="ICB545" s="284"/>
      <c r="ICC545" s="284"/>
      <c r="ICD545" s="284"/>
      <c r="ICE545" s="284"/>
      <c r="ICF545" s="284"/>
      <c r="ICG545" s="284"/>
      <c r="ICH545" s="284"/>
      <c r="ICI545" s="284"/>
      <c r="ICJ545" s="284"/>
      <c r="ICK545" s="284"/>
      <c r="ICL545" s="284"/>
      <c r="ICM545" s="284"/>
      <c r="ICN545" s="284"/>
      <c r="ICO545" s="284"/>
      <c r="ICP545" s="284"/>
      <c r="ICQ545" s="284"/>
      <c r="ICR545" s="284"/>
      <c r="ICS545" s="284"/>
      <c r="ICT545" s="284"/>
      <c r="ICU545" s="284"/>
      <c r="ICV545" s="284"/>
      <c r="ICW545" s="284"/>
      <c r="ICX545" s="284"/>
      <c r="ICY545" s="284"/>
      <c r="ICZ545" s="284"/>
      <c r="IDA545" s="284"/>
      <c r="IDB545" s="284"/>
      <c r="IDC545" s="284"/>
      <c r="IDD545" s="284"/>
      <c r="IDE545" s="284"/>
      <c r="IDF545" s="284"/>
      <c r="IDG545" s="284"/>
      <c r="IDH545" s="284"/>
      <c r="IDI545" s="284"/>
      <c r="IDJ545" s="284"/>
      <c r="IDK545" s="284"/>
      <c r="IDL545" s="284"/>
      <c r="IDM545" s="284"/>
      <c r="IDN545" s="284"/>
      <c r="IDO545" s="284"/>
      <c r="IDP545" s="284"/>
      <c r="IDQ545" s="284"/>
      <c r="IDR545" s="284"/>
      <c r="IDS545" s="284"/>
      <c r="IDT545" s="284"/>
      <c r="IDU545" s="284"/>
      <c r="IDV545" s="284"/>
      <c r="IDW545" s="284"/>
      <c r="IDX545" s="284"/>
      <c r="IDY545" s="284"/>
      <c r="IDZ545" s="284"/>
      <c r="IEA545" s="284"/>
      <c r="IEB545" s="284"/>
      <c r="IEC545" s="284"/>
      <c r="IED545" s="284"/>
      <c r="IEE545" s="284"/>
      <c r="IEF545" s="284"/>
      <c r="IEG545" s="284"/>
      <c r="IEH545" s="284"/>
      <c r="IEI545" s="284"/>
      <c r="IEJ545" s="284"/>
      <c r="IEK545" s="284"/>
      <c r="IEL545" s="284"/>
      <c r="IEM545" s="284"/>
      <c r="IEN545" s="284"/>
      <c r="IEO545" s="284"/>
      <c r="IEP545" s="284"/>
      <c r="IEQ545" s="284"/>
      <c r="IER545" s="284"/>
      <c r="IES545" s="284"/>
      <c r="IET545" s="284"/>
      <c r="IEU545" s="284"/>
      <c r="IEV545" s="284"/>
      <c r="IEW545" s="284"/>
      <c r="IEX545" s="284"/>
      <c r="IEY545" s="284"/>
      <c r="IEZ545" s="284"/>
      <c r="IFA545" s="284"/>
      <c r="IFB545" s="284"/>
      <c r="IFC545" s="284"/>
      <c r="IFD545" s="284"/>
      <c r="IFE545" s="284"/>
      <c r="IFF545" s="284"/>
      <c r="IFG545" s="284"/>
      <c r="IFH545" s="284"/>
      <c r="IFI545" s="284"/>
      <c r="IFJ545" s="284"/>
      <c r="IFK545" s="284"/>
      <c r="IFL545" s="284"/>
      <c r="IFM545" s="284"/>
      <c r="IFN545" s="284"/>
      <c r="IFO545" s="284"/>
      <c r="IFP545" s="284"/>
      <c r="IFQ545" s="284"/>
      <c r="IFR545" s="284"/>
      <c r="IFS545" s="284"/>
      <c r="IFT545" s="284"/>
      <c r="IFU545" s="284"/>
      <c r="IFV545" s="284"/>
      <c r="IFW545" s="284"/>
      <c r="IFX545" s="284"/>
      <c r="IFY545" s="284"/>
      <c r="IFZ545" s="284"/>
      <c r="IGA545" s="284"/>
      <c r="IGB545" s="284"/>
      <c r="IGC545" s="284"/>
      <c r="IGD545" s="284"/>
      <c r="IGE545" s="284"/>
      <c r="IGF545" s="284"/>
      <c r="IGG545" s="284"/>
      <c r="IGH545" s="284"/>
      <c r="IGI545" s="284"/>
      <c r="IGJ545" s="284"/>
      <c r="IGK545" s="284"/>
      <c r="IGL545" s="284"/>
      <c r="IGM545" s="284"/>
      <c r="IGN545" s="284"/>
      <c r="IGO545" s="284"/>
      <c r="IGP545" s="284"/>
      <c r="IGQ545" s="284"/>
      <c r="IGR545" s="284"/>
      <c r="IGS545" s="284"/>
      <c r="IGT545" s="284"/>
      <c r="IGU545" s="284"/>
      <c r="IGV545" s="284"/>
      <c r="IGW545" s="284"/>
      <c r="IGX545" s="284"/>
      <c r="IGY545" s="284"/>
      <c r="IGZ545" s="284"/>
      <c r="IHA545" s="284"/>
      <c r="IHB545" s="284"/>
      <c r="IHC545" s="284"/>
      <c r="IHD545" s="284"/>
      <c r="IHE545" s="284"/>
      <c r="IHF545" s="284"/>
      <c r="IHG545" s="284"/>
      <c r="IHH545" s="284"/>
      <c r="IHI545" s="284"/>
      <c r="IHJ545" s="284"/>
      <c r="IHK545" s="284"/>
      <c r="IHL545" s="284"/>
      <c r="IHM545" s="284"/>
      <c r="IHN545" s="284"/>
      <c r="IHO545" s="284"/>
      <c r="IHP545" s="284"/>
      <c r="IHQ545" s="284"/>
      <c r="IHR545" s="284"/>
      <c r="IHS545" s="284"/>
      <c r="IHT545" s="284"/>
      <c r="IHU545" s="284"/>
      <c r="IHV545" s="284"/>
      <c r="IHW545" s="284"/>
      <c r="IHX545" s="284"/>
      <c r="IHY545" s="284"/>
      <c r="IHZ545" s="284"/>
      <c r="IIA545" s="284"/>
      <c r="IIB545" s="284"/>
      <c r="IIC545" s="284"/>
      <c r="IID545" s="284"/>
      <c r="IIE545" s="284"/>
      <c r="IIF545" s="284"/>
      <c r="IIG545" s="284"/>
      <c r="IIH545" s="284"/>
      <c r="III545" s="284"/>
      <c r="IIJ545" s="284"/>
      <c r="IIK545" s="284"/>
      <c r="IIL545" s="284"/>
      <c r="IIM545" s="284"/>
      <c r="IIN545" s="284"/>
      <c r="IIO545" s="284"/>
      <c r="IIP545" s="284"/>
      <c r="IIQ545" s="284"/>
      <c r="IIR545" s="284"/>
      <c r="IIS545" s="284"/>
      <c r="IIT545" s="284"/>
      <c r="IIU545" s="284"/>
      <c r="IIV545" s="284"/>
      <c r="IIW545" s="284"/>
      <c r="IIX545" s="284"/>
      <c r="IIY545" s="284"/>
      <c r="IIZ545" s="284"/>
      <c r="IJA545" s="284"/>
      <c r="IJB545" s="284"/>
      <c r="IJC545" s="284"/>
      <c r="IJD545" s="284"/>
      <c r="IJE545" s="284"/>
      <c r="IJF545" s="284"/>
      <c r="IJG545" s="284"/>
      <c r="IJH545" s="284"/>
      <c r="IJI545" s="284"/>
      <c r="IJJ545" s="284"/>
      <c r="IJK545" s="284"/>
      <c r="IJL545" s="284"/>
      <c r="IJM545" s="284"/>
      <c r="IJN545" s="284"/>
      <c r="IJO545" s="284"/>
      <c r="IJP545" s="284"/>
      <c r="IJQ545" s="284"/>
      <c r="IJR545" s="284"/>
      <c r="IJS545" s="284"/>
      <c r="IJT545" s="284"/>
      <c r="IJU545" s="284"/>
      <c r="IJV545" s="284"/>
      <c r="IJW545" s="284"/>
      <c r="IJX545" s="284"/>
      <c r="IJY545" s="284"/>
      <c r="IJZ545" s="284"/>
      <c r="IKA545" s="284"/>
      <c r="IKB545" s="284"/>
      <c r="IKC545" s="284"/>
      <c r="IKD545" s="284"/>
      <c r="IKE545" s="284"/>
      <c r="IKF545" s="284"/>
      <c r="IKG545" s="284"/>
      <c r="IKH545" s="284"/>
      <c r="IKI545" s="284"/>
      <c r="IKJ545" s="284"/>
      <c r="IKK545" s="284"/>
      <c r="IKL545" s="284"/>
      <c r="IKM545" s="284"/>
      <c r="IKN545" s="284"/>
      <c r="IKO545" s="284"/>
      <c r="IKP545" s="284"/>
      <c r="IKQ545" s="284"/>
      <c r="IKR545" s="284"/>
      <c r="IKS545" s="284"/>
      <c r="IKT545" s="284"/>
      <c r="IKU545" s="284"/>
      <c r="IKV545" s="284"/>
      <c r="IKW545" s="284"/>
      <c r="IKX545" s="284"/>
      <c r="IKY545" s="284"/>
      <c r="IKZ545" s="284"/>
      <c r="ILA545" s="284"/>
      <c r="ILB545" s="284"/>
      <c r="ILC545" s="284"/>
      <c r="ILD545" s="284"/>
      <c r="ILE545" s="284"/>
      <c r="ILF545" s="284"/>
      <c r="ILG545" s="284"/>
      <c r="ILH545" s="284"/>
      <c r="ILI545" s="284"/>
      <c r="ILJ545" s="284"/>
      <c r="ILK545" s="284"/>
      <c r="ILL545" s="284"/>
      <c r="ILM545" s="284"/>
      <c r="ILN545" s="284"/>
      <c r="ILO545" s="284"/>
      <c r="ILP545" s="284"/>
      <c r="ILQ545" s="284"/>
      <c r="ILR545" s="284"/>
      <c r="ILS545" s="284"/>
      <c r="ILT545" s="284"/>
      <c r="ILU545" s="284"/>
      <c r="ILV545" s="284"/>
      <c r="ILW545" s="284"/>
      <c r="ILX545" s="284"/>
      <c r="ILY545" s="284"/>
      <c r="ILZ545" s="284"/>
      <c r="IMA545" s="284"/>
      <c r="IMB545" s="284"/>
      <c r="IMC545" s="284"/>
      <c r="IMD545" s="284"/>
      <c r="IME545" s="284"/>
      <c r="IMF545" s="284"/>
      <c r="IMG545" s="284"/>
      <c r="IMH545" s="284"/>
      <c r="IMI545" s="284"/>
      <c r="IMJ545" s="284"/>
      <c r="IMK545" s="284"/>
      <c r="IML545" s="284"/>
      <c r="IMM545" s="284"/>
      <c r="IMN545" s="284"/>
      <c r="IMO545" s="284"/>
      <c r="IMP545" s="284"/>
      <c r="IMQ545" s="284"/>
      <c r="IMR545" s="284"/>
      <c r="IMS545" s="284"/>
      <c r="IMT545" s="284"/>
      <c r="IMU545" s="284"/>
      <c r="IMV545" s="284"/>
      <c r="IMW545" s="284"/>
      <c r="IMX545" s="284"/>
      <c r="IMY545" s="284"/>
      <c r="IMZ545" s="284"/>
      <c r="INA545" s="284"/>
      <c r="INB545" s="284"/>
      <c r="INC545" s="284"/>
      <c r="IND545" s="284"/>
      <c r="INE545" s="284"/>
      <c r="INF545" s="284"/>
      <c r="ING545" s="284"/>
      <c r="INH545" s="284"/>
      <c r="INI545" s="284"/>
      <c r="INJ545" s="284"/>
      <c r="INK545" s="284"/>
      <c r="INL545" s="284"/>
      <c r="INM545" s="284"/>
      <c r="INN545" s="284"/>
      <c r="INO545" s="284"/>
      <c r="INP545" s="284"/>
      <c r="INQ545" s="284"/>
      <c r="INR545" s="284"/>
      <c r="INS545" s="284"/>
      <c r="INT545" s="284"/>
      <c r="INU545" s="284"/>
      <c r="INV545" s="284"/>
      <c r="INW545" s="284"/>
      <c r="INX545" s="284"/>
      <c r="INY545" s="284"/>
      <c r="INZ545" s="284"/>
      <c r="IOA545" s="284"/>
      <c r="IOB545" s="284"/>
      <c r="IOC545" s="284"/>
      <c r="IOD545" s="284"/>
      <c r="IOE545" s="284"/>
      <c r="IOF545" s="284"/>
      <c r="IOG545" s="284"/>
      <c r="IOH545" s="284"/>
      <c r="IOI545" s="284"/>
      <c r="IOJ545" s="284"/>
      <c r="IOK545" s="284"/>
      <c r="IOL545" s="284"/>
      <c r="IOM545" s="284"/>
      <c r="ION545" s="284"/>
      <c r="IOO545" s="284"/>
      <c r="IOP545" s="284"/>
      <c r="IOQ545" s="284"/>
      <c r="IOR545" s="284"/>
      <c r="IOS545" s="284"/>
      <c r="IOT545" s="284"/>
      <c r="IOU545" s="284"/>
      <c r="IOV545" s="284"/>
      <c r="IOW545" s="284"/>
      <c r="IOX545" s="284"/>
      <c r="IOY545" s="284"/>
      <c r="IOZ545" s="284"/>
      <c r="IPA545" s="284"/>
      <c r="IPB545" s="284"/>
      <c r="IPC545" s="284"/>
      <c r="IPD545" s="284"/>
      <c r="IPE545" s="284"/>
      <c r="IPF545" s="284"/>
      <c r="IPG545" s="284"/>
      <c r="IPH545" s="284"/>
      <c r="IPI545" s="284"/>
      <c r="IPJ545" s="284"/>
      <c r="IPK545" s="284"/>
      <c r="IPL545" s="284"/>
      <c r="IPM545" s="284"/>
      <c r="IPN545" s="284"/>
      <c r="IPO545" s="284"/>
      <c r="IPP545" s="284"/>
      <c r="IPQ545" s="284"/>
      <c r="IPR545" s="284"/>
      <c r="IPS545" s="284"/>
      <c r="IPT545" s="284"/>
      <c r="IPU545" s="284"/>
      <c r="IPV545" s="284"/>
      <c r="IPW545" s="284"/>
      <c r="IPX545" s="284"/>
      <c r="IPY545" s="284"/>
      <c r="IPZ545" s="284"/>
      <c r="IQA545" s="284"/>
      <c r="IQB545" s="284"/>
      <c r="IQC545" s="284"/>
      <c r="IQD545" s="284"/>
      <c r="IQE545" s="284"/>
      <c r="IQF545" s="284"/>
      <c r="IQG545" s="284"/>
      <c r="IQH545" s="284"/>
      <c r="IQI545" s="284"/>
      <c r="IQJ545" s="284"/>
      <c r="IQK545" s="284"/>
      <c r="IQL545" s="284"/>
      <c r="IQM545" s="284"/>
      <c r="IQN545" s="284"/>
      <c r="IQO545" s="284"/>
      <c r="IQP545" s="284"/>
      <c r="IQQ545" s="284"/>
      <c r="IQR545" s="284"/>
      <c r="IQS545" s="284"/>
      <c r="IQT545" s="284"/>
      <c r="IQU545" s="284"/>
      <c r="IQV545" s="284"/>
      <c r="IQW545" s="284"/>
      <c r="IQX545" s="284"/>
      <c r="IQY545" s="284"/>
      <c r="IQZ545" s="284"/>
      <c r="IRA545" s="284"/>
      <c r="IRB545" s="284"/>
      <c r="IRC545" s="284"/>
      <c r="IRD545" s="284"/>
      <c r="IRE545" s="284"/>
      <c r="IRF545" s="284"/>
      <c r="IRG545" s="284"/>
      <c r="IRH545" s="284"/>
      <c r="IRI545" s="284"/>
      <c r="IRJ545" s="284"/>
      <c r="IRK545" s="284"/>
      <c r="IRL545" s="284"/>
      <c r="IRM545" s="284"/>
      <c r="IRN545" s="284"/>
      <c r="IRO545" s="284"/>
      <c r="IRP545" s="284"/>
      <c r="IRQ545" s="284"/>
      <c r="IRR545" s="284"/>
      <c r="IRS545" s="284"/>
      <c r="IRT545" s="284"/>
      <c r="IRU545" s="284"/>
      <c r="IRV545" s="284"/>
      <c r="IRW545" s="284"/>
      <c r="IRX545" s="284"/>
      <c r="IRY545" s="284"/>
      <c r="IRZ545" s="284"/>
      <c r="ISA545" s="284"/>
      <c r="ISB545" s="284"/>
      <c r="ISC545" s="284"/>
      <c r="ISD545" s="284"/>
      <c r="ISE545" s="284"/>
      <c r="ISF545" s="284"/>
      <c r="ISG545" s="284"/>
      <c r="ISH545" s="284"/>
      <c r="ISI545" s="284"/>
      <c r="ISJ545" s="284"/>
      <c r="ISK545" s="284"/>
      <c r="ISL545" s="284"/>
      <c r="ISM545" s="284"/>
      <c r="ISN545" s="284"/>
      <c r="ISO545" s="284"/>
      <c r="ISP545" s="284"/>
      <c r="ISQ545" s="284"/>
      <c r="ISR545" s="284"/>
      <c r="ISS545" s="284"/>
      <c r="IST545" s="284"/>
      <c r="ISU545" s="284"/>
      <c r="ISV545" s="284"/>
      <c r="ISW545" s="284"/>
      <c r="ISX545" s="284"/>
      <c r="ISY545" s="284"/>
      <c r="ISZ545" s="284"/>
      <c r="ITA545" s="284"/>
      <c r="ITB545" s="284"/>
      <c r="ITC545" s="284"/>
      <c r="ITD545" s="284"/>
      <c r="ITE545" s="284"/>
      <c r="ITF545" s="284"/>
      <c r="ITG545" s="284"/>
      <c r="ITH545" s="284"/>
      <c r="ITI545" s="284"/>
      <c r="ITJ545" s="284"/>
      <c r="ITK545" s="284"/>
      <c r="ITL545" s="284"/>
      <c r="ITM545" s="284"/>
      <c r="ITN545" s="284"/>
      <c r="ITO545" s="284"/>
      <c r="ITP545" s="284"/>
      <c r="ITQ545" s="284"/>
      <c r="ITR545" s="284"/>
      <c r="ITS545" s="284"/>
      <c r="ITT545" s="284"/>
      <c r="ITU545" s="284"/>
      <c r="ITV545" s="284"/>
      <c r="ITW545" s="284"/>
      <c r="ITX545" s="284"/>
      <c r="ITY545" s="284"/>
      <c r="ITZ545" s="284"/>
      <c r="IUA545" s="284"/>
      <c r="IUB545" s="284"/>
      <c r="IUC545" s="284"/>
      <c r="IUD545" s="284"/>
      <c r="IUE545" s="284"/>
      <c r="IUF545" s="284"/>
      <c r="IUG545" s="284"/>
      <c r="IUH545" s="284"/>
      <c r="IUI545" s="284"/>
      <c r="IUJ545" s="284"/>
      <c r="IUK545" s="284"/>
      <c r="IUL545" s="284"/>
      <c r="IUM545" s="284"/>
      <c r="IUN545" s="284"/>
      <c r="IUO545" s="284"/>
      <c r="IUP545" s="284"/>
      <c r="IUQ545" s="284"/>
      <c r="IUR545" s="284"/>
      <c r="IUS545" s="284"/>
      <c r="IUT545" s="284"/>
      <c r="IUU545" s="284"/>
      <c r="IUV545" s="284"/>
      <c r="IUW545" s="284"/>
      <c r="IUX545" s="284"/>
      <c r="IUY545" s="284"/>
      <c r="IUZ545" s="284"/>
      <c r="IVA545" s="284"/>
      <c r="IVB545" s="284"/>
      <c r="IVC545" s="284"/>
      <c r="IVD545" s="284"/>
      <c r="IVE545" s="284"/>
      <c r="IVF545" s="284"/>
      <c r="IVG545" s="284"/>
      <c r="IVH545" s="284"/>
      <c r="IVI545" s="284"/>
      <c r="IVJ545" s="284"/>
      <c r="IVK545" s="284"/>
      <c r="IVL545" s="284"/>
      <c r="IVM545" s="284"/>
      <c r="IVN545" s="284"/>
      <c r="IVO545" s="284"/>
      <c r="IVP545" s="284"/>
      <c r="IVQ545" s="284"/>
      <c r="IVR545" s="284"/>
      <c r="IVS545" s="284"/>
      <c r="IVT545" s="284"/>
      <c r="IVU545" s="284"/>
      <c r="IVV545" s="284"/>
      <c r="IVW545" s="284"/>
      <c r="IVX545" s="284"/>
      <c r="IVY545" s="284"/>
      <c r="IVZ545" s="284"/>
      <c r="IWA545" s="284"/>
      <c r="IWB545" s="284"/>
      <c r="IWC545" s="284"/>
      <c r="IWD545" s="284"/>
      <c r="IWE545" s="284"/>
      <c r="IWF545" s="284"/>
      <c r="IWG545" s="284"/>
      <c r="IWH545" s="284"/>
      <c r="IWI545" s="284"/>
      <c r="IWJ545" s="284"/>
      <c r="IWK545" s="284"/>
      <c r="IWL545" s="284"/>
      <c r="IWM545" s="284"/>
      <c r="IWN545" s="284"/>
      <c r="IWO545" s="284"/>
      <c r="IWP545" s="284"/>
      <c r="IWQ545" s="284"/>
      <c r="IWR545" s="284"/>
      <c r="IWS545" s="284"/>
      <c r="IWT545" s="284"/>
      <c r="IWU545" s="284"/>
      <c r="IWV545" s="284"/>
      <c r="IWW545" s="284"/>
      <c r="IWX545" s="284"/>
      <c r="IWY545" s="284"/>
      <c r="IWZ545" s="284"/>
      <c r="IXA545" s="284"/>
      <c r="IXB545" s="284"/>
      <c r="IXC545" s="284"/>
      <c r="IXD545" s="284"/>
      <c r="IXE545" s="284"/>
      <c r="IXF545" s="284"/>
      <c r="IXG545" s="284"/>
      <c r="IXH545" s="284"/>
      <c r="IXI545" s="284"/>
      <c r="IXJ545" s="284"/>
      <c r="IXK545" s="284"/>
      <c r="IXL545" s="284"/>
      <c r="IXM545" s="284"/>
      <c r="IXN545" s="284"/>
      <c r="IXO545" s="284"/>
      <c r="IXP545" s="284"/>
      <c r="IXQ545" s="284"/>
      <c r="IXR545" s="284"/>
      <c r="IXS545" s="284"/>
      <c r="IXT545" s="284"/>
      <c r="IXU545" s="284"/>
      <c r="IXV545" s="284"/>
      <c r="IXW545" s="284"/>
      <c r="IXX545" s="284"/>
      <c r="IXY545" s="284"/>
      <c r="IXZ545" s="284"/>
      <c r="IYA545" s="284"/>
      <c r="IYB545" s="284"/>
      <c r="IYC545" s="284"/>
      <c r="IYD545" s="284"/>
      <c r="IYE545" s="284"/>
      <c r="IYF545" s="284"/>
      <c r="IYG545" s="284"/>
      <c r="IYH545" s="284"/>
      <c r="IYI545" s="284"/>
      <c r="IYJ545" s="284"/>
      <c r="IYK545" s="284"/>
      <c r="IYL545" s="284"/>
      <c r="IYM545" s="284"/>
      <c r="IYN545" s="284"/>
      <c r="IYO545" s="284"/>
      <c r="IYP545" s="284"/>
      <c r="IYQ545" s="284"/>
      <c r="IYR545" s="284"/>
      <c r="IYS545" s="284"/>
      <c r="IYT545" s="284"/>
      <c r="IYU545" s="284"/>
      <c r="IYV545" s="284"/>
      <c r="IYW545" s="284"/>
      <c r="IYX545" s="284"/>
      <c r="IYY545" s="284"/>
      <c r="IYZ545" s="284"/>
      <c r="IZA545" s="284"/>
      <c r="IZB545" s="284"/>
      <c r="IZC545" s="284"/>
      <c r="IZD545" s="284"/>
      <c r="IZE545" s="284"/>
      <c r="IZF545" s="284"/>
      <c r="IZG545" s="284"/>
      <c r="IZH545" s="284"/>
      <c r="IZI545" s="284"/>
      <c r="IZJ545" s="284"/>
      <c r="IZK545" s="284"/>
      <c r="IZL545" s="284"/>
      <c r="IZM545" s="284"/>
      <c r="IZN545" s="284"/>
      <c r="IZO545" s="284"/>
      <c r="IZP545" s="284"/>
      <c r="IZQ545" s="284"/>
      <c r="IZR545" s="284"/>
      <c r="IZS545" s="284"/>
      <c r="IZT545" s="284"/>
      <c r="IZU545" s="284"/>
      <c r="IZV545" s="284"/>
      <c r="IZW545" s="284"/>
      <c r="IZX545" s="284"/>
      <c r="IZY545" s="284"/>
      <c r="IZZ545" s="284"/>
      <c r="JAA545" s="284"/>
      <c r="JAB545" s="284"/>
      <c r="JAC545" s="284"/>
      <c r="JAD545" s="284"/>
      <c r="JAE545" s="284"/>
      <c r="JAF545" s="284"/>
      <c r="JAG545" s="284"/>
      <c r="JAH545" s="284"/>
      <c r="JAI545" s="284"/>
      <c r="JAJ545" s="284"/>
      <c r="JAK545" s="284"/>
      <c r="JAL545" s="284"/>
      <c r="JAM545" s="284"/>
      <c r="JAN545" s="284"/>
      <c r="JAO545" s="284"/>
      <c r="JAP545" s="284"/>
      <c r="JAQ545" s="284"/>
      <c r="JAR545" s="284"/>
      <c r="JAS545" s="284"/>
      <c r="JAT545" s="284"/>
      <c r="JAU545" s="284"/>
      <c r="JAV545" s="284"/>
      <c r="JAW545" s="284"/>
      <c r="JAX545" s="284"/>
      <c r="JAY545" s="284"/>
      <c r="JAZ545" s="284"/>
      <c r="JBA545" s="284"/>
      <c r="JBB545" s="284"/>
      <c r="JBC545" s="284"/>
      <c r="JBD545" s="284"/>
      <c r="JBE545" s="284"/>
      <c r="JBF545" s="284"/>
      <c r="JBG545" s="284"/>
      <c r="JBH545" s="284"/>
      <c r="JBI545" s="284"/>
      <c r="JBJ545" s="284"/>
      <c r="JBK545" s="284"/>
      <c r="JBL545" s="284"/>
      <c r="JBM545" s="284"/>
      <c r="JBN545" s="284"/>
      <c r="JBO545" s="284"/>
      <c r="JBP545" s="284"/>
      <c r="JBQ545" s="284"/>
      <c r="JBR545" s="284"/>
      <c r="JBS545" s="284"/>
      <c r="JBT545" s="284"/>
      <c r="JBU545" s="284"/>
      <c r="JBV545" s="284"/>
      <c r="JBW545" s="284"/>
      <c r="JBX545" s="284"/>
      <c r="JBY545" s="284"/>
      <c r="JBZ545" s="284"/>
      <c r="JCA545" s="284"/>
      <c r="JCB545" s="284"/>
      <c r="JCC545" s="284"/>
      <c r="JCD545" s="284"/>
      <c r="JCE545" s="284"/>
      <c r="JCF545" s="284"/>
      <c r="JCG545" s="284"/>
      <c r="JCH545" s="284"/>
      <c r="JCI545" s="284"/>
      <c r="JCJ545" s="284"/>
      <c r="JCK545" s="284"/>
      <c r="JCL545" s="284"/>
      <c r="JCM545" s="284"/>
      <c r="JCN545" s="284"/>
      <c r="JCO545" s="284"/>
      <c r="JCP545" s="284"/>
      <c r="JCQ545" s="284"/>
      <c r="JCR545" s="284"/>
      <c r="JCS545" s="284"/>
      <c r="JCT545" s="284"/>
      <c r="JCU545" s="284"/>
      <c r="JCV545" s="284"/>
      <c r="JCW545" s="284"/>
      <c r="JCX545" s="284"/>
      <c r="JCY545" s="284"/>
      <c r="JCZ545" s="284"/>
      <c r="JDA545" s="284"/>
      <c r="JDB545" s="284"/>
      <c r="JDC545" s="284"/>
      <c r="JDD545" s="284"/>
      <c r="JDE545" s="284"/>
      <c r="JDF545" s="284"/>
      <c r="JDG545" s="284"/>
      <c r="JDH545" s="284"/>
      <c r="JDI545" s="284"/>
      <c r="JDJ545" s="284"/>
      <c r="JDK545" s="284"/>
      <c r="JDL545" s="284"/>
      <c r="JDM545" s="284"/>
      <c r="JDN545" s="284"/>
      <c r="JDO545" s="284"/>
      <c r="JDP545" s="284"/>
      <c r="JDQ545" s="284"/>
      <c r="JDR545" s="284"/>
      <c r="JDS545" s="284"/>
      <c r="JDT545" s="284"/>
      <c r="JDU545" s="284"/>
      <c r="JDV545" s="284"/>
      <c r="JDW545" s="284"/>
      <c r="JDX545" s="284"/>
      <c r="JDY545" s="284"/>
      <c r="JDZ545" s="284"/>
      <c r="JEA545" s="284"/>
      <c r="JEB545" s="284"/>
      <c r="JEC545" s="284"/>
      <c r="JED545" s="284"/>
      <c r="JEE545" s="284"/>
      <c r="JEF545" s="284"/>
      <c r="JEG545" s="284"/>
      <c r="JEH545" s="284"/>
      <c r="JEI545" s="284"/>
      <c r="JEJ545" s="284"/>
      <c r="JEK545" s="284"/>
      <c r="JEL545" s="284"/>
      <c r="JEM545" s="284"/>
      <c r="JEN545" s="284"/>
      <c r="JEO545" s="284"/>
      <c r="JEP545" s="284"/>
      <c r="JEQ545" s="284"/>
      <c r="JER545" s="284"/>
      <c r="JES545" s="284"/>
      <c r="JET545" s="284"/>
      <c r="JEU545" s="284"/>
      <c r="JEV545" s="284"/>
      <c r="JEW545" s="284"/>
      <c r="JEX545" s="284"/>
      <c r="JEY545" s="284"/>
      <c r="JEZ545" s="284"/>
      <c r="JFA545" s="284"/>
      <c r="JFB545" s="284"/>
      <c r="JFC545" s="284"/>
      <c r="JFD545" s="284"/>
      <c r="JFE545" s="284"/>
      <c r="JFF545" s="284"/>
      <c r="JFG545" s="284"/>
      <c r="JFH545" s="284"/>
      <c r="JFI545" s="284"/>
      <c r="JFJ545" s="284"/>
      <c r="JFK545" s="284"/>
      <c r="JFL545" s="284"/>
      <c r="JFM545" s="284"/>
      <c r="JFN545" s="284"/>
      <c r="JFO545" s="284"/>
      <c r="JFP545" s="284"/>
      <c r="JFQ545" s="284"/>
      <c r="JFR545" s="284"/>
      <c r="JFS545" s="284"/>
      <c r="JFT545" s="284"/>
      <c r="JFU545" s="284"/>
      <c r="JFV545" s="284"/>
      <c r="JFW545" s="284"/>
      <c r="JFX545" s="284"/>
      <c r="JFY545" s="284"/>
      <c r="JFZ545" s="284"/>
      <c r="JGA545" s="284"/>
      <c r="JGB545" s="284"/>
      <c r="JGC545" s="284"/>
      <c r="JGD545" s="284"/>
      <c r="JGE545" s="284"/>
      <c r="JGF545" s="284"/>
      <c r="JGG545" s="284"/>
      <c r="JGH545" s="284"/>
      <c r="JGI545" s="284"/>
      <c r="JGJ545" s="284"/>
      <c r="JGK545" s="284"/>
      <c r="JGL545" s="284"/>
      <c r="JGM545" s="284"/>
      <c r="JGN545" s="284"/>
      <c r="JGO545" s="284"/>
      <c r="JGP545" s="284"/>
      <c r="JGQ545" s="284"/>
      <c r="JGR545" s="284"/>
      <c r="JGS545" s="284"/>
      <c r="JGT545" s="284"/>
      <c r="JGU545" s="284"/>
      <c r="JGV545" s="284"/>
      <c r="JGW545" s="284"/>
      <c r="JGX545" s="284"/>
      <c r="JGY545" s="284"/>
      <c r="JGZ545" s="284"/>
      <c r="JHA545" s="284"/>
      <c r="JHB545" s="284"/>
      <c r="JHC545" s="284"/>
      <c r="JHD545" s="284"/>
      <c r="JHE545" s="284"/>
      <c r="JHF545" s="284"/>
      <c r="JHG545" s="284"/>
      <c r="JHH545" s="284"/>
      <c r="JHI545" s="284"/>
      <c r="JHJ545" s="284"/>
      <c r="JHK545" s="284"/>
      <c r="JHL545" s="284"/>
      <c r="JHM545" s="284"/>
      <c r="JHN545" s="284"/>
      <c r="JHO545" s="284"/>
      <c r="JHP545" s="284"/>
      <c r="JHQ545" s="284"/>
      <c r="JHR545" s="284"/>
      <c r="JHS545" s="284"/>
      <c r="JHT545" s="284"/>
      <c r="JHU545" s="284"/>
      <c r="JHV545" s="284"/>
      <c r="JHW545" s="284"/>
      <c r="JHX545" s="284"/>
      <c r="JHY545" s="284"/>
      <c r="JHZ545" s="284"/>
      <c r="JIA545" s="284"/>
      <c r="JIB545" s="284"/>
      <c r="JIC545" s="284"/>
      <c r="JID545" s="284"/>
      <c r="JIE545" s="284"/>
      <c r="JIF545" s="284"/>
      <c r="JIG545" s="284"/>
      <c r="JIH545" s="284"/>
      <c r="JII545" s="284"/>
      <c r="JIJ545" s="284"/>
      <c r="JIK545" s="284"/>
      <c r="JIL545" s="284"/>
      <c r="JIM545" s="284"/>
      <c r="JIN545" s="284"/>
      <c r="JIO545" s="284"/>
      <c r="JIP545" s="284"/>
      <c r="JIQ545" s="284"/>
      <c r="JIR545" s="284"/>
      <c r="JIS545" s="284"/>
      <c r="JIT545" s="284"/>
      <c r="JIU545" s="284"/>
      <c r="JIV545" s="284"/>
      <c r="JIW545" s="284"/>
      <c r="JIX545" s="284"/>
      <c r="JIY545" s="284"/>
      <c r="JIZ545" s="284"/>
      <c r="JJA545" s="284"/>
      <c r="JJB545" s="284"/>
      <c r="JJC545" s="284"/>
      <c r="JJD545" s="284"/>
      <c r="JJE545" s="284"/>
      <c r="JJF545" s="284"/>
      <c r="JJG545" s="284"/>
      <c r="JJH545" s="284"/>
      <c r="JJI545" s="284"/>
      <c r="JJJ545" s="284"/>
      <c r="JJK545" s="284"/>
      <c r="JJL545" s="284"/>
      <c r="JJM545" s="284"/>
      <c r="JJN545" s="284"/>
      <c r="JJO545" s="284"/>
      <c r="JJP545" s="284"/>
      <c r="JJQ545" s="284"/>
      <c r="JJR545" s="284"/>
      <c r="JJS545" s="284"/>
      <c r="JJT545" s="284"/>
      <c r="JJU545" s="284"/>
      <c r="JJV545" s="284"/>
      <c r="JJW545" s="284"/>
      <c r="JJX545" s="284"/>
      <c r="JJY545" s="284"/>
      <c r="JJZ545" s="284"/>
      <c r="JKA545" s="284"/>
      <c r="JKB545" s="284"/>
      <c r="JKC545" s="284"/>
      <c r="JKD545" s="284"/>
      <c r="JKE545" s="284"/>
      <c r="JKF545" s="284"/>
      <c r="JKG545" s="284"/>
      <c r="JKH545" s="284"/>
      <c r="JKI545" s="284"/>
      <c r="JKJ545" s="284"/>
      <c r="JKK545" s="284"/>
      <c r="JKL545" s="284"/>
      <c r="JKM545" s="284"/>
      <c r="JKN545" s="284"/>
      <c r="JKO545" s="284"/>
      <c r="JKP545" s="284"/>
      <c r="JKQ545" s="284"/>
      <c r="JKR545" s="284"/>
      <c r="JKS545" s="284"/>
      <c r="JKT545" s="284"/>
      <c r="JKU545" s="284"/>
      <c r="JKV545" s="284"/>
      <c r="JKW545" s="284"/>
      <c r="JKX545" s="284"/>
      <c r="JKY545" s="284"/>
      <c r="JKZ545" s="284"/>
      <c r="JLA545" s="284"/>
      <c r="JLB545" s="284"/>
      <c r="JLC545" s="284"/>
      <c r="JLD545" s="284"/>
      <c r="JLE545" s="284"/>
      <c r="JLF545" s="284"/>
      <c r="JLG545" s="284"/>
      <c r="JLH545" s="284"/>
      <c r="JLI545" s="284"/>
      <c r="JLJ545" s="284"/>
      <c r="JLK545" s="284"/>
      <c r="JLL545" s="284"/>
      <c r="JLM545" s="284"/>
      <c r="JLN545" s="284"/>
      <c r="JLO545" s="284"/>
      <c r="JLP545" s="284"/>
      <c r="JLQ545" s="284"/>
      <c r="JLR545" s="284"/>
      <c r="JLS545" s="284"/>
      <c r="JLT545" s="284"/>
      <c r="JLU545" s="284"/>
      <c r="JLV545" s="284"/>
      <c r="JLW545" s="284"/>
      <c r="JLX545" s="284"/>
      <c r="JLY545" s="284"/>
      <c r="JLZ545" s="284"/>
      <c r="JMA545" s="284"/>
      <c r="JMB545" s="284"/>
      <c r="JMC545" s="284"/>
      <c r="JMD545" s="284"/>
      <c r="JME545" s="284"/>
      <c r="JMF545" s="284"/>
      <c r="JMG545" s="284"/>
      <c r="JMH545" s="284"/>
      <c r="JMI545" s="284"/>
      <c r="JMJ545" s="284"/>
      <c r="JMK545" s="284"/>
      <c r="JML545" s="284"/>
      <c r="JMM545" s="284"/>
      <c r="JMN545" s="284"/>
      <c r="JMO545" s="284"/>
      <c r="JMP545" s="284"/>
      <c r="JMQ545" s="284"/>
      <c r="JMR545" s="284"/>
      <c r="JMS545" s="284"/>
      <c r="JMT545" s="284"/>
      <c r="JMU545" s="284"/>
      <c r="JMV545" s="284"/>
      <c r="JMW545" s="284"/>
      <c r="JMX545" s="284"/>
      <c r="JMY545" s="284"/>
      <c r="JMZ545" s="284"/>
      <c r="JNA545" s="284"/>
      <c r="JNB545" s="284"/>
      <c r="JNC545" s="284"/>
      <c r="JND545" s="284"/>
      <c r="JNE545" s="284"/>
      <c r="JNF545" s="284"/>
      <c r="JNG545" s="284"/>
      <c r="JNH545" s="284"/>
      <c r="JNI545" s="284"/>
      <c r="JNJ545" s="284"/>
      <c r="JNK545" s="284"/>
      <c r="JNL545" s="284"/>
      <c r="JNM545" s="284"/>
      <c r="JNN545" s="284"/>
      <c r="JNO545" s="284"/>
      <c r="JNP545" s="284"/>
      <c r="JNQ545" s="284"/>
      <c r="JNR545" s="284"/>
      <c r="JNS545" s="284"/>
      <c r="JNT545" s="284"/>
      <c r="JNU545" s="284"/>
      <c r="JNV545" s="284"/>
      <c r="JNW545" s="284"/>
      <c r="JNX545" s="284"/>
      <c r="JNY545" s="284"/>
      <c r="JNZ545" s="284"/>
      <c r="JOA545" s="284"/>
      <c r="JOB545" s="284"/>
      <c r="JOC545" s="284"/>
      <c r="JOD545" s="284"/>
      <c r="JOE545" s="284"/>
      <c r="JOF545" s="284"/>
      <c r="JOG545" s="284"/>
      <c r="JOH545" s="284"/>
      <c r="JOI545" s="284"/>
      <c r="JOJ545" s="284"/>
      <c r="JOK545" s="284"/>
      <c r="JOL545" s="284"/>
      <c r="JOM545" s="284"/>
      <c r="JON545" s="284"/>
      <c r="JOO545" s="284"/>
      <c r="JOP545" s="284"/>
      <c r="JOQ545" s="284"/>
      <c r="JOR545" s="284"/>
      <c r="JOS545" s="284"/>
      <c r="JOT545" s="284"/>
      <c r="JOU545" s="284"/>
      <c r="JOV545" s="284"/>
      <c r="JOW545" s="284"/>
      <c r="JOX545" s="284"/>
      <c r="JOY545" s="284"/>
      <c r="JOZ545" s="284"/>
      <c r="JPA545" s="284"/>
      <c r="JPB545" s="284"/>
      <c r="JPC545" s="284"/>
      <c r="JPD545" s="284"/>
      <c r="JPE545" s="284"/>
      <c r="JPF545" s="284"/>
      <c r="JPG545" s="284"/>
      <c r="JPH545" s="284"/>
      <c r="JPI545" s="284"/>
      <c r="JPJ545" s="284"/>
      <c r="JPK545" s="284"/>
      <c r="JPL545" s="284"/>
      <c r="JPM545" s="284"/>
      <c r="JPN545" s="284"/>
      <c r="JPO545" s="284"/>
      <c r="JPP545" s="284"/>
      <c r="JPQ545" s="284"/>
      <c r="JPR545" s="284"/>
      <c r="JPS545" s="284"/>
      <c r="JPT545" s="284"/>
      <c r="JPU545" s="284"/>
      <c r="JPV545" s="284"/>
      <c r="JPW545" s="284"/>
      <c r="JPX545" s="284"/>
      <c r="JPY545" s="284"/>
      <c r="JPZ545" s="284"/>
      <c r="JQA545" s="284"/>
      <c r="JQB545" s="284"/>
      <c r="JQC545" s="284"/>
      <c r="JQD545" s="284"/>
      <c r="JQE545" s="284"/>
      <c r="JQF545" s="284"/>
      <c r="JQG545" s="284"/>
      <c r="JQH545" s="284"/>
      <c r="JQI545" s="284"/>
      <c r="JQJ545" s="284"/>
      <c r="JQK545" s="284"/>
      <c r="JQL545" s="284"/>
      <c r="JQM545" s="284"/>
      <c r="JQN545" s="284"/>
      <c r="JQO545" s="284"/>
      <c r="JQP545" s="284"/>
      <c r="JQQ545" s="284"/>
      <c r="JQR545" s="284"/>
      <c r="JQS545" s="284"/>
      <c r="JQT545" s="284"/>
      <c r="JQU545" s="284"/>
      <c r="JQV545" s="284"/>
      <c r="JQW545" s="284"/>
      <c r="JQX545" s="284"/>
      <c r="JQY545" s="284"/>
      <c r="JQZ545" s="284"/>
      <c r="JRA545" s="284"/>
      <c r="JRB545" s="284"/>
      <c r="JRC545" s="284"/>
      <c r="JRD545" s="284"/>
      <c r="JRE545" s="284"/>
      <c r="JRF545" s="284"/>
      <c r="JRG545" s="284"/>
      <c r="JRH545" s="284"/>
      <c r="JRI545" s="284"/>
      <c r="JRJ545" s="284"/>
      <c r="JRK545" s="284"/>
      <c r="JRL545" s="284"/>
      <c r="JRM545" s="284"/>
      <c r="JRN545" s="284"/>
      <c r="JRO545" s="284"/>
      <c r="JRP545" s="284"/>
      <c r="JRQ545" s="284"/>
      <c r="JRR545" s="284"/>
      <c r="JRS545" s="284"/>
      <c r="JRT545" s="284"/>
      <c r="JRU545" s="284"/>
      <c r="JRV545" s="284"/>
      <c r="JRW545" s="284"/>
      <c r="JRX545" s="284"/>
      <c r="JRY545" s="284"/>
      <c r="JRZ545" s="284"/>
      <c r="JSA545" s="284"/>
      <c r="JSB545" s="284"/>
      <c r="JSC545" s="284"/>
      <c r="JSD545" s="284"/>
      <c r="JSE545" s="284"/>
      <c r="JSF545" s="284"/>
      <c r="JSG545" s="284"/>
      <c r="JSH545" s="284"/>
      <c r="JSI545" s="284"/>
      <c r="JSJ545" s="284"/>
      <c r="JSK545" s="284"/>
      <c r="JSL545" s="284"/>
      <c r="JSM545" s="284"/>
      <c r="JSN545" s="284"/>
      <c r="JSO545" s="284"/>
      <c r="JSP545" s="284"/>
      <c r="JSQ545" s="284"/>
      <c r="JSR545" s="284"/>
      <c r="JSS545" s="284"/>
      <c r="JST545" s="284"/>
      <c r="JSU545" s="284"/>
      <c r="JSV545" s="284"/>
      <c r="JSW545" s="284"/>
      <c r="JSX545" s="284"/>
      <c r="JSY545" s="284"/>
      <c r="JSZ545" s="284"/>
      <c r="JTA545" s="284"/>
      <c r="JTB545" s="284"/>
      <c r="JTC545" s="284"/>
      <c r="JTD545" s="284"/>
      <c r="JTE545" s="284"/>
      <c r="JTF545" s="284"/>
      <c r="JTG545" s="284"/>
      <c r="JTH545" s="284"/>
      <c r="JTI545" s="284"/>
      <c r="JTJ545" s="284"/>
      <c r="JTK545" s="284"/>
      <c r="JTL545" s="284"/>
      <c r="JTM545" s="284"/>
      <c r="JTN545" s="284"/>
      <c r="JTO545" s="284"/>
      <c r="JTP545" s="284"/>
      <c r="JTQ545" s="284"/>
      <c r="JTR545" s="284"/>
      <c r="JTS545" s="284"/>
      <c r="JTT545" s="284"/>
      <c r="JTU545" s="284"/>
      <c r="JTV545" s="284"/>
      <c r="JTW545" s="284"/>
      <c r="JTX545" s="284"/>
      <c r="JTY545" s="284"/>
      <c r="JTZ545" s="284"/>
      <c r="JUA545" s="284"/>
      <c r="JUB545" s="284"/>
      <c r="JUC545" s="284"/>
      <c r="JUD545" s="284"/>
      <c r="JUE545" s="284"/>
      <c r="JUF545" s="284"/>
      <c r="JUG545" s="284"/>
      <c r="JUH545" s="284"/>
      <c r="JUI545" s="284"/>
      <c r="JUJ545" s="284"/>
      <c r="JUK545" s="284"/>
      <c r="JUL545" s="284"/>
      <c r="JUM545" s="284"/>
      <c r="JUN545" s="284"/>
      <c r="JUO545" s="284"/>
      <c r="JUP545" s="284"/>
      <c r="JUQ545" s="284"/>
      <c r="JUR545" s="284"/>
      <c r="JUS545" s="284"/>
      <c r="JUT545" s="284"/>
      <c r="JUU545" s="284"/>
      <c r="JUV545" s="284"/>
      <c r="JUW545" s="284"/>
      <c r="JUX545" s="284"/>
      <c r="JUY545" s="284"/>
      <c r="JUZ545" s="284"/>
      <c r="JVA545" s="284"/>
      <c r="JVB545" s="284"/>
      <c r="JVC545" s="284"/>
      <c r="JVD545" s="284"/>
      <c r="JVE545" s="284"/>
      <c r="JVF545" s="284"/>
      <c r="JVG545" s="284"/>
      <c r="JVH545" s="284"/>
      <c r="JVI545" s="284"/>
      <c r="JVJ545" s="284"/>
      <c r="JVK545" s="284"/>
      <c r="JVL545" s="284"/>
      <c r="JVM545" s="284"/>
      <c r="JVN545" s="284"/>
      <c r="JVO545" s="284"/>
      <c r="JVP545" s="284"/>
      <c r="JVQ545" s="284"/>
      <c r="JVR545" s="284"/>
      <c r="JVS545" s="284"/>
      <c r="JVT545" s="284"/>
      <c r="JVU545" s="284"/>
      <c r="JVV545" s="284"/>
      <c r="JVW545" s="284"/>
      <c r="JVX545" s="284"/>
      <c r="JVY545" s="284"/>
      <c r="JVZ545" s="284"/>
      <c r="JWA545" s="284"/>
      <c r="JWB545" s="284"/>
      <c r="JWC545" s="284"/>
      <c r="JWD545" s="284"/>
      <c r="JWE545" s="284"/>
      <c r="JWF545" s="284"/>
      <c r="JWG545" s="284"/>
      <c r="JWH545" s="284"/>
      <c r="JWI545" s="284"/>
      <c r="JWJ545" s="284"/>
      <c r="JWK545" s="284"/>
      <c r="JWL545" s="284"/>
      <c r="JWM545" s="284"/>
      <c r="JWN545" s="284"/>
      <c r="JWO545" s="284"/>
      <c r="JWP545" s="284"/>
      <c r="JWQ545" s="284"/>
      <c r="JWR545" s="284"/>
      <c r="JWS545" s="284"/>
      <c r="JWT545" s="284"/>
      <c r="JWU545" s="284"/>
      <c r="JWV545" s="284"/>
      <c r="JWW545" s="284"/>
      <c r="JWX545" s="284"/>
      <c r="JWY545" s="284"/>
      <c r="JWZ545" s="284"/>
      <c r="JXA545" s="284"/>
      <c r="JXB545" s="284"/>
      <c r="JXC545" s="284"/>
      <c r="JXD545" s="284"/>
      <c r="JXE545" s="284"/>
      <c r="JXF545" s="284"/>
      <c r="JXG545" s="284"/>
      <c r="JXH545" s="284"/>
      <c r="JXI545" s="284"/>
      <c r="JXJ545" s="284"/>
      <c r="JXK545" s="284"/>
      <c r="JXL545" s="284"/>
      <c r="JXM545" s="284"/>
      <c r="JXN545" s="284"/>
      <c r="JXO545" s="284"/>
      <c r="JXP545" s="284"/>
      <c r="JXQ545" s="284"/>
      <c r="JXR545" s="284"/>
      <c r="JXS545" s="284"/>
      <c r="JXT545" s="284"/>
      <c r="JXU545" s="284"/>
      <c r="JXV545" s="284"/>
      <c r="JXW545" s="284"/>
      <c r="JXX545" s="284"/>
      <c r="JXY545" s="284"/>
      <c r="JXZ545" s="284"/>
      <c r="JYA545" s="284"/>
      <c r="JYB545" s="284"/>
      <c r="JYC545" s="284"/>
      <c r="JYD545" s="284"/>
      <c r="JYE545" s="284"/>
      <c r="JYF545" s="284"/>
      <c r="JYG545" s="284"/>
      <c r="JYH545" s="284"/>
      <c r="JYI545" s="284"/>
      <c r="JYJ545" s="284"/>
      <c r="JYK545" s="284"/>
      <c r="JYL545" s="284"/>
      <c r="JYM545" s="284"/>
      <c r="JYN545" s="284"/>
      <c r="JYO545" s="284"/>
      <c r="JYP545" s="284"/>
      <c r="JYQ545" s="284"/>
      <c r="JYR545" s="284"/>
      <c r="JYS545" s="284"/>
      <c r="JYT545" s="284"/>
      <c r="JYU545" s="284"/>
      <c r="JYV545" s="284"/>
      <c r="JYW545" s="284"/>
      <c r="JYX545" s="284"/>
      <c r="JYY545" s="284"/>
      <c r="JYZ545" s="284"/>
      <c r="JZA545" s="284"/>
      <c r="JZB545" s="284"/>
      <c r="JZC545" s="284"/>
      <c r="JZD545" s="284"/>
      <c r="JZE545" s="284"/>
      <c r="JZF545" s="284"/>
      <c r="JZG545" s="284"/>
      <c r="JZH545" s="284"/>
      <c r="JZI545" s="284"/>
      <c r="JZJ545" s="284"/>
      <c r="JZK545" s="284"/>
      <c r="JZL545" s="284"/>
      <c r="JZM545" s="284"/>
      <c r="JZN545" s="284"/>
      <c r="JZO545" s="284"/>
      <c r="JZP545" s="284"/>
      <c r="JZQ545" s="284"/>
      <c r="JZR545" s="284"/>
      <c r="JZS545" s="284"/>
      <c r="JZT545" s="284"/>
      <c r="JZU545" s="284"/>
      <c r="JZV545" s="284"/>
      <c r="JZW545" s="284"/>
      <c r="JZX545" s="284"/>
      <c r="JZY545" s="284"/>
      <c r="JZZ545" s="284"/>
      <c r="KAA545" s="284"/>
      <c r="KAB545" s="284"/>
      <c r="KAC545" s="284"/>
      <c r="KAD545" s="284"/>
      <c r="KAE545" s="284"/>
      <c r="KAF545" s="284"/>
      <c r="KAG545" s="284"/>
      <c r="KAH545" s="284"/>
      <c r="KAI545" s="284"/>
      <c r="KAJ545" s="284"/>
      <c r="KAK545" s="284"/>
      <c r="KAL545" s="284"/>
      <c r="KAM545" s="284"/>
      <c r="KAN545" s="284"/>
      <c r="KAO545" s="284"/>
      <c r="KAP545" s="284"/>
      <c r="KAQ545" s="284"/>
      <c r="KAR545" s="284"/>
      <c r="KAS545" s="284"/>
      <c r="KAT545" s="284"/>
      <c r="KAU545" s="284"/>
      <c r="KAV545" s="284"/>
      <c r="KAW545" s="284"/>
      <c r="KAX545" s="284"/>
      <c r="KAY545" s="284"/>
      <c r="KAZ545" s="284"/>
      <c r="KBA545" s="284"/>
      <c r="KBB545" s="284"/>
      <c r="KBC545" s="284"/>
      <c r="KBD545" s="284"/>
      <c r="KBE545" s="284"/>
      <c r="KBF545" s="284"/>
      <c r="KBG545" s="284"/>
      <c r="KBH545" s="284"/>
      <c r="KBI545" s="284"/>
      <c r="KBJ545" s="284"/>
      <c r="KBK545" s="284"/>
      <c r="KBL545" s="284"/>
      <c r="KBM545" s="284"/>
      <c r="KBN545" s="284"/>
      <c r="KBO545" s="284"/>
      <c r="KBP545" s="284"/>
      <c r="KBQ545" s="284"/>
      <c r="KBR545" s="284"/>
      <c r="KBS545" s="284"/>
      <c r="KBT545" s="284"/>
      <c r="KBU545" s="284"/>
      <c r="KBV545" s="284"/>
      <c r="KBW545" s="284"/>
      <c r="KBX545" s="284"/>
      <c r="KBY545" s="284"/>
      <c r="KBZ545" s="284"/>
      <c r="KCA545" s="284"/>
      <c r="KCB545" s="284"/>
      <c r="KCC545" s="284"/>
      <c r="KCD545" s="284"/>
      <c r="KCE545" s="284"/>
      <c r="KCF545" s="284"/>
      <c r="KCG545" s="284"/>
      <c r="KCH545" s="284"/>
      <c r="KCI545" s="284"/>
      <c r="KCJ545" s="284"/>
      <c r="KCK545" s="284"/>
      <c r="KCL545" s="284"/>
      <c r="KCM545" s="284"/>
      <c r="KCN545" s="284"/>
      <c r="KCO545" s="284"/>
      <c r="KCP545" s="284"/>
      <c r="KCQ545" s="284"/>
      <c r="KCR545" s="284"/>
      <c r="KCS545" s="284"/>
      <c r="KCT545" s="284"/>
      <c r="KCU545" s="284"/>
      <c r="KCV545" s="284"/>
      <c r="KCW545" s="284"/>
      <c r="KCX545" s="284"/>
      <c r="KCY545" s="284"/>
      <c r="KCZ545" s="284"/>
      <c r="KDA545" s="284"/>
      <c r="KDB545" s="284"/>
      <c r="KDC545" s="284"/>
      <c r="KDD545" s="284"/>
      <c r="KDE545" s="284"/>
      <c r="KDF545" s="284"/>
      <c r="KDG545" s="284"/>
      <c r="KDH545" s="284"/>
      <c r="KDI545" s="284"/>
      <c r="KDJ545" s="284"/>
      <c r="KDK545" s="284"/>
      <c r="KDL545" s="284"/>
      <c r="KDM545" s="284"/>
      <c r="KDN545" s="284"/>
      <c r="KDO545" s="284"/>
      <c r="KDP545" s="284"/>
      <c r="KDQ545" s="284"/>
      <c r="KDR545" s="284"/>
      <c r="KDS545" s="284"/>
      <c r="KDT545" s="284"/>
      <c r="KDU545" s="284"/>
      <c r="KDV545" s="284"/>
      <c r="KDW545" s="284"/>
      <c r="KDX545" s="284"/>
      <c r="KDY545" s="284"/>
      <c r="KDZ545" s="284"/>
      <c r="KEA545" s="284"/>
      <c r="KEB545" s="284"/>
      <c r="KEC545" s="284"/>
      <c r="KED545" s="284"/>
      <c r="KEE545" s="284"/>
      <c r="KEF545" s="284"/>
      <c r="KEG545" s="284"/>
      <c r="KEH545" s="284"/>
      <c r="KEI545" s="284"/>
      <c r="KEJ545" s="284"/>
      <c r="KEK545" s="284"/>
      <c r="KEL545" s="284"/>
      <c r="KEM545" s="284"/>
      <c r="KEN545" s="284"/>
      <c r="KEO545" s="284"/>
      <c r="KEP545" s="284"/>
      <c r="KEQ545" s="284"/>
      <c r="KER545" s="284"/>
      <c r="KES545" s="284"/>
      <c r="KET545" s="284"/>
      <c r="KEU545" s="284"/>
      <c r="KEV545" s="284"/>
      <c r="KEW545" s="284"/>
      <c r="KEX545" s="284"/>
      <c r="KEY545" s="284"/>
      <c r="KEZ545" s="284"/>
      <c r="KFA545" s="284"/>
      <c r="KFB545" s="284"/>
      <c r="KFC545" s="284"/>
      <c r="KFD545" s="284"/>
      <c r="KFE545" s="284"/>
      <c r="KFF545" s="284"/>
      <c r="KFG545" s="284"/>
      <c r="KFH545" s="284"/>
      <c r="KFI545" s="284"/>
      <c r="KFJ545" s="284"/>
      <c r="KFK545" s="284"/>
      <c r="KFL545" s="284"/>
      <c r="KFM545" s="284"/>
      <c r="KFN545" s="284"/>
      <c r="KFO545" s="284"/>
      <c r="KFP545" s="284"/>
      <c r="KFQ545" s="284"/>
      <c r="KFR545" s="284"/>
      <c r="KFS545" s="284"/>
      <c r="KFT545" s="284"/>
      <c r="KFU545" s="284"/>
      <c r="KFV545" s="284"/>
      <c r="KFW545" s="284"/>
      <c r="KFX545" s="284"/>
      <c r="KFY545" s="284"/>
      <c r="KFZ545" s="284"/>
      <c r="KGA545" s="284"/>
      <c r="KGB545" s="284"/>
      <c r="KGC545" s="284"/>
      <c r="KGD545" s="284"/>
      <c r="KGE545" s="284"/>
      <c r="KGF545" s="284"/>
      <c r="KGG545" s="284"/>
      <c r="KGH545" s="284"/>
      <c r="KGI545" s="284"/>
      <c r="KGJ545" s="284"/>
      <c r="KGK545" s="284"/>
      <c r="KGL545" s="284"/>
      <c r="KGM545" s="284"/>
      <c r="KGN545" s="284"/>
      <c r="KGO545" s="284"/>
      <c r="KGP545" s="284"/>
      <c r="KGQ545" s="284"/>
      <c r="KGR545" s="284"/>
      <c r="KGS545" s="284"/>
      <c r="KGT545" s="284"/>
      <c r="KGU545" s="284"/>
      <c r="KGV545" s="284"/>
      <c r="KGW545" s="284"/>
      <c r="KGX545" s="284"/>
      <c r="KGY545" s="284"/>
      <c r="KGZ545" s="284"/>
      <c r="KHA545" s="284"/>
      <c r="KHB545" s="284"/>
      <c r="KHC545" s="284"/>
      <c r="KHD545" s="284"/>
      <c r="KHE545" s="284"/>
      <c r="KHF545" s="284"/>
      <c r="KHG545" s="284"/>
      <c r="KHH545" s="284"/>
      <c r="KHI545" s="284"/>
      <c r="KHJ545" s="284"/>
      <c r="KHK545" s="284"/>
      <c r="KHL545" s="284"/>
      <c r="KHM545" s="284"/>
      <c r="KHN545" s="284"/>
      <c r="KHO545" s="284"/>
      <c r="KHP545" s="284"/>
      <c r="KHQ545" s="284"/>
      <c r="KHR545" s="284"/>
      <c r="KHS545" s="284"/>
      <c r="KHT545" s="284"/>
      <c r="KHU545" s="284"/>
      <c r="KHV545" s="284"/>
      <c r="KHW545" s="284"/>
      <c r="KHX545" s="284"/>
      <c r="KHY545" s="284"/>
      <c r="KHZ545" s="284"/>
      <c r="KIA545" s="284"/>
      <c r="KIB545" s="284"/>
      <c r="KIC545" s="284"/>
      <c r="KID545" s="284"/>
      <c r="KIE545" s="284"/>
      <c r="KIF545" s="284"/>
      <c r="KIG545" s="284"/>
      <c r="KIH545" s="284"/>
      <c r="KII545" s="284"/>
      <c r="KIJ545" s="284"/>
      <c r="KIK545" s="284"/>
      <c r="KIL545" s="284"/>
      <c r="KIM545" s="284"/>
      <c r="KIN545" s="284"/>
      <c r="KIO545" s="284"/>
      <c r="KIP545" s="284"/>
      <c r="KIQ545" s="284"/>
      <c r="KIR545" s="284"/>
      <c r="KIS545" s="284"/>
      <c r="KIT545" s="284"/>
      <c r="KIU545" s="284"/>
      <c r="KIV545" s="284"/>
      <c r="KIW545" s="284"/>
      <c r="KIX545" s="284"/>
      <c r="KIY545" s="284"/>
      <c r="KIZ545" s="284"/>
      <c r="KJA545" s="284"/>
      <c r="KJB545" s="284"/>
      <c r="KJC545" s="284"/>
      <c r="KJD545" s="284"/>
      <c r="KJE545" s="284"/>
      <c r="KJF545" s="284"/>
      <c r="KJG545" s="284"/>
      <c r="KJH545" s="284"/>
      <c r="KJI545" s="284"/>
      <c r="KJJ545" s="284"/>
      <c r="KJK545" s="284"/>
      <c r="KJL545" s="284"/>
      <c r="KJM545" s="284"/>
      <c r="KJN545" s="284"/>
      <c r="KJO545" s="284"/>
      <c r="KJP545" s="284"/>
      <c r="KJQ545" s="284"/>
      <c r="KJR545" s="284"/>
      <c r="KJS545" s="284"/>
      <c r="KJT545" s="284"/>
      <c r="KJU545" s="284"/>
      <c r="KJV545" s="284"/>
      <c r="KJW545" s="284"/>
      <c r="KJX545" s="284"/>
      <c r="KJY545" s="284"/>
      <c r="KJZ545" s="284"/>
      <c r="KKA545" s="284"/>
      <c r="KKB545" s="284"/>
      <c r="KKC545" s="284"/>
      <c r="KKD545" s="284"/>
      <c r="KKE545" s="284"/>
      <c r="KKF545" s="284"/>
      <c r="KKG545" s="284"/>
      <c r="KKH545" s="284"/>
      <c r="KKI545" s="284"/>
      <c r="KKJ545" s="284"/>
      <c r="KKK545" s="284"/>
      <c r="KKL545" s="284"/>
      <c r="KKM545" s="284"/>
      <c r="KKN545" s="284"/>
      <c r="KKO545" s="284"/>
      <c r="KKP545" s="284"/>
      <c r="KKQ545" s="284"/>
      <c r="KKR545" s="284"/>
      <c r="KKS545" s="284"/>
      <c r="KKT545" s="284"/>
      <c r="KKU545" s="284"/>
      <c r="KKV545" s="284"/>
      <c r="KKW545" s="284"/>
      <c r="KKX545" s="284"/>
      <c r="KKY545" s="284"/>
      <c r="KKZ545" s="284"/>
      <c r="KLA545" s="284"/>
      <c r="KLB545" s="284"/>
      <c r="KLC545" s="284"/>
      <c r="KLD545" s="284"/>
      <c r="KLE545" s="284"/>
      <c r="KLF545" s="284"/>
      <c r="KLG545" s="284"/>
      <c r="KLH545" s="284"/>
      <c r="KLI545" s="284"/>
      <c r="KLJ545" s="284"/>
      <c r="KLK545" s="284"/>
      <c r="KLL545" s="284"/>
      <c r="KLM545" s="284"/>
      <c r="KLN545" s="284"/>
      <c r="KLO545" s="284"/>
      <c r="KLP545" s="284"/>
      <c r="KLQ545" s="284"/>
      <c r="KLR545" s="284"/>
      <c r="KLS545" s="284"/>
      <c r="KLT545" s="284"/>
      <c r="KLU545" s="284"/>
      <c r="KLV545" s="284"/>
      <c r="KLW545" s="284"/>
      <c r="KLX545" s="284"/>
      <c r="KLY545" s="284"/>
      <c r="KLZ545" s="284"/>
      <c r="KMA545" s="284"/>
      <c r="KMB545" s="284"/>
      <c r="KMC545" s="284"/>
      <c r="KMD545" s="284"/>
      <c r="KME545" s="284"/>
      <c r="KMF545" s="284"/>
      <c r="KMG545" s="284"/>
      <c r="KMH545" s="284"/>
      <c r="KMI545" s="284"/>
      <c r="KMJ545" s="284"/>
      <c r="KMK545" s="284"/>
      <c r="KML545" s="284"/>
      <c r="KMM545" s="284"/>
      <c r="KMN545" s="284"/>
      <c r="KMO545" s="284"/>
      <c r="KMP545" s="284"/>
      <c r="KMQ545" s="284"/>
      <c r="KMR545" s="284"/>
      <c r="KMS545" s="284"/>
      <c r="KMT545" s="284"/>
      <c r="KMU545" s="284"/>
      <c r="KMV545" s="284"/>
      <c r="KMW545" s="284"/>
      <c r="KMX545" s="284"/>
      <c r="KMY545" s="284"/>
      <c r="KMZ545" s="284"/>
      <c r="KNA545" s="284"/>
      <c r="KNB545" s="284"/>
      <c r="KNC545" s="284"/>
      <c r="KND545" s="284"/>
      <c r="KNE545" s="284"/>
      <c r="KNF545" s="284"/>
      <c r="KNG545" s="284"/>
      <c r="KNH545" s="284"/>
      <c r="KNI545" s="284"/>
      <c r="KNJ545" s="284"/>
      <c r="KNK545" s="284"/>
      <c r="KNL545" s="284"/>
      <c r="KNM545" s="284"/>
      <c r="KNN545" s="284"/>
      <c r="KNO545" s="284"/>
      <c r="KNP545" s="284"/>
      <c r="KNQ545" s="284"/>
      <c r="KNR545" s="284"/>
      <c r="KNS545" s="284"/>
      <c r="KNT545" s="284"/>
      <c r="KNU545" s="284"/>
      <c r="KNV545" s="284"/>
      <c r="KNW545" s="284"/>
      <c r="KNX545" s="284"/>
      <c r="KNY545" s="284"/>
      <c r="KNZ545" s="284"/>
      <c r="KOA545" s="284"/>
      <c r="KOB545" s="284"/>
      <c r="KOC545" s="284"/>
      <c r="KOD545" s="284"/>
      <c r="KOE545" s="284"/>
      <c r="KOF545" s="284"/>
      <c r="KOG545" s="284"/>
      <c r="KOH545" s="284"/>
      <c r="KOI545" s="284"/>
      <c r="KOJ545" s="284"/>
      <c r="KOK545" s="284"/>
      <c r="KOL545" s="284"/>
      <c r="KOM545" s="284"/>
      <c r="KON545" s="284"/>
      <c r="KOO545" s="284"/>
      <c r="KOP545" s="284"/>
      <c r="KOQ545" s="284"/>
      <c r="KOR545" s="284"/>
      <c r="KOS545" s="284"/>
      <c r="KOT545" s="284"/>
      <c r="KOU545" s="284"/>
      <c r="KOV545" s="284"/>
      <c r="KOW545" s="284"/>
      <c r="KOX545" s="284"/>
      <c r="KOY545" s="284"/>
      <c r="KOZ545" s="284"/>
      <c r="KPA545" s="284"/>
      <c r="KPB545" s="284"/>
      <c r="KPC545" s="284"/>
      <c r="KPD545" s="284"/>
      <c r="KPE545" s="284"/>
      <c r="KPF545" s="284"/>
      <c r="KPG545" s="284"/>
      <c r="KPH545" s="284"/>
      <c r="KPI545" s="284"/>
      <c r="KPJ545" s="284"/>
      <c r="KPK545" s="284"/>
      <c r="KPL545" s="284"/>
      <c r="KPM545" s="284"/>
      <c r="KPN545" s="284"/>
      <c r="KPO545" s="284"/>
      <c r="KPP545" s="284"/>
      <c r="KPQ545" s="284"/>
      <c r="KPR545" s="284"/>
      <c r="KPS545" s="284"/>
      <c r="KPT545" s="284"/>
      <c r="KPU545" s="284"/>
      <c r="KPV545" s="284"/>
      <c r="KPW545" s="284"/>
      <c r="KPX545" s="284"/>
      <c r="KPY545" s="284"/>
      <c r="KPZ545" s="284"/>
      <c r="KQA545" s="284"/>
      <c r="KQB545" s="284"/>
      <c r="KQC545" s="284"/>
      <c r="KQD545" s="284"/>
      <c r="KQE545" s="284"/>
      <c r="KQF545" s="284"/>
      <c r="KQG545" s="284"/>
      <c r="KQH545" s="284"/>
      <c r="KQI545" s="284"/>
      <c r="KQJ545" s="284"/>
      <c r="KQK545" s="284"/>
      <c r="KQL545" s="284"/>
      <c r="KQM545" s="284"/>
      <c r="KQN545" s="284"/>
      <c r="KQO545" s="284"/>
      <c r="KQP545" s="284"/>
      <c r="KQQ545" s="284"/>
      <c r="KQR545" s="284"/>
      <c r="KQS545" s="284"/>
      <c r="KQT545" s="284"/>
      <c r="KQU545" s="284"/>
      <c r="KQV545" s="284"/>
      <c r="KQW545" s="284"/>
      <c r="KQX545" s="284"/>
      <c r="KQY545" s="284"/>
      <c r="KQZ545" s="284"/>
      <c r="KRA545" s="284"/>
      <c r="KRB545" s="284"/>
      <c r="KRC545" s="284"/>
      <c r="KRD545" s="284"/>
      <c r="KRE545" s="284"/>
      <c r="KRF545" s="284"/>
      <c r="KRG545" s="284"/>
      <c r="KRH545" s="284"/>
      <c r="KRI545" s="284"/>
      <c r="KRJ545" s="284"/>
      <c r="KRK545" s="284"/>
      <c r="KRL545" s="284"/>
      <c r="KRM545" s="284"/>
      <c r="KRN545" s="284"/>
      <c r="KRO545" s="284"/>
      <c r="KRP545" s="284"/>
      <c r="KRQ545" s="284"/>
      <c r="KRR545" s="284"/>
      <c r="KRS545" s="284"/>
      <c r="KRT545" s="284"/>
      <c r="KRU545" s="284"/>
      <c r="KRV545" s="284"/>
      <c r="KRW545" s="284"/>
      <c r="KRX545" s="284"/>
      <c r="KRY545" s="284"/>
      <c r="KRZ545" s="284"/>
      <c r="KSA545" s="284"/>
      <c r="KSB545" s="284"/>
      <c r="KSC545" s="284"/>
      <c r="KSD545" s="284"/>
      <c r="KSE545" s="284"/>
      <c r="KSF545" s="284"/>
      <c r="KSG545" s="284"/>
      <c r="KSH545" s="284"/>
      <c r="KSI545" s="284"/>
      <c r="KSJ545" s="284"/>
      <c r="KSK545" s="284"/>
      <c r="KSL545" s="284"/>
      <c r="KSM545" s="284"/>
      <c r="KSN545" s="284"/>
      <c r="KSO545" s="284"/>
      <c r="KSP545" s="284"/>
      <c r="KSQ545" s="284"/>
      <c r="KSR545" s="284"/>
      <c r="KSS545" s="284"/>
      <c r="KST545" s="284"/>
      <c r="KSU545" s="284"/>
      <c r="KSV545" s="284"/>
      <c r="KSW545" s="284"/>
      <c r="KSX545" s="284"/>
      <c r="KSY545" s="284"/>
      <c r="KSZ545" s="284"/>
      <c r="KTA545" s="284"/>
      <c r="KTB545" s="284"/>
      <c r="KTC545" s="284"/>
      <c r="KTD545" s="284"/>
      <c r="KTE545" s="284"/>
      <c r="KTF545" s="284"/>
      <c r="KTG545" s="284"/>
      <c r="KTH545" s="284"/>
      <c r="KTI545" s="284"/>
      <c r="KTJ545" s="284"/>
      <c r="KTK545" s="284"/>
      <c r="KTL545" s="284"/>
      <c r="KTM545" s="284"/>
      <c r="KTN545" s="284"/>
      <c r="KTO545" s="284"/>
      <c r="KTP545" s="284"/>
      <c r="KTQ545" s="284"/>
      <c r="KTR545" s="284"/>
      <c r="KTS545" s="284"/>
      <c r="KTT545" s="284"/>
      <c r="KTU545" s="284"/>
      <c r="KTV545" s="284"/>
      <c r="KTW545" s="284"/>
      <c r="KTX545" s="284"/>
      <c r="KTY545" s="284"/>
      <c r="KTZ545" s="284"/>
      <c r="KUA545" s="284"/>
      <c r="KUB545" s="284"/>
      <c r="KUC545" s="284"/>
      <c r="KUD545" s="284"/>
      <c r="KUE545" s="284"/>
      <c r="KUF545" s="284"/>
      <c r="KUG545" s="284"/>
      <c r="KUH545" s="284"/>
      <c r="KUI545" s="284"/>
      <c r="KUJ545" s="284"/>
      <c r="KUK545" s="284"/>
      <c r="KUL545" s="284"/>
      <c r="KUM545" s="284"/>
      <c r="KUN545" s="284"/>
      <c r="KUO545" s="284"/>
      <c r="KUP545" s="284"/>
      <c r="KUQ545" s="284"/>
      <c r="KUR545" s="284"/>
      <c r="KUS545" s="284"/>
      <c r="KUT545" s="284"/>
      <c r="KUU545" s="284"/>
      <c r="KUV545" s="284"/>
      <c r="KUW545" s="284"/>
      <c r="KUX545" s="284"/>
      <c r="KUY545" s="284"/>
      <c r="KUZ545" s="284"/>
      <c r="KVA545" s="284"/>
      <c r="KVB545" s="284"/>
      <c r="KVC545" s="284"/>
      <c r="KVD545" s="284"/>
      <c r="KVE545" s="284"/>
      <c r="KVF545" s="284"/>
      <c r="KVG545" s="284"/>
      <c r="KVH545" s="284"/>
      <c r="KVI545" s="284"/>
      <c r="KVJ545" s="284"/>
      <c r="KVK545" s="284"/>
      <c r="KVL545" s="284"/>
      <c r="KVM545" s="284"/>
      <c r="KVN545" s="284"/>
      <c r="KVO545" s="284"/>
      <c r="KVP545" s="284"/>
      <c r="KVQ545" s="284"/>
      <c r="KVR545" s="284"/>
      <c r="KVS545" s="284"/>
      <c r="KVT545" s="284"/>
      <c r="KVU545" s="284"/>
      <c r="KVV545" s="284"/>
      <c r="KVW545" s="284"/>
      <c r="KVX545" s="284"/>
      <c r="KVY545" s="284"/>
      <c r="KVZ545" s="284"/>
      <c r="KWA545" s="284"/>
      <c r="KWB545" s="284"/>
      <c r="KWC545" s="284"/>
      <c r="KWD545" s="284"/>
      <c r="KWE545" s="284"/>
      <c r="KWF545" s="284"/>
      <c r="KWG545" s="284"/>
      <c r="KWH545" s="284"/>
      <c r="KWI545" s="284"/>
      <c r="KWJ545" s="284"/>
      <c r="KWK545" s="284"/>
      <c r="KWL545" s="284"/>
      <c r="KWM545" s="284"/>
      <c r="KWN545" s="284"/>
      <c r="KWO545" s="284"/>
      <c r="KWP545" s="284"/>
      <c r="KWQ545" s="284"/>
      <c r="KWR545" s="284"/>
      <c r="KWS545" s="284"/>
      <c r="KWT545" s="284"/>
      <c r="KWU545" s="284"/>
      <c r="KWV545" s="284"/>
      <c r="KWW545" s="284"/>
      <c r="KWX545" s="284"/>
      <c r="KWY545" s="284"/>
      <c r="KWZ545" s="284"/>
      <c r="KXA545" s="284"/>
      <c r="KXB545" s="284"/>
      <c r="KXC545" s="284"/>
      <c r="KXD545" s="284"/>
      <c r="KXE545" s="284"/>
      <c r="KXF545" s="284"/>
      <c r="KXG545" s="284"/>
      <c r="KXH545" s="284"/>
      <c r="KXI545" s="284"/>
      <c r="KXJ545" s="284"/>
      <c r="KXK545" s="284"/>
      <c r="KXL545" s="284"/>
      <c r="KXM545" s="284"/>
      <c r="KXN545" s="284"/>
      <c r="KXO545" s="284"/>
      <c r="KXP545" s="284"/>
      <c r="KXQ545" s="284"/>
      <c r="KXR545" s="284"/>
      <c r="KXS545" s="284"/>
      <c r="KXT545" s="284"/>
      <c r="KXU545" s="284"/>
      <c r="KXV545" s="284"/>
      <c r="KXW545" s="284"/>
      <c r="KXX545" s="284"/>
      <c r="KXY545" s="284"/>
      <c r="KXZ545" s="284"/>
      <c r="KYA545" s="284"/>
      <c r="KYB545" s="284"/>
      <c r="KYC545" s="284"/>
      <c r="KYD545" s="284"/>
      <c r="KYE545" s="284"/>
      <c r="KYF545" s="284"/>
      <c r="KYG545" s="284"/>
      <c r="KYH545" s="284"/>
      <c r="KYI545" s="284"/>
      <c r="KYJ545" s="284"/>
      <c r="KYK545" s="284"/>
      <c r="KYL545" s="284"/>
      <c r="KYM545" s="284"/>
      <c r="KYN545" s="284"/>
      <c r="KYO545" s="284"/>
      <c r="KYP545" s="284"/>
      <c r="KYQ545" s="284"/>
      <c r="KYR545" s="284"/>
      <c r="KYS545" s="284"/>
      <c r="KYT545" s="284"/>
      <c r="KYU545" s="284"/>
      <c r="KYV545" s="284"/>
      <c r="KYW545" s="284"/>
      <c r="KYX545" s="284"/>
      <c r="KYY545" s="284"/>
      <c r="KYZ545" s="284"/>
      <c r="KZA545" s="284"/>
      <c r="KZB545" s="284"/>
      <c r="KZC545" s="284"/>
      <c r="KZD545" s="284"/>
      <c r="KZE545" s="284"/>
      <c r="KZF545" s="284"/>
      <c r="KZG545" s="284"/>
      <c r="KZH545" s="284"/>
      <c r="KZI545" s="284"/>
      <c r="KZJ545" s="284"/>
      <c r="KZK545" s="284"/>
      <c r="KZL545" s="284"/>
      <c r="KZM545" s="284"/>
      <c r="KZN545" s="284"/>
      <c r="KZO545" s="284"/>
      <c r="KZP545" s="284"/>
      <c r="KZQ545" s="284"/>
      <c r="KZR545" s="284"/>
      <c r="KZS545" s="284"/>
      <c r="KZT545" s="284"/>
      <c r="KZU545" s="284"/>
      <c r="KZV545" s="284"/>
      <c r="KZW545" s="284"/>
      <c r="KZX545" s="284"/>
      <c r="KZY545" s="284"/>
      <c r="KZZ545" s="284"/>
      <c r="LAA545" s="284"/>
      <c r="LAB545" s="284"/>
      <c r="LAC545" s="284"/>
      <c r="LAD545" s="284"/>
      <c r="LAE545" s="284"/>
      <c r="LAF545" s="284"/>
      <c r="LAG545" s="284"/>
      <c r="LAH545" s="284"/>
      <c r="LAI545" s="284"/>
      <c r="LAJ545" s="284"/>
      <c r="LAK545" s="284"/>
      <c r="LAL545" s="284"/>
      <c r="LAM545" s="284"/>
      <c r="LAN545" s="284"/>
      <c r="LAO545" s="284"/>
      <c r="LAP545" s="284"/>
      <c r="LAQ545" s="284"/>
      <c r="LAR545" s="284"/>
      <c r="LAS545" s="284"/>
      <c r="LAT545" s="284"/>
      <c r="LAU545" s="284"/>
      <c r="LAV545" s="284"/>
      <c r="LAW545" s="284"/>
      <c r="LAX545" s="284"/>
      <c r="LAY545" s="284"/>
      <c r="LAZ545" s="284"/>
      <c r="LBA545" s="284"/>
      <c r="LBB545" s="284"/>
      <c r="LBC545" s="284"/>
      <c r="LBD545" s="284"/>
      <c r="LBE545" s="284"/>
      <c r="LBF545" s="284"/>
      <c r="LBG545" s="284"/>
      <c r="LBH545" s="284"/>
      <c r="LBI545" s="284"/>
      <c r="LBJ545" s="284"/>
      <c r="LBK545" s="284"/>
      <c r="LBL545" s="284"/>
      <c r="LBM545" s="284"/>
      <c r="LBN545" s="284"/>
      <c r="LBO545" s="284"/>
      <c r="LBP545" s="284"/>
      <c r="LBQ545" s="284"/>
      <c r="LBR545" s="284"/>
      <c r="LBS545" s="284"/>
      <c r="LBT545" s="284"/>
      <c r="LBU545" s="284"/>
      <c r="LBV545" s="284"/>
      <c r="LBW545" s="284"/>
      <c r="LBX545" s="284"/>
      <c r="LBY545" s="284"/>
      <c r="LBZ545" s="284"/>
      <c r="LCA545" s="284"/>
      <c r="LCB545" s="284"/>
      <c r="LCC545" s="284"/>
      <c r="LCD545" s="284"/>
      <c r="LCE545" s="284"/>
      <c r="LCF545" s="284"/>
      <c r="LCG545" s="284"/>
      <c r="LCH545" s="284"/>
      <c r="LCI545" s="284"/>
      <c r="LCJ545" s="284"/>
      <c r="LCK545" s="284"/>
      <c r="LCL545" s="284"/>
      <c r="LCM545" s="284"/>
      <c r="LCN545" s="284"/>
      <c r="LCO545" s="284"/>
      <c r="LCP545" s="284"/>
      <c r="LCQ545" s="284"/>
      <c r="LCR545" s="284"/>
      <c r="LCS545" s="284"/>
      <c r="LCT545" s="284"/>
      <c r="LCU545" s="284"/>
      <c r="LCV545" s="284"/>
      <c r="LCW545" s="284"/>
      <c r="LCX545" s="284"/>
      <c r="LCY545" s="284"/>
      <c r="LCZ545" s="284"/>
      <c r="LDA545" s="284"/>
      <c r="LDB545" s="284"/>
      <c r="LDC545" s="284"/>
      <c r="LDD545" s="284"/>
      <c r="LDE545" s="284"/>
      <c r="LDF545" s="284"/>
      <c r="LDG545" s="284"/>
      <c r="LDH545" s="284"/>
      <c r="LDI545" s="284"/>
      <c r="LDJ545" s="284"/>
      <c r="LDK545" s="284"/>
      <c r="LDL545" s="284"/>
      <c r="LDM545" s="284"/>
      <c r="LDN545" s="284"/>
      <c r="LDO545" s="284"/>
      <c r="LDP545" s="284"/>
      <c r="LDQ545" s="284"/>
      <c r="LDR545" s="284"/>
      <c r="LDS545" s="284"/>
      <c r="LDT545" s="284"/>
      <c r="LDU545" s="284"/>
      <c r="LDV545" s="284"/>
      <c r="LDW545" s="284"/>
      <c r="LDX545" s="284"/>
      <c r="LDY545" s="284"/>
      <c r="LDZ545" s="284"/>
      <c r="LEA545" s="284"/>
      <c r="LEB545" s="284"/>
      <c r="LEC545" s="284"/>
      <c r="LED545" s="284"/>
      <c r="LEE545" s="284"/>
      <c r="LEF545" s="284"/>
      <c r="LEG545" s="284"/>
      <c r="LEH545" s="284"/>
      <c r="LEI545" s="284"/>
      <c r="LEJ545" s="284"/>
      <c r="LEK545" s="284"/>
      <c r="LEL545" s="284"/>
      <c r="LEM545" s="284"/>
      <c r="LEN545" s="284"/>
      <c r="LEO545" s="284"/>
      <c r="LEP545" s="284"/>
      <c r="LEQ545" s="284"/>
      <c r="LER545" s="284"/>
      <c r="LES545" s="284"/>
      <c r="LET545" s="284"/>
      <c r="LEU545" s="284"/>
      <c r="LEV545" s="284"/>
      <c r="LEW545" s="284"/>
      <c r="LEX545" s="284"/>
      <c r="LEY545" s="284"/>
      <c r="LEZ545" s="284"/>
      <c r="LFA545" s="284"/>
      <c r="LFB545" s="284"/>
      <c r="LFC545" s="284"/>
      <c r="LFD545" s="284"/>
      <c r="LFE545" s="284"/>
      <c r="LFF545" s="284"/>
      <c r="LFG545" s="284"/>
      <c r="LFH545" s="284"/>
      <c r="LFI545" s="284"/>
      <c r="LFJ545" s="284"/>
      <c r="LFK545" s="284"/>
      <c r="LFL545" s="284"/>
      <c r="LFM545" s="284"/>
      <c r="LFN545" s="284"/>
      <c r="LFO545" s="284"/>
      <c r="LFP545" s="284"/>
      <c r="LFQ545" s="284"/>
      <c r="LFR545" s="284"/>
      <c r="LFS545" s="284"/>
      <c r="LFT545" s="284"/>
      <c r="LFU545" s="284"/>
      <c r="LFV545" s="284"/>
      <c r="LFW545" s="284"/>
      <c r="LFX545" s="284"/>
      <c r="LFY545" s="284"/>
      <c r="LFZ545" s="284"/>
      <c r="LGA545" s="284"/>
      <c r="LGB545" s="284"/>
      <c r="LGC545" s="284"/>
      <c r="LGD545" s="284"/>
      <c r="LGE545" s="284"/>
      <c r="LGF545" s="284"/>
      <c r="LGG545" s="284"/>
      <c r="LGH545" s="284"/>
      <c r="LGI545" s="284"/>
      <c r="LGJ545" s="284"/>
      <c r="LGK545" s="284"/>
      <c r="LGL545" s="284"/>
      <c r="LGM545" s="284"/>
      <c r="LGN545" s="284"/>
      <c r="LGO545" s="284"/>
      <c r="LGP545" s="284"/>
      <c r="LGQ545" s="284"/>
      <c r="LGR545" s="284"/>
      <c r="LGS545" s="284"/>
      <c r="LGT545" s="284"/>
      <c r="LGU545" s="284"/>
      <c r="LGV545" s="284"/>
      <c r="LGW545" s="284"/>
      <c r="LGX545" s="284"/>
      <c r="LGY545" s="284"/>
      <c r="LGZ545" s="284"/>
      <c r="LHA545" s="284"/>
      <c r="LHB545" s="284"/>
      <c r="LHC545" s="284"/>
      <c r="LHD545" s="284"/>
      <c r="LHE545" s="284"/>
      <c r="LHF545" s="284"/>
      <c r="LHG545" s="284"/>
      <c r="LHH545" s="284"/>
      <c r="LHI545" s="284"/>
      <c r="LHJ545" s="284"/>
      <c r="LHK545" s="284"/>
      <c r="LHL545" s="284"/>
      <c r="LHM545" s="284"/>
      <c r="LHN545" s="284"/>
      <c r="LHO545" s="284"/>
      <c r="LHP545" s="284"/>
      <c r="LHQ545" s="284"/>
      <c r="LHR545" s="284"/>
      <c r="LHS545" s="284"/>
      <c r="LHT545" s="284"/>
      <c r="LHU545" s="284"/>
      <c r="LHV545" s="284"/>
      <c r="LHW545" s="284"/>
      <c r="LHX545" s="284"/>
      <c r="LHY545" s="284"/>
      <c r="LHZ545" s="284"/>
      <c r="LIA545" s="284"/>
      <c r="LIB545" s="284"/>
      <c r="LIC545" s="284"/>
      <c r="LID545" s="284"/>
      <c r="LIE545" s="284"/>
      <c r="LIF545" s="284"/>
      <c r="LIG545" s="284"/>
      <c r="LIH545" s="284"/>
      <c r="LII545" s="284"/>
      <c r="LIJ545" s="284"/>
      <c r="LIK545" s="284"/>
      <c r="LIL545" s="284"/>
      <c r="LIM545" s="284"/>
      <c r="LIN545" s="284"/>
      <c r="LIO545" s="284"/>
      <c r="LIP545" s="284"/>
      <c r="LIQ545" s="284"/>
      <c r="LIR545" s="284"/>
      <c r="LIS545" s="284"/>
      <c r="LIT545" s="284"/>
      <c r="LIU545" s="284"/>
      <c r="LIV545" s="284"/>
      <c r="LIW545" s="284"/>
      <c r="LIX545" s="284"/>
      <c r="LIY545" s="284"/>
      <c r="LIZ545" s="284"/>
      <c r="LJA545" s="284"/>
      <c r="LJB545" s="284"/>
      <c r="LJC545" s="284"/>
      <c r="LJD545" s="284"/>
      <c r="LJE545" s="284"/>
      <c r="LJF545" s="284"/>
      <c r="LJG545" s="284"/>
      <c r="LJH545" s="284"/>
      <c r="LJI545" s="284"/>
      <c r="LJJ545" s="284"/>
      <c r="LJK545" s="284"/>
      <c r="LJL545" s="284"/>
      <c r="LJM545" s="284"/>
      <c r="LJN545" s="284"/>
      <c r="LJO545" s="284"/>
      <c r="LJP545" s="284"/>
      <c r="LJQ545" s="284"/>
      <c r="LJR545" s="284"/>
      <c r="LJS545" s="284"/>
      <c r="LJT545" s="284"/>
      <c r="LJU545" s="284"/>
      <c r="LJV545" s="284"/>
      <c r="LJW545" s="284"/>
      <c r="LJX545" s="284"/>
      <c r="LJY545" s="284"/>
      <c r="LJZ545" s="284"/>
      <c r="LKA545" s="284"/>
      <c r="LKB545" s="284"/>
      <c r="LKC545" s="284"/>
      <c r="LKD545" s="284"/>
      <c r="LKE545" s="284"/>
      <c r="LKF545" s="284"/>
      <c r="LKG545" s="284"/>
      <c r="LKH545" s="284"/>
      <c r="LKI545" s="284"/>
      <c r="LKJ545" s="284"/>
      <c r="LKK545" s="284"/>
      <c r="LKL545" s="284"/>
      <c r="LKM545" s="284"/>
      <c r="LKN545" s="284"/>
      <c r="LKO545" s="284"/>
      <c r="LKP545" s="284"/>
      <c r="LKQ545" s="284"/>
      <c r="LKR545" s="284"/>
      <c r="LKS545" s="284"/>
      <c r="LKT545" s="284"/>
      <c r="LKU545" s="284"/>
      <c r="LKV545" s="284"/>
      <c r="LKW545" s="284"/>
      <c r="LKX545" s="284"/>
      <c r="LKY545" s="284"/>
      <c r="LKZ545" s="284"/>
      <c r="LLA545" s="284"/>
      <c r="LLB545" s="284"/>
      <c r="LLC545" s="284"/>
      <c r="LLD545" s="284"/>
      <c r="LLE545" s="284"/>
      <c r="LLF545" s="284"/>
      <c r="LLG545" s="284"/>
      <c r="LLH545" s="284"/>
      <c r="LLI545" s="284"/>
      <c r="LLJ545" s="284"/>
      <c r="LLK545" s="284"/>
      <c r="LLL545" s="284"/>
      <c r="LLM545" s="284"/>
      <c r="LLN545" s="284"/>
      <c r="LLO545" s="284"/>
      <c r="LLP545" s="284"/>
      <c r="LLQ545" s="284"/>
      <c r="LLR545" s="284"/>
      <c r="LLS545" s="284"/>
      <c r="LLT545" s="284"/>
      <c r="LLU545" s="284"/>
      <c r="LLV545" s="284"/>
      <c r="LLW545" s="284"/>
      <c r="LLX545" s="284"/>
      <c r="LLY545" s="284"/>
      <c r="LLZ545" s="284"/>
      <c r="LMA545" s="284"/>
      <c r="LMB545" s="284"/>
      <c r="LMC545" s="284"/>
      <c r="LMD545" s="284"/>
      <c r="LME545" s="284"/>
      <c r="LMF545" s="284"/>
      <c r="LMG545" s="284"/>
      <c r="LMH545" s="284"/>
      <c r="LMI545" s="284"/>
      <c r="LMJ545" s="284"/>
      <c r="LMK545" s="284"/>
      <c r="LML545" s="284"/>
      <c r="LMM545" s="284"/>
      <c r="LMN545" s="284"/>
      <c r="LMO545" s="284"/>
      <c r="LMP545" s="284"/>
      <c r="LMQ545" s="284"/>
      <c r="LMR545" s="284"/>
      <c r="LMS545" s="284"/>
      <c r="LMT545" s="284"/>
      <c r="LMU545" s="284"/>
      <c r="LMV545" s="284"/>
      <c r="LMW545" s="284"/>
      <c r="LMX545" s="284"/>
      <c r="LMY545" s="284"/>
      <c r="LMZ545" s="284"/>
      <c r="LNA545" s="284"/>
      <c r="LNB545" s="284"/>
      <c r="LNC545" s="284"/>
      <c r="LND545" s="284"/>
      <c r="LNE545" s="284"/>
      <c r="LNF545" s="284"/>
      <c r="LNG545" s="284"/>
      <c r="LNH545" s="284"/>
      <c r="LNI545" s="284"/>
      <c r="LNJ545" s="284"/>
      <c r="LNK545" s="284"/>
      <c r="LNL545" s="284"/>
      <c r="LNM545" s="284"/>
      <c r="LNN545" s="284"/>
      <c r="LNO545" s="284"/>
      <c r="LNP545" s="284"/>
      <c r="LNQ545" s="284"/>
      <c r="LNR545" s="284"/>
      <c r="LNS545" s="284"/>
      <c r="LNT545" s="284"/>
      <c r="LNU545" s="284"/>
      <c r="LNV545" s="284"/>
      <c r="LNW545" s="284"/>
      <c r="LNX545" s="284"/>
      <c r="LNY545" s="284"/>
      <c r="LNZ545" s="284"/>
      <c r="LOA545" s="284"/>
      <c r="LOB545" s="284"/>
      <c r="LOC545" s="284"/>
      <c r="LOD545" s="284"/>
      <c r="LOE545" s="284"/>
      <c r="LOF545" s="284"/>
      <c r="LOG545" s="284"/>
      <c r="LOH545" s="284"/>
      <c r="LOI545" s="284"/>
      <c r="LOJ545" s="284"/>
      <c r="LOK545" s="284"/>
      <c r="LOL545" s="284"/>
      <c r="LOM545" s="284"/>
      <c r="LON545" s="284"/>
      <c r="LOO545" s="284"/>
      <c r="LOP545" s="284"/>
      <c r="LOQ545" s="284"/>
      <c r="LOR545" s="284"/>
      <c r="LOS545" s="284"/>
      <c r="LOT545" s="284"/>
      <c r="LOU545" s="284"/>
      <c r="LOV545" s="284"/>
      <c r="LOW545" s="284"/>
      <c r="LOX545" s="284"/>
      <c r="LOY545" s="284"/>
      <c r="LOZ545" s="284"/>
      <c r="LPA545" s="284"/>
      <c r="LPB545" s="284"/>
      <c r="LPC545" s="284"/>
      <c r="LPD545" s="284"/>
      <c r="LPE545" s="284"/>
      <c r="LPF545" s="284"/>
      <c r="LPG545" s="284"/>
      <c r="LPH545" s="284"/>
      <c r="LPI545" s="284"/>
      <c r="LPJ545" s="284"/>
      <c r="LPK545" s="284"/>
      <c r="LPL545" s="284"/>
      <c r="LPM545" s="284"/>
      <c r="LPN545" s="284"/>
      <c r="LPO545" s="284"/>
      <c r="LPP545" s="284"/>
      <c r="LPQ545" s="284"/>
      <c r="LPR545" s="284"/>
      <c r="LPS545" s="284"/>
      <c r="LPT545" s="284"/>
      <c r="LPU545" s="284"/>
      <c r="LPV545" s="284"/>
      <c r="LPW545" s="284"/>
      <c r="LPX545" s="284"/>
      <c r="LPY545" s="284"/>
      <c r="LPZ545" s="284"/>
      <c r="LQA545" s="284"/>
      <c r="LQB545" s="284"/>
      <c r="LQC545" s="284"/>
      <c r="LQD545" s="284"/>
      <c r="LQE545" s="284"/>
      <c r="LQF545" s="284"/>
      <c r="LQG545" s="284"/>
      <c r="LQH545" s="284"/>
      <c r="LQI545" s="284"/>
      <c r="LQJ545" s="284"/>
      <c r="LQK545" s="284"/>
      <c r="LQL545" s="284"/>
      <c r="LQM545" s="284"/>
      <c r="LQN545" s="284"/>
      <c r="LQO545" s="284"/>
      <c r="LQP545" s="284"/>
      <c r="LQQ545" s="284"/>
      <c r="LQR545" s="284"/>
      <c r="LQS545" s="284"/>
      <c r="LQT545" s="284"/>
      <c r="LQU545" s="284"/>
      <c r="LQV545" s="284"/>
      <c r="LQW545" s="284"/>
      <c r="LQX545" s="284"/>
      <c r="LQY545" s="284"/>
      <c r="LQZ545" s="284"/>
      <c r="LRA545" s="284"/>
      <c r="LRB545" s="284"/>
      <c r="LRC545" s="284"/>
      <c r="LRD545" s="284"/>
      <c r="LRE545" s="284"/>
      <c r="LRF545" s="284"/>
      <c r="LRG545" s="284"/>
      <c r="LRH545" s="284"/>
      <c r="LRI545" s="284"/>
      <c r="LRJ545" s="284"/>
      <c r="LRK545" s="284"/>
      <c r="LRL545" s="284"/>
      <c r="LRM545" s="284"/>
      <c r="LRN545" s="284"/>
      <c r="LRO545" s="284"/>
      <c r="LRP545" s="284"/>
      <c r="LRQ545" s="284"/>
      <c r="LRR545" s="284"/>
      <c r="LRS545" s="284"/>
      <c r="LRT545" s="284"/>
      <c r="LRU545" s="284"/>
      <c r="LRV545" s="284"/>
      <c r="LRW545" s="284"/>
      <c r="LRX545" s="284"/>
      <c r="LRY545" s="284"/>
      <c r="LRZ545" s="284"/>
      <c r="LSA545" s="284"/>
      <c r="LSB545" s="284"/>
      <c r="LSC545" s="284"/>
      <c r="LSD545" s="284"/>
      <c r="LSE545" s="284"/>
      <c r="LSF545" s="284"/>
      <c r="LSG545" s="284"/>
      <c r="LSH545" s="284"/>
      <c r="LSI545" s="284"/>
      <c r="LSJ545" s="284"/>
      <c r="LSK545" s="284"/>
      <c r="LSL545" s="284"/>
      <c r="LSM545" s="284"/>
      <c r="LSN545" s="284"/>
      <c r="LSO545" s="284"/>
      <c r="LSP545" s="284"/>
      <c r="LSQ545" s="284"/>
      <c r="LSR545" s="284"/>
      <c r="LSS545" s="284"/>
      <c r="LST545" s="284"/>
      <c r="LSU545" s="284"/>
      <c r="LSV545" s="284"/>
      <c r="LSW545" s="284"/>
      <c r="LSX545" s="284"/>
      <c r="LSY545" s="284"/>
      <c r="LSZ545" s="284"/>
      <c r="LTA545" s="284"/>
      <c r="LTB545" s="284"/>
      <c r="LTC545" s="284"/>
      <c r="LTD545" s="284"/>
      <c r="LTE545" s="284"/>
      <c r="LTF545" s="284"/>
      <c r="LTG545" s="284"/>
      <c r="LTH545" s="284"/>
      <c r="LTI545" s="284"/>
      <c r="LTJ545" s="284"/>
      <c r="LTK545" s="284"/>
      <c r="LTL545" s="284"/>
      <c r="LTM545" s="284"/>
      <c r="LTN545" s="284"/>
      <c r="LTO545" s="284"/>
      <c r="LTP545" s="284"/>
      <c r="LTQ545" s="284"/>
      <c r="LTR545" s="284"/>
      <c r="LTS545" s="284"/>
      <c r="LTT545" s="284"/>
      <c r="LTU545" s="284"/>
      <c r="LTV545" s="284"/>
      <c r="LTW545" s="284"/>
      <c r="LTX545" s="284"/>
      <c r="LTY545" s="284"/>
      <c r="LTZ545" s="284"/>
      <c r="LUA545" s="284"/>
      <c r="LUB545" s="284"/>
      <c r="LUC545" s="284"/>
      <c r="LUD545" s="284"/>
      <c r="LUE545" s="284"/>
      <c r="LUF545" s="284"/>
      <c r="LUG545" s="284"/>
      <c r="LUH545" s="284"/>
      <c r="LUI545" s="284"/>
      <c r="LUJ545" s="284"/>
      <c r="LUK545" s="284"/>
      <c r="LUL545" s="284"/>
      <c r="LUM545" s="284"/>
      <c r="LUN545" s="284"/>
      <c r="LUO545" s="284"/>
      <c r="LUP545" s="284"/>
      <c r="LUQ545" s="284"/>
      <c r="LUR545" s="284"/>
      <c r="LUS545" s="284"/>
      <c r="LUT545" s="284"/>
      <c r="LUU545" s="284"/>
      <c r="LUV545" s="284"/>
      <c r="LUW545" s="284"/>
      <c r="LUX545" s="284"/>
      <c r="LUY545" s="284"/>
      <c r="LUZ545" s="284"/>
      <c r="LVA545" s="284"/>
      <c r="LVB545" s="284"/>
      <c r="LVC545" s="284"/>
      <c r="LVD545" s="284"/>
      <c r="LVE545" s="284"/>
      <c r="LVF545" s="284"/>
      <c r="LVG545" s="284"/>
      <c r="LVH545" s="284"/>
      <c r="LVI545" s="284"/>
      <c r="LVJ545" s="284"/>
      <c r="LVK545" s="284"/>
      <c r="LVL545" s="284"/>
      <c r="LVM545" s="284"/>
      <c r="LVN545" s="284"/>
      <c r="LVO545" s="284"/>
      <c r="LVP545" s="284"/>
      <c r="LVQ545" s="284"/>
      <c r="LVR545" s="284"/>
      <c r="LVS545" s="284"/>
      <c r="LVT545" s="284"/>
      <c r="LVU545" s="284"/>
      <c r="LVV545" s="284"/>
      <c r="LVW545" s="284"/>
      <c r="LVX545" s="284"/>
      <c r="LVY545" s="284"/>
      <c r="LVZ545" s="284"/>
      <c r="LWA545" s="284"/>
      <c r="LWB545" s="284"/>
      <c r="LWC545" s="284"/>
      <c r="LWD545" s="284"/>
      <c r="LWE545" s="284"/>
      <c r="LWF545" s="284"/>
      <c r="LWG545" s="284"/>
      <c r="LWH545" s="284"/>
      <c r="LWI545" s="284"/>
      <c r="LWJ545" s="284"/>
      <c r="LWK545" s="284"/>
      <c r="LWL545" s="284"/>
      <c r="LWM545" s="284"/>
      <c r="LWN545" s="284"/>
      <c r="LWO545" s="284"/>
      <c r="LWP545" s="284"/>
      <c r="LWQ545" s="284"/>
      <c r="LWR545" s="284"/>
      <c r="LWS545" s="284"/>
      <c r="LWT545" s="284"/>
      <c r="LWU545" s="284"/>
      <c r="LWV545" s="284"/>
      <c r="LWW545" s="284"/>
      <c r="LWX545" s="284"/>
      <c r="LWY545" s="284"/>
      <c r="LWZ545" s="284"/>
      <c r="LXA545" s="284"/>
      <c r="LXB545" s="284"/>
      <c r="LXC545" s="284"/>
      <c r="LXD545" s="284"/>
      <c r="LXE545" s="284"/>
      <c r="LXF545" s="284"/>
      <c r="LXG545" s="284"/>
      <c r="LXH545" s="284"/>
      <c r="LXI545" s="284"/>
      <c r="LXJ545" s="284"/>
      <c r="LXK545" s="284"/>
      <c r="LXL545" s="284"/>
      <c r="LXM545" s="284"/>
      <c r="LXN545" s="284"/>
      <c r="LXO545" s="284"/>
      <c r="LXP545" s="284"/>
      <c r="LXQ545" s="284"/>
      <c r="LXR545" s="284"/>
      <c r="LXS545" s="284"/>
      <c r="LXT545" s="284"/>
      <c r="LXU545" s="284"/>
      <c r="LXV545" s="284"/>
      <c r="LXW545" s="284"/>
      <c r="LXX545" s="284"/>
      <c r="LXY545" s="284"/>
      <c r="LXZ545" s="284"/>
      <c r="LYA545" s="284"/>
      <c r="LYB545" s="284"/>
      <c r="LYC545" s="284"/>
      <c r="LYD545" s="284"/>
      <c r="LYE545" s="284"/>
      <c r="LYF545" s="284"/>
      <c r="LYG545" s="284"/>
      <c r="LYH545" s="284"/>
      <c r="LYI545" s="284"/>
      <c r="LYJ545" s="284"/>
      <c r="LYK545" s="284"/>
      <c r="LYL545" s="284"/>
      <c r="LYM545" s="284"/>
      <c r="LYN545" s="284"/>
      <c r="LYO545" s="284"/>
      <c r="LYP545" s="284"/>
      <c r="LYQ545" s="284"/>
      <c r="LYR545" s="284"/>
      <c r="LYS545" s="284"/>
      <c r="LYT545" s="284"/>
      <c r="LYU545" s="284"/>
      <c r="LYV545" s="284"/>
      <c r="LYW545" s="284"/>
      <c r="LYX545" s="284"/>
      <c r="LYY545" s="284"/>
      <c r="LYZ545" s="284"/>
      <c r="LZA545" s="284"/>
      <c r="LZB545" s="284"/>
      <c r="LZC545" s="284"/>
      <c r="LZD545" s="284"/>
      <c r="LZE545" s="284"/>
      <c r="LZF545" s="284"/>
      <c r="LZG545" s="284"/>
      <c r="LZH545" s="284"/>
      <c r="LZI545" s="284"/>
      <c r="LZJ545" s="284"/>
      <c r="LZK545" s="284"/>
      <c r="LZL545" s="284"/>
      <c r="LZM545" s="284"/>
      <c r="LZN545" s="284"/>
      <c r="LZO545" s="284"/>
      <c r="LZP545" s="284"/>
      <c r="LZQ545" s="284"/>
      <c r="LZR545" s="284"/>
      <c r="LZS545" s="284"/>
      <c r="LZT545" s="284"/>
      <c r="LZU545" s="284"/>
      <c r="LZV545" s="284"/>
      <c r="LZW545" s="284"/>
      <c r="LZX545" s="284"/>
      <c r="LZY545" s="284"/>
      <c r="LZZ545" s="284"/>
      <c r="MAA545" s="284"/>
      <c r="MAB545" s="284"/>
      <c r="MAC545" s="284"/>
      <c r="MAD545" s="284"/>
      <c r="MAE545" s="284"/>
      <c r="MAF545" s="284"/>
      <c r="MAG545" s="284"/>
      <c r="MAH545" s="284"/>
      <c r="MAI545" s="284"/>
      <c r="MAJ545" s="284"/>
      <c r="MAK545" s="284"/>
      <c r="MAL545" s="284"/>
      <c r="MAM545" s="284"/>
      <c r="MAN545" s="284"/>
      <c r="MAO545" s="284"/>
      <c r="MAP545" s="284"/>
      <c r="MAQ545" s="284"/>
      <c r="MAR545" s="284"/>
      <c r="MAS545" s="284"/>
      <c r="MAT545" s="284"/>
      <c r="MAU545" s="284"/>
      <c r="MAV545" s="284"/>
      <c r="MAW545" s="284"/>
      <c r="MAX545" s="284"/>
      <c r="MAY545" s="284"/>
      <c r="MAZ545" s="284"/>
      <c r="MBA545" s="284"/>
      <c r="MBB545" s="284"/>
      <c r="MBC545" s="284"/>
      <c r="MBD545" s="284"/>
      <c r="MBE545" s="284"/>
      <c r="MBF545" s="284"/>
      <c r="MBG545" s="284"/>
      <c r="MBH545" s="284"/>
      <c r="MBI545" s="284"/>
      <c r="MBJ545" s="284"/>
      <c r="MBK545" s="284"/>
      <c r="MBL545" s="284"/>
      <c r="MBM545" s="284"/>
      <c r="MBN545" s="284"/>
      <c r="MBO545" s="284"/>
      <c r="MBP545" s="284"/>
      <c r="MBQ545" s="284"/>
      <c r="MBR545" s="284"/>
      <c r="MBS545" s="284"/>
      <c r="MBT545" s="284"/>
      <c r="MBU545" s="284"/>
      <c r="MBV545" s="284"/>
      <c r="MBW545" s="284"/>
      <c r="MBX545" s="284"/>
      <c r="MBY545" s="284"/>
      <c r="MBZ545" s="284"/>
      <c r="MCA545" s="284"/>
      <c r="MCB545" s="284"/>
      <c r="MCC545" s="284"/>
      <c r="MCD545" s="284"/>
      <c r="MCE545" s="284"/>
      <c r="MCF545" s="284"/>
      <c r="MCG545" s="284"/>
      <c r="MCH545" s="284"/>
      <c r="MCI545" s="284"/>
      <c r="MCJ545" s="284"/>
      <c r="MCK545" s="284"/>
      <c r="MCL545" s="284"/>
      <c r="MCM545" s="284"/>
      <c r="MCN545" s="284"/>
      <c r="MCO545" s="284"/>
      <c r="MCP545" s="284"/>
      <c r="MCQ545" s="284"/>
      <c r="MCR545" s="284"/>
      <c r="MCS545" s="284"/>
      <c r="MCT545" s="284"/>
      <c r="MCU545" s="284"/>
      <c r="MCV545" s="284"/>
      <c r="MCW545" s="284"/>
      <c r="MCX545" s="284"/>
      <c r="MCY545" s="284"/>
      <c r="MCZ545" s="284"/>
      <c r="MDA545" s="284"/>
      <c r="MDB545" s="284"/>
      <c r="MDC545" s="284"/>
      <c r="MDD545" s="284"/>
      <c r="MDE545" s="284"/>
      <c r="MDF545" s="284"/>
      <c r="MDG545" s="284"/>
      <c r="MDH545" s="284"/>
      <c r="MDI545" s="284"/>
      <c r="MDJ545" s="284"/>
      <c r="MDK545" s="284"/>
      <c r="MDL545" s="284"/>
      <c r="MDM545" s="284"/>
      <c r="MDN545" s="284"/>
      <c r="MDO545" s="284"/>
      <c r="MDP545" s="284"/>
      <c r="MDQ545" s="284"/>
      <c r="MDR545" s="284"/>
      <c r="MDS545" s="284"/>
      <c r="MDT545" s="284"/>
      <c r="MDU545" s="284"/>
      <c r="MDV545" s="284"/>
      <c r="MDW545" s="284"/>
      <c r="MDX545" s="284"/>
      <c r="MDY545" s="284"/>
      <c r="MDZ545" s="284"/>
      <c r="MEA545" s="284"/>
      <c r="MEB545" s="284"/>
      <c r="MEC545" s="284"/>
      <c r="MED545" s="284"/>
      <c r="MEE545" s="284"/>
      <c r="MEF545" s="284"/>
      <c r="MEG545" s="284"/>
      <c r="MEH545" s="284"/>
      <c r="MEI545" s="284"/>
      <c r="MEJ545" s="284"/>
      <c r="MEK545" s="284"/>
      <c r="MEL545" s="284"/>
      <c r="MEM545" s="284"/>
      <c r="MEN545" s="284"/>
      <c r="MEO545" s="284"/>
      <c r="MEP545" s="284"/>
      <c r="MEQ545" s="284"/>
      <c r="MER545" s="284"/>
      <c r="MES545" s="284"/>
      <c r="MET545" s="284"/>
      <c r="MEU545" s="284"/>
      <c r="MEV545" s="284"/>
      <c r="MEW545" s="284"/>
      <c r="MEX545" s="284"/>
      <c r="MEY545" s="284"/>
      <c r="MEZ545" s="284"/>
      <c r="MFA545" s="284"/>
      <c r="MFB545" s="284"/>
      <c r="MFC545" s="284"/>
      <c r="MFD545" s="284"/>
      <c r="MFE545" s="284"/>
      <c r="MFF545" s="284"/>
      <c r="MFG545" s="284"/>
      <c r="MFH545" s="284"/>
      <c r="MFI545" s="284"/>
      <c r="MFJ545" s="284"/>
      <c r="MFK545" s="284"/>
      <c r="MFL545" s="284"/>
      <c r="MFM545" s="284"/>
      <c r="MFN545" s="284"/>
      <c r="MFO545" s="284"/>
      <c r="MFP545" s="284"/>
      <c r="MFQ545" s="284"/>
      <c r="MFR545" s="284"/>
      <c r="MFS545" s="284"/>
      <c r="MFT545" s="284"/>
      <c r="MFU545" s="284"/>
      <c r="MFV545" s="284"/>
      <c r="MFW545" s="284"/>
      <c r="MFX545" s="284"/>
      <c r="MFY545" s="284"/>
      <c r="MFZ545" s="284"/>
      <c r="MGA545" s="284"/>
      <c r="MGB545" s="284"/>
      <c r="MGC545" s="284"/>
      <c r="MGD545" s="284"/>
      <c r="MGE545" s="284"/>
      <c r="MGF545" s="284"/>
      <c r="MGG545" s="284"/>
      <c r="MGH545" s="284"/>
      <c r="MGI545" s="284"/>
      <c r="MGJ545" s="284"/>
      <c r="MGK545" s="284"/>
      <c r="MGL545" s="284"/>
      <c r="MGM545" s="284"/>
      <c r="MGN545" s="284"/>
      <c r="MGO545" s="284"/>
      <c r="MGP545" s="284"/>
      <c r="MGQ545" s="284"/>
      <c r="MGR545" s="284"/>
      <c r="MGS545" s="284"/>
      <c r="MGT545" s="284"/>
      <c r="MGU545" s="284"/>
      <c r="MGV545" s="284"/>
      <c r="MGW545" s="284"/>
      <c r="MGX545" s="284"/>
      <c r="MGY545" s="284"/>
      <c r="MGZ545" s="284"/>
      <c r="MHA545" s="284"/>
      <c r="MHB545" s="284"/>
      <c r="MHC545" s="284"/>
      <c r="MHD545" s="284"/>
      <c r="MHE545" s="284"/>
      <c r="MHF545" s="284"/>
      <c r="MHG545" s="284"/>
      <c r="MHH545" s="284"/>
      <c r="MHI545" s="284"/>
      <c r="MHJ545" s="284"/>
      <c r="MHK545" s="284"/>
      <c r="MHL545" s="284"/>
      <c r="MHM545" s="284"/>
      <c r="MHN545" s="284"/>
      <c r="MHO545" s="284"/>
      <c r="MHP545" s="284"/>
      <c r="MHQ545" s="284"/>
      <c r="MHR545" s="284"/>
      <c r="MHS545" s="284"/>
      <c r="MHT545" s="284"/>
      <c r="MHU545" s="284"/>
      <c r="MHV545" s="284"/>
      <c r="MHW545" s="284"/>
      <c r="MHX545" s="284"/>
      <c r="MHY545" s="284"/>
      <c r="MHZ545" s="284"/>
      <c r="MIA545" s="284"/>
      <c r="MIB545" s="284"/>
      <c r="MIC545" s="284"/>
      <c r="MID545" s="284"/>
      <c r="MIE545" s="284"/>
      <c r="MIF545" s="284"/>
      <c r="MIG545" s="284"/>
      <c r="MIH545" s="284"/>
      <c r="MII545" s="284"/>
      <c r="MIJ545" s="284"/>
      <c r="MIK545" s="284"/>
      <c r="MIL545" s="284"/>
      <c r="MIM545" s="284"/>
      <c r="MIN545" s="284"/>
      <c r="MIO545" s="284"/>
      <c r="MIP545" s="284"/>
      <c r="MIQ545" s="284"/>
      <c r="MIR545" s="284"/>
      <c r="MIS545" s="284"/>
      <c r="MIT545" s="284"/>
      <c r="MIU545" s="284"/>
      <c r="MIV545" s="284"/>
      <c r="MIW545" s="284"/>
      <c r="MIX545" s="284"/>
      <c r="MIY545" s="284"/>
      <c r="MIZ545" s="284"/>
      <c r="MJA545" s="284"/>
      <c r="MJB545" s="284"/>
      <c r="MJC545" s="284"/>
      <c r="MJD545" s="284"/>
      <c r="MJE545" s="284"/>
      <c r="MJF545" s="284"/>
      <c r="MJG545" s="284"/>
      <c r="MJH545" s="284"/>
      <c r="MJI545" s="284"/>
      <c r="MJJ545" s="284"/>
      <c r="MJK545" s="284"/>
      <c r="MJL545" s="284"/>
      <c r="MJM545" s="284"/>
      <c r="MJN545" s="284"/>
      <c r="MJO545" s="284"/>
      <c r="MJP545" s="284"/>
      <c r="MJQ545" s="284"/>
      <c r="MJR545" s="284"/>
      <c r="MJS545" s="284"/>
      <c r="MJT545" s="284"/>
      <c r="MJU545" s="284"/>
      <c r="MJV545" s="284"/>
      <c r="MJW545" s="284"/>
      <c r="MJX545" s="284"/>
      <c r="MJY545" s="284"/>
      <c r="MJZ545" s="284"/>
      <c r="MKA545" s="284"/>
      <c r="MKB545" s="284"/>
      <c r="MKC545" s="284"/>
      <c r="MKD545" s="284"/>
      <c r="MKE545" s="284"/>
      <c r="MKF545" s="284"/>
      <c r="MKG545" s="284"/>
      <c r="MKH545" s="284"/>
      <c r="MKI545" s="284"/>
      <c r="MKJ545" s="284"/>
      <c r="MKK545" s="284"/>
      <c r="MKL545" s="284"/>
      <c r="MKM545" s="284"/>
      <c r="MKN545" s="284"/>
      <c r="MKO545" s="284"/>
      <c r="MKP545" s="284"/>
      <c r="MKQ545" s="284"/>
      <c r="MKR545" s="284"/>
      <c r="MKS545" s="284"/>
      <c r="MKT545" s="284"/>
      <c r="MKU545" s="284"/>
      <c r="MKV545" s="284"/>
      <c r="MKW545" s="284"/>
      <c r="MKX545" s="284"/>
      <c r="MKY545" s="284"/>
      <c r="MKZ545" s="284"/>
      <c r="MLA545" s="284"/>
      <c r="MLB545" s="284"/>
      <c r="MLC545" s="284"/>
      <c r="MLD545" s="284"/>
      <c r="MLE545" s="284"/>
      <c r="MLF545" s="284"/>
      <c r="MLG545" s="284"/>
      <c r="MLH545" s="284"/>
      <c r="MLI545" s="284"/>
      <c r="MLJ545" s="284"/>
      <c r="MLK545" s="284"/>
      <c r="MLL545" s="284"/>
      <c r="MLM545" s="284"/>
      <c r="MLN545" s="284"/>
      <c r="MLO545" s="284"/>
      <c r="MLP545" s="284"/>
      <c r="MLQ545" s="284"/>
      <c r="MLR545" s="284"/>
      <c r="MLS545" s="284"/>
      <c r="MLT545" s="284"/>
      <c r="MLU545" s="284"/>
      <c r="MLV545" s="284"/>
      <c r="MLW545" s="284"/>
      <c r="MLX545" s="284"/>
      <c r="MLY545" s="284"/>
      <c r="MLZ545" s="284"/>
      <c r="MMA545" s="284"/>
      <c r="MMB545" s="284"/>
      <c r="MMC545" s="284"/>
      <c r="MMD545" s="284"/>
      <c r="MME545" s="284"/>
      <c r="MMF545" s="284"/>
      <c r="MMG545" s="284"/>
      <c r="MMH545" s="284"/>
      <c r="MMI545" s="284"/>
      <c r="MMJ545" s="284"/>
      <c r="MMK545" s="284"/>
      <c r="MML545" s="284"/>
      <c r="MMM545" s="284"/>
      <c r="MMN545" s="284"/>
      <c r="MMO545" s="284"/>
      <c r="MMP545" s="284"/>
      <c r="MMQ545" s="284"/>
      <c r="MMR545" s="284"/>
      <c r="MMS545" s="284"/>
      <c r="MMT545" s="284"/>
      <c r="MMU545" s="284"/>
      <c r="MMV545" s="284"/>
      <c r="MMW545" s="284"/>
      <c r="MMX545" s="284"/>
      <c r="MMY545" s="284"/>
      <c r="MMZ545" s="284"/>
      <c r="MNA545" s="284"/>
      <c r="MNB545" s="284"/>
      <c r="MNC545" s="284"/>
      <c r="MND545" s="284"/>
      <c r="MNE545" s="284"/>
      <c r="MNF545" s="284"/>
      <c r="MNG545" s="284"/>
      <c r="MNH545" s="284"/>
      <c r="MNI545" s="284"/>
      <c r="MNJ545" s="284"/>
      <c r="MNK545" s="284"/>
      <c r="MNL545" s="284"/>
      <c r="MNM545" s="284"/>
      <c r="MNN545" s="284"/>
      <c r="MNO545" s="284"/>
      <c r="MNP545" s="284"/>
      <c r="MNQ545" s="284"/>
      <c r="MNR545" s="284"/>
      <c r="MNS545" s="284"/>
      <c r="MNT545" s="284"/>
      <c r="MNU545" s="284"/>
      <c r="MNV545" s="284"/>
      <c r="MNW545" s="284"/>
      <c r="MNX545" s="284"/>
      <c r="MNY545" s="284"/>
      <c r="MNZ545" s="284"/>
      <c r="MOA545" s="284"/>
      <c r="MOB545" s="284"/>
      <c r="MOC545" s="284"/>
      <c r="MOD545" s="284"/>
      <c r="MOE545" s="284"/>
      <c r="MOF545" s="284"/>
      <c r="MOG545" s="284"/>
      <c r="MOH545" s="284"/>
      <c r="MOI545" s="284"/>
      <c r="MOJ545" s="284"/>
      <c r="MOK545" s="284"/>
      <c r="MOL545" s="284"/>
      <c r="MOM545" s="284"/>
      <c r="MON545" s="284"/>
      <c r="MOO545" s="284"/>
      <c r="MOP545" s="284"/>
      <c r="MOQ545" s="284"/>
      <c r="MOR545" s="284"/>
      <c r="MOS545" s="284"/>
      <c r="MOT545" s="284"/>
      <c r="MOU545" s="284"/>
      <c r="MOV545" s="284"/>
      <c r="MOW545" s="284"/>
      <c r="MOX545" s="284"/>
      <c r="MOY545" s="284"/>
      <c r="MOZ545" s="284"/>
      <c r="MPA545" s="284"/>
      <c r="MPB545" s="284"/>
      <c r="MPC545" s="284"/>
      <c r="MPD545" s="284"/>
      <c r="MPE545" s="284"/>
      <c r="MPF545" s="284"/>
      <c r="MPG545" s="284"/>
      <c r="MPH545" s="284"/>
      <c r="MPI545" s="284"/>
      <c r="MPJ545" s="284"/>
      <c r="MPK545" s="284"/>
      <c r="MPL545" s="284"/>
      <c r="MPM545" s="284"/>
      <c r="MPN545" s="284"/>
      <c r="MPO545" s="284"/>
      <c r="MPP545" s="284"/>
      <c r="MPQ545" s="284"/>
      <c r="MPR545" s="284"/>
      <c r="MPS545" s="284"/>
      <c r="MPT545" s="284"/>
      <c r="MPU545" s="284"/>
      <c r="MPV545" s="284"/>
      <c r="MPW545" s="284"/>
      <c r="MPX545" s="284"/>
      <c r="MPY545" s="284"/>
      <c r="MPZ545" s="284"/>
      <c r="MQA545" s="284"/>
      <c r="MQB545" s="284"/>
      <c r="MQC545" s="284"/>
      <c r="MQD545" s="284"/>
      <c r="MQE545" s="284"/>
      <c r="MQF545" s="284"/>
      <c r="MQG545" s="284"/>
      <c r="MQH545" s="284"/>
      <c r="MQI545" s="284"/>
      <c r="MQJ545" s="284"/>
      <c r="MQK545" s="284"/>
      <c r="MQL545" s="284"/>
      <c r="MQM545" s="284"/>
      <c r="MQN545" s="284"/>
      <c r="MQO545" s="284"/>
      <c r="MQP545" s="284"/>
      <c r="MQQ545" s="284"/>
      <c r="MQR545" s="284"/>
      <c r="MQS545" s="284"/>
      <c r="MQT545" s="284"/>
      <c r="MQU545" s="284"/>
      <c r="MQV545" s="284"/>
      <c r="MQW545" s="284"/>
      <c r="MQX545" s="284"/>
      <c r="MQY545" s="284"/>
      <c r="MQZ545" s="284"/>
      <c r="MRA545" s="284"/>
      <c r="MRB545" s="284"/>
      <c r="MRC545" s="284"/>
      <c r="MRD545" s="284"/>
      <c r="MRE545" s="284"/>
      <c r="MRF545" s="284"/>
      <c r="MRG545" s="284"/>
      <c r="MRH545" s="284"/>
      <c r="MRI545" s="284"/>
      <c r="MRJ545" s="284"/>
      <c r="MRK545" s="284"/>
      <c r="MRL545" s="284"/>
      <c r="MRM545" s="284"/>
      <c r="MRN545" s="284"/>
      <c r="MRO545" s="284"/>
      <c r="MRP545" s="284"/>
      <c r="MRQ545" s="284"/>
      <c r="MRR545" s="284"/>
      <c r="MRS545" s="284"/>
      <c r="MRT545" s="284"/>
      <c r="MRU545" s="284"/>
      <c r="MRV545" s="284"/>
      <c r="MRW545" s="284"/>
      <c r="MRX545" s="284"/>
      <c r="MRY545" s="284"/>
      <c r="MRZ545" s="284"/>
      <c r="MSA545" s="284"/>
      <c r="MSB545" s="284"/>
      <c r="MSC545" s="284"/>
      <c r="MSD545" s="284"/>
      <c r="MSE545" s="284"/>
      <c r="MSF545" s="284"/>
      <c r="MSG545" s="284"/>
      <c r="MSH545" s="284"/>
      <c r="MSI545" s="284"/>
      <c r="MSJ545" s="284"/>
      <c r="MSK545" s="284"/>
      <c r="MSL545" s="284"/>
      <c r="MSM545" s="284"/>
      <c r="MSN545" s="284"/>
      <c r="MSO545" s="284"/>
      <c r="MSP545" s="284"/>
      <c r="MSQ545" s="284"/>
      <c r="MSR545" s="284"/>
      <c r="MSS545" s="284"/>
      <c r="MST545" s="284"/>
      <c r="MSU545" s="284"/>
      <c r="MSV545" s="284"/>
      <c r="MSW545" s="284"/>
      <c r="MSX545" s="284"/>
      <c r="MSY545" s="284"/>
      <c r="MSZ545" s="284"/>
      <c r="MTA545" s="284"/>
      <c r="MTB545" s="284"/>
      <c r="MTC545" s="284"/>
      <c r="MTD545" s="284"/>
      <c r="MTE545" s="284"/>
      <c r="MTF545" s="284"/>
      <c r="MTG545" s="284"/>
      <c r="MTH545" s="284"/>
      <c r="MTI545" s="284"/>
      <c r="MTJ545" s="284"/>
      <c r="MTK545" s="284"/>
      <c r="MTL545" s="284"/>
      <c r="MTM545" s="284"/>
      <c r="MTN545" s="284"/>
      <c r="MTO545" s="284"/>
      <c r="MTP545" s="284"/>
      <c r="MTQ545" s="284"/>
      <c r="MTR545" s="284"/>
      <c r="MTS545" s="284"/>
      <c r="MTT545" s="284"/>
      <c r="MTU545" s="284"/>
      <c r="MTV545" s="284"/>
      <c r="MTW545" s="284"/>
      <c r="MTX545" s="284"/>
      <c r="MTY545" s="284"/>
      <c r="MTZ545" s="284"/>
      <c r="MUA545" s="284"/>
      <c r="MUB545" s="284"/>
      <c r="MUC545" s="284"/>
      <c r="MUD545" s="284"/>
      <c r="MUE545" s="284"/>
      <c r="MUF545" s="284"/>
      <c r="MUG545" s="284"/>
      <c r="MUH545" s="284"/>
      <c r="MUI545" s="284"/>
      <c r="MUJ545" s="284"/>
      <c r="MUK545" s="284"/>
      <c r="MUL545" s="284"/>
      <c r="MUM545" s="284"/>
      <c r="MUN545" s="284"/>
      <c r="MUO545" s="284"/>
      <c r="MUP545" s="284"/>
      <c r="MUQ545" s="284"/>
      <c r="MUR545" s="284"/>
      <c r="MUS545" s="284"/>
      <c r="MUT545" s="284"/>
      <c r="MUU545" s="284"/>
      <c r="MUV545" s="284"/>
      <c r="MUW545" s="284"/>
      <c r="MUX545" s="284"/>
      <c r="MUY545" s="284"/>
      <c r="MUZ545" s="284"/>
      <c r="MVA545" s="284"/>
      <c r="MVB545" s="284"/>
      <c r="MVC545" s="284"/>
      <c r="MVD545" s="284"/>
      <c r="MVE545" s="284"/>
      <c r="MVF545" s="284"/>
      <c r="MVG545" s="284"/>
      <c r="MVH545" s="284"/>
      <c r="MVI545" s="284"/>
      <c r="MVJ545" s="284"/>
      <c r="MVK545" s="284"/>
      <c r="MVL545" s="284"/>
      <c r="MVM545" s="284"/>
      <c r="MVN545" s="284"/>
      <c r="MVO545" s="284"/>
      <c r="MVP545" s="284"/>
      <c r="MVQ545" s="284"/>
      <c r="MVR545" s="284"/>
      <c r="MVS545" s="284"/>
      <c r="MVT545" s="284"/>
      <c r="MVU545" s="284"/>
      <c r="MVV545" s="284"/>
      <c r="MVW545" s="284"/>
      <c r="MVX545" s="284"/>
      <c r="MVY545" s="284"/>
      <c r="MVZ545" s="284"/>
      <c r="MWA545" s="284"/>
      <c r="MWB545" s="284"/>
      <c r="MWC545" s="284"/>
      <c r="MWD545" s="284"/>
      <c r="MWE545" s="284"/>
      <c r="MWF545" s="284"/>
      <c r="MWG545" s="284"/>
      <c r="MWH545" s="284"/>
      <c r="MWI545" s="284"/>
      <c r="MWJ545" s="284"/>
      <c r="MWK545" s="284"/>
      <c r="MWL545" s="284"/>
      <c r="MWM545" s="284"/>
      <c r="MWN545" s="284"/>
      <c r="MWO545" s="284"/>
      <c r="MWP545" s="284"/>
      <c r="MWQ545" s="284"/>
      <c r="MWR545" s="284"/>
      <c r="MWS545" s="284"/>
      <c r="MWT545" s="284"/>
      <c r="MWU545" s="284"/>
      <c r="MWV545" s="284"/>
      <c r="MWW545" s="284"/>
      <c r="MWX545" s="284"/>
      <c r="MWY545" s="284"/>
      <c r="MWZ545" s="284"/>
      <c r="MXA545" s="284"/>
      <c r="MXB545" s="284"/>
      <c r="MXC545" s="284"/>
      <c r="MXD545" s="284"/>
      <c r="MXE545" s="284"/>
      <c r="MXF545" s="284"/>
      <c r="MXG545" s="284"/>
      <c r="MXH545" s="284"/>
      <c r="MXI545" s="284"/>
      <c r="MXJ545" s="284"/>
      <c r="MXK545" s="284"/>
      <c r="MXL545" s="284"/>
      <c r="MXM545" s="284"/>
      <c r="MXN545" s="284"/>
      <c r="MXO545" s="284"/>
      <c r="MXP545" s="284"/>
      <c r="MXQ545" s="284"/>
      <c r="MXR545" s="284"/>
      <c r="MXS545" s="284"/>
      <c r="MXT545" s="284"/>
      <c r="MXU545" s="284"/>
      <c r="MXV545" s="284"/>
      <c r="MXW545" s="284"/>
      <c r="MXX545" s="284"/>
      <c r="MXY545" s="284"/>
      <c r="MXZ545" s="284"/>
      <c r="MYA545" s="284"/>
      <c r="MYB545" s="284"/>
      <c r="MYC545" s="284"/>
      <c r="MYD545" s="284"/>
      <c r="MYE545" s="284"/>
      <c r="MYF545" s="284"/>
      <c r="MYG545" s="284"/>
      <c r="MYH545" s="284"/>
      <c r="MYI545" s="284"/>
      <c r="MYJ545" s="284"/>
      <c r="MYK545" s="284"/>
      <c r="MYL545" s="284"/>
      <c r="MYM545" s="284"/>
      <c r="MYN545" s="284"/>
      <c r="MYO545" s="284"/>
      <c r="MYP545" s="284"/>
      <c r="MYQ545" s="284"/>
      <c r="MYR545" s="284"/>
      <c r="MYS545" s="284"/>
      <c r="MYT545" s="284"/>
      <c r="MYU545" s="284"/>
      <c r="MYV545" s="284"/>
      <c r="MYW545" s="284"/>
      <c r="MYX545" s="284"/>
      <c r="MYY545" s="284"/>
      <c r="MYZ545" s="284"/>
      <c r="MZA545" s="284"/>
      <c r="MZB545" s="284"/>
      <c r="MZC545" s="284"/>
      <c r="MZD545" s="284"/>
      <c r="MZE545" s="284"/>
      <c r="MZF545" s="284"/>
      <c r="MZG545" s="284"/>
      <c r="MZH545" s="284"/>
      <c r="MZI545" s="284"/>
      <c r="MZJ545" s="284"/>
      <c r="MZK545" s="284"/>
      <c r="MZL545" s="284"/>
      <c r="MZM545" s="284"/>
      <c r="MZN545" s="284"/>
      <c r="MZO545" s="284"/>
      <c r="MZP545" s="284"/>
      <c r="MZQ545" s="284"/>
      <c r="MZR545" s="284"/>
      <c r="MZS545" s="284"/>
      <c r="MZT545" s="284"/>
      <c r="MZU545" s="284"/>
      <c r="MZV545" s="284"/>
      <c r="MZW545" s="284"/>
      <c r="MZX545" s="284"/>
      <c r="MZY545" s="284"/>
      <c r="MZZ545" s="284"/>
      <c r="NAA545" s="284"/>
      <c r="NAB545" s="284"/>
      <c r="NAC545" s="284"/>
      <c r="NAD545" s="284"/>
      <c r="NAE545" s="284"/>
      <c r="NAF545" s="284"/>
      <c r="NAG545" s="284"/>
      <c r="NAH545" s="284"/>
      <c r="NAI545" s="284"/>
      <c r="NAJ545" s="284"/>
      <c r="NAK545" s="284"/>
      <c r="NAL545" s="284"/>
      <c r="NAM545" s="284"/>
      <c r="NAN545" s="284"/>
      <c r="NAO545" s="284"/>
      <c r="NAP545" s="284"/>
      <c r="NAQ545" s="284"/>
      <c r="NAR545" s="284"/>
      <c r="NAS545" s="284"/>
      <c r="NAT545" s="284"/>
      <c r="NAU545" s="284"/>
      <c r="NAV545" s="284"/>
      <c r="NAW545" s="284"/>
      <c r="NAX545" s="284"/>
      <c r="NAY545" s="284"/>
      <c r="NAZ545" s="284"/>
      <c r="NBA545" s="284"/>
      <c r="NBB545" s="284"/>
      <c r="NBC545" s="284"/>
      <c r="NBD545" s="284"/>
      <c r="NBE545" s="284"/>
      <c r="NBF545" s="284"/>
      <c r="NBG545" s="284"/>
      <c r="NBH545" s="284"/>
      <c r="NBI545" s="284"/>
      <c r="NBJ545" s="284"/>
      <c r="NBK545" s="284"/>
      <c r="NBL545" s="284"/>
      <c r="NBM545" s="284"/>
      <c r="NBN545" s="284"/>
      <c r="NBO545" s="284"/>
      <c r="NBP545" s="284"/>
      <c r="NBQ545" s="284"/>
      <c r="NBR545" s="284"/>
      <c r="NBS545" s="284"/>
      <c r="NBT545" s="284"/>
      <c r="NBU545" s="284"/>
      <c r="NBV545" s="284"/>
      <c r="NBW545" s="284"/>
      <c r="NBX545" s="284"/>
      <c r="NBY545" s="284"/>
      <c r="NBZ545" s="284"/>
      <c r="NCA545" s="284"/>
      <c r="NCB545" s="284"/>
      <c r="NCC545" s="284"/>
      <c r="NCD545" s="284"/>
      <c r="NCE545" s="284"/>
      <c r="NCF545" s="284"/>
      <c r="NCG545" s="284"/>
      <c r="NCH545" s="284"/>
      <c r="NCI545" s="284"/>
      <c r="NCJ545" s="284"/>
      <c r="NCK545" s="284"/>
      <c r="NCL545" s="284"/>
      <c r="NCM545" s="284"/>
      <c r="NCN545" s="284"/>
      <c r="NCO545" s="284"/>
      <c r="NCP545" s="284"/>
      <c r="NCQ545" s="284"/>
      <c r="NCR545" s="284"/>
      <c r="NCS545" s="284"/>
      <c r="NCT545" s="284"/>
      <c r="NCU545" s="284"/>
      <c r="NCV545" s="284"/>
      <c r="NCW545" s="284"/>
      <c r="NCX545" s="284"/>
      <c r="NCY545" s="284"/>
      <c r="NCZ545" s="284"/>
      <c r="NDA545" s="284"/>
      <c r="NDB545" s="284"/>
      <c r="NDC545" s="284"/>
      <c r="NDD545" s="284"/>
      <c r="NDE545" s="284"/>
      <c r="NDF545" s="284"/>
      <c r="NDG545" s="284"/>
      <c r="NDH545" s="284"/>
      <c r="NDI545" s="284"/>
      <c r="NDJ545" s="284"/>
      <c r="NDK545" s="284"/>
      <c r="NDL545" s="284"/>
      <c r="NDM545" s="284"/>
      <c r="NDN545" s="284"/>
      <c r="NDO545" s="284"/>
      <c r="NDP545" s="284"/>
      <c r="NDQ545" s="284"/>
      <c r="NDR545" s="284"/>
      <c r="NDS545" s="284"/>
      <c r="NDT545" s="284"/>
      <c r="NDU545" s="284"/>
      <c r="NDV545" s="284"/>
      <c r="NDW545" s="284"/>
      <c r="NDX545" s="284"/>
      <c r="NDY545" s="284"/>
      <c r="NDZ545" s="284"/>
      <c r="NEA545" s="284"/>
      <c r="NEB545" s="284"/>
      <c r="NEC545" s="284"/>
      <c r="NED545" s="284"/>
      <c r="NEE545" s="284"/>
      <c r="NEF545" s="284"/>
      <c r="NEG545" s="284"/>
      <c r="NEH545" s="284"/>
      <c r="NEI545" s="284"/>
      <c r="NEJ545" s="284"/>
      <c r="NEK545" s="284"/>
      <c r="NEL545" s="284"/>
      <c r="NEM545" s="284"/>
      <c r="NEN545" s="284"/>
      <c r="NEO545" s="284"/>
      <c r="NEP545" s="284"/>
      <c r="NEQ545" s="284"/>
      <c r="NER545" s="284"/>
      <c r="NES545" s="284"/>
      <c r="NET545" s="284"/>
      <c r="NEU545" s="284"/>
      <c r="NEV545" s="284"/>
      <c r="NEW545" s="284"/>
      <c r="NEX545" s="284"/>
      <c r="NEY545" s="284"/>
      <c r="NEZ545" s="284"/>
      <c r="NFA545" s="284"/>
      <c r="NFB545" s="284"/>
      <c r="NFC545" s="284"/>
      <c r="NFD545" s="284"/>
      <c r="NFE545" s="284"/>
      <c r="NFF545" s="284"/>
      <c r="NFG545" s="284"/>
      <c r="NFH545" s="284"/>
      <c r="NFI545" s="284"/>
      <c r="NFJ545" s="284"/>
      <c r="NFK545" s="284"/>
      <c r="NFL545" s="284"/>
      <c r="NFM545" s="284"/>
      <c r="NFN545" s="284"/>
      <c r="NFO545" s="284"/>
      <c r="NFP545" s="284"/>
      <c r="NFQ545" s="284"/>
      <c r="NFR545" s="284"/>
      <c r="NFS545" s="284"/>
      <c r="NFT545" s="284"/>
      <c r="NFU545" s="284"/>
      <c r="NFV545" s="284"/>
      <c r="NFW545" s="284"/>
      <c r="NFX545" s="284"/>
      <c r="NFY545" s="284"/>
      <c r="NFZ545" s="284"/>
      <c r="NGA545" s="284"/>
      <c r="NGB545" s="284"/>
      <c r="NGC545" s="284"/>
      <c r="NGD545" s="284"/>
      <c r="NGE545" s="284"/>
      <c r="NGF545" s="284"/>
      <c r="NGG545" s="284"/>
      <c r="NGH545" s="284"/>
      <c r="NGI545" s="284"/>
      <c r="NGJ545" s="284"/>
      <c r="NGK545" s="284"/>
      <c r="NGL545" s="284"/>
      <c r="NGM545" s="284"/>
      <c r="NGN545" s="284"/>
      <c r="NGO545" s="284"/>
      <c r="NGP545" s="284"/>
      <c r="NGQ545" s="284"/>
      <c r="NGR545" s="284"/>
      <c r="NGS545" s="284"/>
      <c r="NGT545" s="284"/>
      <c r="NGU545" s="284"/>
      <c r="NGV545" s="284"/>
      <c r="NGW545" s="284"/>
      <c r="NGX545" s="284"/>
      <c r="NGY545" s="284"/>
      <c r="NGZ545" s="284"/>
      <c r="NHA545" s="284"/>
      <c r="NHB545" s="284"/>
      <c r="NHC545" s="284"/>
      <c r="NHD545" s="284"/>
      <c r="NHE545" s="284"/>
      <c r="NHF545" s="284"/>
      <c r="NHG545" s="284"/>
      <c r="NHH545" s="284"/>
      <c r="NHI545" s="284"/>
      <c r="NHJ545" s="284"/>
      <c r="NHK545" s="284"/>
      <c r="NHL545" s="284"/>
      <c r="NHM545" s="284"/>
      <c r="NHN545" s="284"/>
      <c r="NHO545" s="284"/>
      <c r="NHP545" s="284"/>
      <c r="NHQ545" s="284"/>
      <c r="NHR545" s="284"/>
      <c r="NHS545" s="284"/>
      <c r="NHT545" s="284"/>
      <c r="NHU545" s="284"/>
      <c r="NHV545" s="284"/>
      <c r="NHW545" s="284"/>
      <c r="NHX545" s="284"/>
      <c r="NHY545" s="284"/>
      <c r="NHZ545" s="284"/>
      <c r="NIA545" s="284"/>
      <c r="NIB545" s="284"/>
      <c r="NIC545" s="284"/>
      <c r="NID545" s="284"/>
      <c r="NIE545" s="284"/>
      <c r="NIF545" s="284"/>
      <c r="NIG545" s="284"/>
      <c r="NIH545" s="284"/>
      <c r="NII545" s="284"/>
      <c r="NIJ545" s="284"/>
      <c r="NIK545" s="284"/>
      <c r="NIL545" s="284"/>
      <c r="NIM545" s="284"/>
      <c r="NIN545" s="284"/>
      <c r="NIO545" s="284"/>
      <c r="NIP545" s="284"/>
      <c r="NIQ545" s="284"/>
      <c r="NIR545" s="284"/>
      <c r="NIS545" s="284"/>
      <c r="NIT545" s="284"/>
      <c r="NIU545" s="284"/>
      <c r="NIV545" s="284"/>
      <c r="NIW545" s="284"/>
      <c r="NIX545" s="284"/>
      <c r="NIY545" s="284"/>
      <c r="NIZ545" s="284"/>
      <c r="NJA545" s="284"/>
      <c r="NJB545" s="284"/>
      <c r="NJC545" s="284"/>
      <c r="NJD545" s="284"/>
      <c r="NJE545" s="284"/>
      <c r="NJF545" s="284"/>
      <c r="NJG545" s="284"/>
      <c r="NJH545" s="284"/>
      <c r="NJI545" s="284"/>
      <c r="NJJ545" s="284"/>
      <c r="NJK545" s="284"/>
      <c r="NJL545" s="284"/>
      <c r="NJM545" s="284"/>
      <c r="NJN545" s="284"/>
      <c r="NJO545" s="284"/>
      <c r="NJP545" s="284"/>
      <c r="NJQ545" s="284"/>
      <c r="NJR545" s="284"/>
      <c r="NJS545" s="284"/>
      <c r="NJT545" s="284"/>
      <c r="NJU545" s="284"/>
      <c r="NJV545" s="284"/>
      <c r="NJW545" s="284"/>
      <c r="NJX545" s="284"/>
      <c r="NJY545" s="284"/>
      <c r="NJZ545" s="284"/>
      <c r="NKA545" s="284"/>
      <c r="NKB545" s="284"/>
      <c r="NKC545" s="284"/>
      <c r="NKD545" s="284"/>
      <c r="NKE545" s="284"/>
      <c r="NKF545" s="284"/>
      <c r="NKG545" s="284"/>
      <c r="NKH545" s="284"/>
      <c r="NKI545" s="284"/>
      <c r="NKJ545" s="284"/>
      <c r="NKK545" s="284"/>
      <c r="NKL545" s="284"/>
      <c r="NKM545" s="284"/>
      <c r="NKN545" s="284"/>
      <c r="NKO545" s="284"/>
      <c r="NKP545" s="284"/>
      <c r="NKQ545" s="284"/>
      <c r="NKR545" s="284"/>
      <c r="NKS545" s="284"/>
      <c r="NKT545" s="284"/>
      <c r="NKU545" s="284"/>
      <c r="NKV545" s="284"/>
      <c r="NKW545" s="284"/>
      <c r="NKX545" s="284"/>
      <c r="NKY545" s="284"/>
      <c r="NKZ545" s="284"/>
      <c r="NLA545" s="284"/>
      <c r="NLB545" s="284"/>
      <c r="NLC545" s="284"/>
      <c r="NLD545" s="284"/>
      <c r="NLE545" s="284"/>
      <c r="NLF545" s="284"/>
      <c r="NLG545" s="284"/>
      <c r="NLH545" s="284"/>
      <c r="NLI545" s="284"/>
      <c r="NLJ545" s="284"/>
      <c r="NLK545" s="284"/>
      <c r="NLL545" s="284"/>
      <c r="NLM545" s="284"/>
      <c r="NLN545" s="284"/>
      <c r="NLO545" s="284"/>
      <c r="NLP545" s="284"/>
      <c r="NLQ545" s="284"/>
      <c r="NLR545" s="284"/>
      <c r="NLS545" s="284"/>
      <c r="NLT545" s="284"/>
      <c r="NLU545" s="284"/>
      <c r="NLV545" s="284"/>
      <c r="NLW545" s="284"/>
      <c r="NLX545" s="284"/>
      <c r="NLY545" s="284"/>
      <c r="NLZ545" s="284"/>
      <c r="NMA545" s="284"/>
      <c r="NMB545" s="284"/>
      <c r="NMC545" s="284"/>
      <c r="NMD545" s="284"/>
      <c r="NME545" s="284"/>
      <c r="NMF545" s="284"/>
      <c r="NMG545" s="284"/>
      <c r="NMH545" s="284"/>
      <c r="NMI545" s="284"/>
      <c r="NMJ545" s="284"/>
      <c r="NMK545" s="284"/>
      <c r="NML545" s="284"/>
      <c r="NMM545" s="284"/>
      <c r="NMN545" s="284"/>
      <c r="NMO545" s="284"/>
      <c r="NMP545" s="284"/>
      <c r="NMQ545" s="284"/>
      <c r="NMR545" s="284"/>
      <c r="NMS545" s="284"/>
      <c r="NMT545" s="284"/>
      <c r="NMU545" s="284"/>
      <c r="NMV545" s="284"/>
      <c r="NMW545" s="284"/>
      <c r="NMX545" s="284"/>
      <c r="NMY545" s="284"/>
      <c r="NMZ545" s="284"/>
      <c r="NNA545" s="284"/>
      <c r="NNB545" s="284"/>
      <c r="NNC545" s="284"/>
      <c r="NND545" s="284"/>
      <c r="NNE545" s="284"/>
      <c r="NNF545" s="284"/>
      <c r="NNG545" s="284"/>
      <c r="NNH545" s="284"/>
      <c r="NNI545" s="284"/>
      <c r="NNJ545" s="284"/>
      <c r="NNK545" s="284"/>
      <c r="NNL545" s="284"/>
      <c r="NNM545" s="284"/>
      <c r="NNN545" s="284"/>
      <c r="NNO545" s="284"/>
      <c r="NNP545" s="284"/>
      <c r="NNQ545" s="284"/>
      <c r="NNR545" s="284"/>
      <c r="NNS545" s="284"/>
      <c r="NNT545" s="284"/>
      <c r="NNU545" s="284"/>
      <c r="NNV545" s="284"/>
      <c r="NNW545" s="284"/>
      <c r="NNX545" s="284"/>
      <c r="NNY545" s="284"/>
      <c r="NNZ545" s="284"/>
      <c r="NOA545" s="284"/>
      <c r="NOB545" s="284"/>
      <c r="NOC545" s="284"/>
      <c r="NOD545" s="284"/>
      <c r="NOE545" s="284"/>
      <c r="NOF545" s="284"/>
      <c r="NOG545" s="284"/>
      <c r="NOH545" s="284"/>
      <c r="NOI545" s="284"/>
      <c r="NOJ545" s="284"/>
      <c r="NOK545" s="284"/>
      <c r="NOL545" s="284"/>
      <c r="NOM545" s="284"/>
      <c r="NON545" s="284"/>
      <c r="NOO545" s="284"/>
      <c r="NOP545" s="284"/>
      <c r="NOQ545" s="284"/>
      <c r="NOR545" s="284"/>
      <c r="NOS545" s="284"/>
      <c r="NOT545" s="284"/>
      <c r="NOU545" s="284"/>
      <c r="NOV545" s="284"/>
      <c r="NOW545" s="284"/>
      <c r="NOX545" s="284"/>
      <c r="NOY545" s="284"/>
      <c r="NOZ545" s="284"/>
      <c r="NPA545" s="284"/>
      <c r="NPB545" s="284"/>
      <c r="NPC545" s="284"/>
      <c r="NPD545" s="284"/>
      <c r="NPE545" s="284"/>
      <c r="NPF545" s="284"/>
      <c r="NPG545" s="284"/>
      <c r="NPH545" s="284"/>
      <c r="NPI545" s="284"/>
      <c r="NPJ545" s="284"/>
      <c r="NPK545" s="284"/>
      <c r="NPL545" s="284"/>
      <c r="NPM545" s="284"/>
      <c r="NPN545" s="284"/>
      <c r="NPO545" s="284"/>
      <c r="NPP545" s="284"/>
      <c r="NPQ545" s="284"/>
      <c r="NPR545" s="284"/>
      <c r="NPS545" s="284"/>
      <c r="NPT545" s="284"/>
      <c r="NPU545" s="284"/>
      <c r="NPV545" s="284"/>
      <c r="NPW545" s="284"/>
      <c r="NPX545" s="284"/>
      <c r="NPY545" s="284"/>
      <c r="NPZ545" s="284"/>
      <c r="NQA545" s="284"/>
      <c r="NQB545" s="284"/>
      <c r="NQC545" s="284"/>
      <c r="NQD545" s="284"/>
      <c r="NQE545" s="284"/>
      <c r="NQF545" s="284"/>
      <c r="NQG545" s="284"/>
      <c r="NQH545" s="284"/>
      <c r="NQI545" s="284"/>
      <c r="NQJ545" s="284"/>
      <c r="NQK545" s="284"/>
      <c r="NQL545" s="284"/>
      <c r="NQM545" s="284"/>
      <c r="NQN545" s="284"/>
      <c r="NQO545" s="284"/>
      <c r="NQP545" s="284"/>
      <c r="NQQ545" s="284"/>
      <c r="NQR545" s="284"/>
      <c r="NQS545" s="284"/>
      <c r="NQT545" s="284"/>
      <c r="NQU545" s="284"/>
      <c r="NQV545" s="284"/>
      <c r="NQW545" s="284"/>
      <c r="NQX545" s="284"/>
      <c r="NQY545" s="284"/>
      <c r="NQZ545" s="284"/>
      <c r="NRA545" s="284"/>
      <c r="NRB545" s="284"/>
      <c r="NRC545" s="284"/>
      <c r="NRD545" s="284"/>
      <c r="NRE545" s="284"/>
      <c r="NRF545" s="284"/>
      <c r="NRG545" s="284"/>
      <c r="NRH545" s="284"/>
      <c r="NRI545" s="284"/>
      <c r="NRJ545" s="284"/>
      <c r="NRK545" s="284"/>
      <c r="NRL545" s="284"/>
      <c r="NRM545" s="284"/>
      <c r="NRN545" s="284"/>
      <c r="NRO545" s="284"/>
      <c r="NRP545" s="284"/>
      <c r="NRQ545" s="284"/>
      <c r="NRR545" s="284"/>
      <c r="NRS545" s="284"/>
      <c r="NRT545" s="284"/>
      <c r="NRU545" s="284"/>
      <c r="NRV545" s="284"/>
      <c r="NRW545" s="284"/>
      <c r="NRX545" s="284"/>
      <c r="NRY545" s="284"/>
      <c r="NRZ545" s="284"/>
      <c r="NSA545" s="284"/>
      <c r="NSB545" s="284"/>
      <c r="NSC545" s="284"/>
      <c r="NSD545" s="284"/>
      <c r="NSE545" s="284"/>
      <c r="NSF545" s="284"/>
      <c r="NSG545" s="284"/>
      <c r="NSH545" s="284"/>
      <c r="NSI545" s="284"/>
      <c r="NSJ545" s="284"/>
      <c r="NSK545" s="284"/>
      <c r="NSL545" s="284"/>
      <c r="NSM545" s="284"/>
      <c r="NSN545" s="284"/>
      <c r="NSO545" s="284"/>
      <c r="NSP545" s="284"/>
      <c r="NSQ545" s="284"/>
      <c r="NSR545" s="284"/>
      <c r="NSS545" s="284"/>
      <c r="NST545" s="284"/>
      <c r="NSU545" s="284"/>
      <c r="NSV545" s="284"/>
      <c r="NSW545" s="284"/>
      <c r="NSX545" s="284"/>
      <c r="NSY545" s="284"/>
      <c r="NSZ545" s="284"/>
      <c r="NTA545" s="284"/>
      <c r="NTB545" s="284"/>
      <c r="NTC545" s="284"/>
      <c r="NTD545" s="284"/>
      <c r="NTE545" s="284"/>
      <c r="NTF545" s="284"/>
      <c r="NTG545" s="284"/>
      <c r="NTH545" s="284"/>
      <c r="NTI545" s="284"/>
      <c r="NTJ545" s="284"/>
      <c r="NTK545" s="284"/>
      <c r="NTL545" s="284"/>
      <c r="NTM545" s="284"/>
      <c r="NTN545" s="284"/>
      <c r="NTO545" s="284"/>
      <c r="NTP545" s="284"/>
      <c r="NTQ545" s="284"/>
      <c r="NTR545" s="284"/>
      <c r="NTS545" s="284"/>
      <c r="NTT545" s="284"/>
      <c r="NTU545" s="284"/>
      <c r="NTV545" s="284"/>
      <c r="NTW545" s="284"/>
      <c r="NTX545" s="284"/>
      <c r="NTY545" s="284"/>
      <c r="NTZ545" s="284"/>
      <c r="NUA545" s="284"/>
      <c r="NUB545" s="284"/>
      <c r="NUC545" s="284"/>
      <c r="NUD545" s="284"/>
      <c r="NUE545" s="284"/>
      <c r="NUF545" s="284"/>
      <c r="NUG545" s="284"/>
      <c r="NUH545" s="284"/>
      <c r="NUI545" s="284"/>
      <c r="NUJ545" s="284"/>
      <c r="NUK545" s="284"/>
      <c r="NUL545" s="284"/>
      <c r="NUM545" s="284"/>
      <c r="NUN545" s="284"/>
      <c r="NUO545" s="284"/>
      <c r="NUP545" s="284"/>
      <c r="NUQ545" s="284"/>
      <c r="NUR545" s="284"/>
      <c r="NUS545" s="284"/>
      <c r="NUT545" s="284"/>
      <c r="NUU545" s="284"/>
      <c r="NUV545" s="284"/>
      <c r="NUW545" s="284"/>
      <c r="NUX545" s="284"/>
      <c r="NUY545" s="284"/>
      <c r="NUZ545" s="284"/>
      <c r="NVA545" s="284"/>
      <c r="NVB545" s="284"/>
      <c r="NVC545" s="284"/>
      <c r="NVD545" s="284"/>
      <c r="NVE545" s="284"/>
      <c r="NVF545" s="284"/>
      <c r="NVG545" s="284"/>
      <c r="NVH545" s="284"/>
      <c r="NVI545" s="284"/>
      <c r="NVJ545" s="284"/>
      <c r="NVK545" s="284"/>
      <c r="NVL545" s="284"/>
      <c r="NVM545" s="284"/>
      <c r="NVN545" s="284"/>
      <c r="NVO545" s="284"/>
      <c r="NVP545" s="284"/>
      <c r="NVQ545" s="284"/>
      <c r="NVR545" s="284"/>
      <c r="NVS545" s="284"/>
      <c r="NVT545" s="284"/>
      <c r="NVU545" s="284"/>
      <c r="NVV545" s="284"/>
      <c r="NVW545" s="284"/>
      <c r="NVX545" s="284"/>
      <c r="NVY545" s="284"/>
      <c r="NVZ545" s="284"/>
      <c r="NWA545" s="284"/>
      <c r="NWB545" s="284"/>
      <c r="NWC545" s="284"/>
      <c r="NWD545" s="284"/>
      <c r="NWE545" s="284"/>
      <c r="NWF545" s="284"/>
      <c r="NWG545" s="284"/>
      <c r="NWH545" s="284"/>
      <c r="NWI545" s="284"/>
      <c r="NWJ545" s="284"/>
      <c r="NWK545" s="284"/>
      <c r="NWL545" s="284"/>
      <c r="NWM545" s="284"/>
      <c r="NWN545" s="284"/>
      <c r="NWO545" s="284"/>
      <c r="NWP545" s="284"/>
      <c r="NWQ545" s="284"/>
      <c r="NWR545" s="284"/>
      <c r="NWS545" s="284"/>
      <c r="NWT545" s="284"/>
      <c r="NWU545" s="284"/>
      <c r="NWV545" s="284"/>
      <c r="NWW545" s="284"/>
      <c r="NWX545" s="284"/>
      <c r="NWY545" s="284"/>
      <c r="NWZ545" s="284"/>
      <c r="NXA545" s="284"/>
      <c r="NXB545" s="284"/>
      <c r="NXC545" s="284"/>
      <c r="NXD545" s="284"/>
      <c r="NXE545" s="284"/>
      <c r="NXF545" s="284"/>
      <c r="NXG545" s="284"/>
      <c r="NXH545" s="284"/>
      <c r="NXI545" s="284"/>
      <c r="NXJ545" s="284"/>
      <c r="NXK545" s="284"/>
      <c r="NXL545" s="284"/>
      <c r="NXM545" s="284"/>
      <c r="NXN545" s="284"/>
      <c r="NXO545" s="284"/>
      <c r="NXP545" s="284"/>
      <c r="NXQ545" s="284"/>
      <c r="NXR545" s="284"/>
      <c r="NXS545" s="284"/>
      <c r="NXT545" s="284"/>
      <c r="NXU545" s="284"/>
      <c r="NXV545" s="284"/>
      <c r="NXW545" s="284"/>
      <c r="NXX545" s="284"/>
      <c r="NXY545" s="284"/>
      <c r="NXZ545" s="284"/>
      <c r="NYA545" s="284"/>
      <c r="NYB545" s="284"/>
      <c r="NYC545" s="284"/>
      <c r="NYD545" s="284"/>
      <c r="NYE545" s="284"/>
      <c r="NYF545" s="284"/>
      <c r="NYG545" s="284"/>
      <c r="NYH545" s="284"/>
      <c r="NYI545" s="284"/>
      <c r="NYJ545" s="284"/>
      <c r="NYK545" s="284"/>
      <c r="NYL545" s="284"/>
      <c r="NYM545" s="284"/>
      <c r="NYN545" s="284"/>
      <c r="NYO545" s="284"/>
      <c r="NYP545" s="284"/>
      <c r="NYQ545" s="284"/>
      <c r="NYR545" s="284"/>
      <c r="NYS545" s="284"/>
      <c r="NYT545" s="284"/>
      <c r="NYU545" s="284"/>
      <c r="NYV545" s="284"/>
      <c r="NYW545" s="284"/>
      <c r="NYX545" s="284"/>
      <c r="NYY545" s="284"/>
      <c r="NYZ545" s="284"/>
      <c r="NZA545" s="284"/>
      <c r="NZB545" s="284"/>
      <c r="NZC545" s="284"/>
      <c r="NZD545" s="284"/>
      <c r="NZE545" s="284"/>
      <c r="NZF545" s="284"/>
      <c r="NZG545" s="284"/>
      <c r="NZH545" s="284"/>
      <c r="NZI545" s="284"/>
      <c r="NZJ545" s="284"/>
      <c r="NZK545" s="284"/>
      <c r="NZL545" s="284"/>
      <c r="NZM545" s="284"/>
      <c r="NZN545" s="284"/>
      <c r="NZO545" s="284"/>
      <c r="NZP545" s="284"/>
      <c r="NZQ545" s="284"/>
      <c r="NZR545" s="284"/>
      <c r="NZS545" s="284"/>
      <c r="NZT545" s="284"/>
      <c r="NZU545" s="284"/>
      <c r="NZV545" s="284"/>
      <c r="NZW545" s="284"/>
      <c r="NZX545" s="284"/>
      <c r="NZY545" s="284"/>
      <c r="NZZ545" s="284"/>
      <c r="OAA545" s="284"/>
      <c r="OAB545" s="284"/>
      <c r="OAC545" s="284"/>
      <c r="OAD545" s="284"/>
      <c r="OAE545" s="284"/>
      <c r="OAF545" s="284"/>
      <c r="OAG545" s="284"/>
      <c r="OAH545" s="284"/>
      <c r="OAI545" s="284"/>
      <c r="OAJ545" s="284"/>
      <c r="OAK545" s="284"/>
      <c r="OAL545" s="284"/>
      <c r="OAM545" s="284"/>
      <c r="OAN545" s="284"/>
      <c r="OAO545" s="284"/>
      <c r="OAP545" s="284"/>
      <c r="OAQ545" s="284"/>
      <c r="OAR545" s="284"/>
      <c r="OAS545" s="284"/>
      <c r="OAT545" s="284"/>
      <c r="OAU545" s="284"/>
      <c r="OAV545" s="284"/>
      <c r="OAW545" s="284"/>
      <c r="OAX545" s="284"/>
      <c r="OAY545" s="284"/>
      <c r="OAZ545" s="284"/>
      <c r="OBA545" s="284"/>
      <c r="OBB545" s="284"/>
      <c r="OBC545" s="284"/>
      <c r="OBD545" s="284"/>
      <c r="OBE545" s="284"/>
      <c r="OBF545" s="284"/>
      <c r="OBG545" s="284"/>
      <c r="OBH545" s="284"/>
      <c r="OBI545" s="284"/>
      <c r="OBJ545" s="284"/>
      <c r="OBK545" s="284"/>
      <c r="OBL545" s="284"/>
      <c r="OBM545" s="284"/>
      <c r="OBN545" s="284"/>
      <c r="OBO545" s="284"/>
      <c r="OBP545" s="284"/>
      <c r="OBQ545" s="284"/>
      <c r="OBR545" s="284"/>
      <c r="OBS545" s="284"/>
      <c r="OBT545" s="284"/>
      <c r="OBU545" s="284"/>
      <c r="OBV545" s="284"/>
      <c r="OBW545" s="284"/>
      <c r="OBX545" s="284"/>
      <c r="OBY545" s="284"/>
      <c r="OBZ545" s="284"/>
      <c r="OCA545" s="284"/>
      <c r="OCB545" s="284"/>
      <c r="OCC545" s="284"/>
      <c r="OCD545" s="284"/>
      <c r="OCE545" s="284"/>
      <c r="OCF545" s="284"/>
      <c r="OCG545" s="284"/>
      <c r="OCH545" s="284"/>
      <c r="OCI545" s="284"/>
      <c r="OCJ545" s="284"/>
      <c r="OCK545" s="284"/>
      <c r="OCL545" s="284"/>
      <c r="OCM545" s="284"/>
      <c r="OCN545" s="284"/>
      <c r="OCO545" s="284"/>
      <c r="OCP545" s="284"/>
      <c r="OCQ545" s="284"/>
      <c r="OCR545" s="284"/>
      <c r="OCS545" s="284"/>
      <c r="OCT545" s="284"/>
      <c r="OCU545" s="284"/>
      <c r="OCV545" s="284"/>
      <c r="OCW545" s="284"/>
      <c r="OCX545" s="284"/>
      <c r="OCY545" s="284"/>
      <c r="OCZ545" s="284"/>
      <c r="ODA545" s="284"/>
      <c r="ODB545" s="284"/>
      <c r="ODC545" s="284"/>
      <c r="ODD545" s="284"/>
      <c r="ODE545" s="284"/>
      <c r="ODF545" s="284"/>
      <c r="ODG545" s="284"/>
      <c r="ODH545" s="284"/>
      <c r="ODI545" s="284"/>
      <c r="ODJ545" s="284"/>
      <c r="ODK545" s="284"/>
      <c r="ODL545" s="284"/>
      <c r="ODM545" s="284"/>
      <c r="ODN545" s="284"/>
      <c r="ODO545" s="284"/>
      <c r="ODP545" s="284"/>
      <c r="ODQ545" s="284"/>
      <c r="ODR545" s="284"/>
      <c r="ODS545" s="284"/>
      <c r="ODT545" s="284"/>
      <c r="ODU545" s="284"/>
      <c r="ODV545" s="284"/>
      <c r="ODW545" s="284"/>
      <c r="ODX545" s="284"/>
      <c r="ODY545" s="284"/>
      <c r="ODZ545" s="284"/>
      <c r="OEA545" s="284"/>
      <c r="OEB545" s="284"/>
      <c r="OEC545" s="284"/>
      <c r="OED545" s="284"/>
      <c r="OEE545" s="284"/>
      <c r="OEF545" s="284"/>
      <c r="OEG545" s="284"/>
      <c r="OEH545" s="284"/>
      <c r="OEI545" s="284"/>
      <c r="OEJ545" s="284"/>
      <c r="OEK545" s="284"/>
      <c r="OEL545" s="284"/>
      <c r="OEM545" s="284"/>
      <c r="OEN545" s="284"/>
      <c r="OEO545" s="284"/>
      <c r="OEP545" s="284"/>
      <c r="OEQ545" s="284"/>
      <c r="OER545" s="284"/>
      <c r="OES545" s="284"/>
      <c r="OET545" s="284"/>
      <c r="OEU545" s="284"/>
      <c r="OEV545" s="284"/>
      <c r="OEW545" s="284"/>
      <c r="OEX545" s="284"/>
      <c r="OEY545" s="284"/>
      <c r="OEZ545" s="284"/>
      <c r="OFA545" s="284"/>
      <c r="OFB545" s="284"/>
      <c r="OFC545" s="284"/>
      <c r="OFD545" s="284"/>
      <c r="OFE545" s="284"/>
      <c r="OFF545" s="284"/>
      <c r="OFG545" s="284"/>
      <c r="OFH545" s="284"/>
      <c r="OFI545" s="284"/>
      <c r="OFJ545" s="284"/>
      <c r="OFK545" s="284"/>
      <c r="OFL545" s="284"/>
      <c r="OFM545" s="284"/>
      <c r="OFN545" s="284"/>
      <c r="OFO545" s="284"/>
      <c r="OFP545" s="284"/>
      <c r="OFQ545" s="284"/>
      <c r="OFR545" s="284"/>
      <c r="OFS545" s="284"/>
      <c r="OFT545" s="284"/>
      <c r="OFU545" s="284"/>
      <c r="OFV545" s="284"/>
      <c r="OFW545" s="284"/>
      <c r="OFX545" s="284"/>
      <c r="OFY545" s="284"/>
      <c r="OFZ545" s="284"/>
      <c r="OGA545" s="284"/>
      <c r="OGB545" s="284"/>
      <c r="OGC545" s="284"/>
      <c r="OGD545" s="284"/>
      <c r="OGE545" s="284"/>
      <c r="OGF545" s="284"/>
      <c r="OGG545" s="284"/>
      <c r="OGH545" s="284"/>
      <c r="OGI545" s="284"/>
      <c r="OGJ545" s="284"/>
      <c r="OGK545" s="284"/>
      <c r="OGL545" s="284"/>
      <c r="OGM545" s="284"/>
      <c r="OGN545" s="284"/>
      <c r="OGO545" s="284"/>
      <c r="OGP545" s="284"/>
      <c r="OGQ545" s="284"/>
      <c r="OGR545" s="284"/>
      <c r="OGS545" s="284"/>
      <c r="OGT545" s="284"/>
      <c r="OGU545" s="284"/>
      <c r="OGV545" s="284"/>
      <c r="OGW545" s="284"/>
      <c r="OGX545" s="284"/>
      <c r="OGY545" s="284"/>
      <c r="OGZ545" s="284"/>
      <c r="OHA545" s="284"/>
      <c r="OHB545" s="284"/>
      <c r="OHC545" s="284"/>
      <c r="OHD545" s="284"/>
      <c r="OHE545" s="284"/>
      <c r="OHF545" s="284"/>
      <c r="OHG545" s="284"/>
      <c r="OHH545" s="284"/>
      <c r="OHI545" s="284"/>
      <c r="OHJ545" s="284"/>
      <c r="OHK545" s="284"/>
      <c r="OHL545" s="284"/>
      <c r="OHM545" s="284"/>
      <c r="OHN545" s="284"/>
      <c r="OHO545" s="284"/>
      <c r="OHP545" s="284"/>
      <c r="OHQ545" s="284"/>
      <c r="OHR545" s="284"/>
      <c r="OHS545" s="284"/>
      <c r="OHT545" s="284"/>
      <c r="OHU545" s="284"/>
      <c r="OHV545" s="284"/>
      <c r="OHW545" s="284"/>
      <c r="OHX545" s="284"/>
      <c r="OHY545" s="284"/>
      <c r="OHZ545" s="284"/>
      <c r="OIA545" s="284"/>
      <c r="OIB545" s="284"/>
      <c r="OIC545" s="284"/>
      <c r="OID545" s="284"/>
      <c r="OIE545" s="284"/>
      <c r="OIF545" s="284"/>
      <c r="OIG545" s="284"/>
      <c r="OIH545" s="284"/>
      <c r="OII545" s="284"/>
      <c r="OIJ545" s="284"/>
      <c r="OIK545" s="284"/>
      <c r="OIL545" s="284"/>
      <c r="OIM545" s="284"/>
      <c r="OIN545" s="284"/>
      <c r="OIO545" s="284"/>
      <c r="OIP545" s="284"/>
      <c r="OIQ545" s="284"/>
      <c r="OIR545" s="284"/>
      <c r="OIS545" s="284"/>
      <c r="OIT545" s="284"/>
      <c r="OIU545" s="284"/>
      <c r="OIV545" s="284"/>
      <c r="OIW545" s="284"/>
      <c r="OIX545" s="284"/>
      <c r="OIY545" s="284"/>
      <c r="OIZ545" s="284"/>
      <c r="OJA545" s="284"/>
      <c r="OJB545" s="284"/>
      <c r="OJC545" s="284"/>
      <c r="OJD545" s="284"/>
      <c r="OJE545" s="284"/>
      <c r="OJF545" s="284"/>
      <c r="OJG545" s="284"/>
      <c r="OJH545" s="284"/>
      <c r="OJI545" s="284"/>
      <c r="OJJ545" s="284"/>
      <c r="OJK545" s="284"/>
      <c r="OJL545" s="284"/>
      <c r="OJM545" s="284"/>
      <c r="OJN545" s="284"/>
      <c r="OJO545" s="284"/>
      <c r="OJP545" s="284"/>
      <c r="OJQ545" s="284"/>
      <c r="OJR545" s="284"/>
      <c r="OJS545" s="284"/>
      <c r="OJT545" s="284"/>
      <c r="OJU545" s="284"/>
      <c r="OJV545" s="284"/>
      <c r="OJW545" s="284"/>
      <c r="OJX545" s="284"/>
      <c r="OJY545" s="284"/>
      <c r="OJZ545" s="284"/>
      <c r="OKA545" s="284"/>
      <c r="OKB545" s="284"/>
      <c r="OKC545" s="284"/>
      <c r="OKD545" s="284"/>
      <c r="OKE545" s="284"/>
      <c r="OKF545" s="284"/>
      <c r="OKG545" s="284"/>
      <c r="OKH545" s="284"/>
      <c r="OKI545" s="284"/>
      <c r="OKJ545" s="284"/>
      <c r="OKK545" s="284"/>
      <c r="OKL545" s="284"/>
      <c r="OKM545" s="284"/>
      <c r="OKN545" s="284"/>
      <c r="OKO545" s="284"/>
      <c r="OKP545" s="284"/>
      <c r="OKQ545" s="284"/>
      <c r="OKR545" s="284"/>
      <c r="OKS545" s="284"/>
      <c r="OKT545" s="284"/>
      <c r="OKU545" s="284"/>
      <c r="OKV545" s="284"/>
      <c r="OKW545" s="284"/>
      <c r="OKX545" s="284"/>
      <c r="OKY545" s="284"/>
      <c r="OKZ545" s="284"/>
      <c r="OLA545" s="284"/>
      <c r="OLB545" s="284"/>
      <c r="OLC545" s="284"/>
      <c r="OLD545" s="284"/>
      <c r="OLE545" s="284"/>
      <c r="OLF545" s="284"/>
      <c r="OLG545" s="284"/>
      <c r="OLH545" s="284"/>
      <c r="OLI545" s="284"/>
      <c r="OLJ545" s="284"/>
      <c r="OLK545" s="284"/>
      <c r="OLL545" s="284"/>
      <c r="OLM545" s="284"/>
      <c r="OLN545" s="284"/>
      <c r="OLO545" s="284"/>
      <c r="OLP545" s="284"/>
      <c r="OLQ545" s="284"/>
      <c r="OLR545" s="284"/>
      <c r="OLS545" s="284"/>
      <c r="OLT545" s="284"/>
      <c r="OLU545" s="284"/>
      <c r="OLV545" s="284"/>
      <c r="OLW545" s="284"/>
      <c r="OLX545" s="284"/>
      <c r="OLY545" s="284"/>
      <c r="OLZ545" s="284"/>
      <c r="OMA545" s="284"/>
      <c r="OMB545" s="284"/>
      <c r="OMC545" s="284"/>
      <c r="OMD545" s="284"/>
      <c r="OME545" s="284"/>
      <c r="OMF545" s="284"/>
      <c r="OMG545" s="284"/>
      <c r="OMH545" s="284"/>
      <c r="OMI545" s="284"/>
      <c r="OMJ545" s="284"/>
      <c r="OMK545" s="284"/>
      <c r="OML545" s="284"/>
      <c r="OMM545" s="284"/>
      <c r="OMN545" s="284"/>
      <c r="OMO545" s="284"/>
      <c r="OMP545" s="284"/>
      <c r="OMQ545" s="284"/>
      <c r="OMR545" s="284"/>
      <c r="OMS545" s="284"/>
      <c r="OMT545" s="284"/>
      <c r="OMU545" s="284"/>
      <c r="OMV545" s="284"/>
      <c r="OMW545" s="284"/>
      <c r="OMX545" s="284"/>
      <c r="OMY545" s="284"/>
      <c r="OMZ545" s="284"/>
      <c r="ONA545" s="284"/>
      <c r="ONB545" s="284"/>
      <c r="ONC545" s="284"/>
      <c r="OND545" s="284"/>
      <c r="ONE545" s="284"/>
      <c r="ONF545" s="284"/>
      <c r="ONG545" s="284"/>
      <c r="ONH545" s="284"/>
      <c r="ONI545" s="284"/>
      <c r="ONJ545" s="284"/>
      <c r="ONK545" s="284"/>
      <c r="ONL545" s="284"/>
      <c r="ONM545" s="284"/>
      <c r="ONN545" s="284"/>
      <c r="ONO545" s="284"/>
      <c r="ONP545" s="284"/>
      <c r="ONQ545" s="284"/>
      <c r="ONR545" s="284"/>
      <c r="ONS545" s="284"/>
      <c r="ONT545" s="284"/>
      <c r="ONU545" s="284"/>
      <c r="ONV545" s="284"/>
      <c r="ONW545" s="284"/>
      <c r="ONX545" s="284"/>
      <c r="ONY545" s="284"/>
      <c r="ONZ545" s="284"/>
      <c r="OOA545" s="284"/>
      <c r="OOB545" s="284"/>
      <c r="OOC545" s="284"/>
      <c r="OOD545" s="284"/>
      <c r="OOE545" s="284"/>
      <c r="OOF545" s="284"/>
      <c r="OOG545" s="284"/>
      <c r="OOH545" s="284"/>
      <c r="OOI545" s="284"/>
      <c r="OOJ545" s="284"/>
      <c r="OOK545" s="284"/>
      <c r="OOL545" s="284"/>
      <c r="OOM545" s="284"/>
      <c r="OON545" s="284"/>
      <c r="OOO545" s="284"/>
      <c r="OOP545" s="284"/>
      <c r="OOQ545" s="284"/>
      <c r="OOR545" s="284"/>
      <c r="OOS545" s="284"/>
      <c r="OOT545" s="284"/>
      <c r="OOU545" s="284"/>
      <c r="OOV545" s="284"/>
      <c r="OOW545" s="284"/>
      <c r="OOX545" s="284"/>
      <c r="OOY545" s="284"/>
      <c r="OOZ545" s="284"/>
      <c r="OPA545" s="284"/>
      <c r="OPB545" s="284"/>
      <c r="OPC545" s="284"/>
      <c r="OPD545" s="284"/>
      <c r="OPE545" s="284"/>
      <c r="OPF545" s="284"/>
      <c r="OPG545" s="284"/>
      <c r="OPH545" s="284"/>
      <c r="OPI545" s="284"/>
      <c r="OPJ545" s="284"/>
      <c r="OPK545" s="284"/>
      <c r="OPL545" s="284"/>
      <c r="OPM545" s="284"/>
      <c r="OPN545" s="284"/>
      <c r="OPO545" s="284"/>
      <c r="OPP545" s="284"/>
      <c r="OPQ545" s="284"/>
      <c r="OPR545" s="284"/>
      <c r="OPS545" s="284"/>
      <c r="OPT545" s="284"/>
      <c r="OPU545" s="284"/>
      <c r="OPV545" s="284"/>
      <c r="OPW545" s="284"/>
      <c r="OPX545" s="284"/>
      <c r="OPY545" s="284"/>
      <c r="OPZ545" s="284"/>
      <c r="OQA545" s="284"/>
      <c r="OQB545" s="284"/>
      <c r="OQC545" s="284"/>
      <c r="OQD545" s="284"/>
      <c r="OQE545" s="284"/>
      <c r="OQF545" s="284"/>
      <c r="OQG545" s="284"/>
      <c r="OQH545" s="284"/>
      <c r="OQI545" s="284"/>
      <c r="OQJ545" s="284"/>
      <c r="OQK545" s="284"/>
      <c r="OQL545" s="284"/>
      <c r="OQM545" s="284"/>
      <c r="OQN545" s="284"/>
      <c r="OQO545" s="284"/>
      <c r="OQP545" s="284"/>
      <c r="OQQ545" s="284"/>
      <c r="OQR545" s="284"/>
      <c r="OQS545" s="284"/>
      <c r="OQT545" s="284"/>
      <c r="OQU545" s="284"/>
      <c r="OQV545" s="284"/>
      <c r="OQW545" s="284"/>
      <c r="OQX545" s="284"/>
      <c r="OQY545" s="284"/>
      <c r="OQZ545" s="284"/>
      <c r="ORA545" s="284"/>
      <c r="ORB545" s="284"/>
      <c r="ORC545" s="284"/>
      <c r="ORD545" s="284"/>
      <c r="ORE545" s="284"/>
      <c r="ORF545" s="284"/>
      <c r="ORG545" s="284"/>
      <c r="ORH545" s="284"/>
      <c r="ORI545" s="284"/>
      <c r="ORJ545" s="284"/>
      <c r="ORK545" s="284"/>
      <c r="ORL545" s="284"/>
      <c r="ORM545" s="284"/>
      <c r="ORN545" s="284"/>
      <c r="ORO545" s="284"/>
      <c r="ORP545" s="284"/>
      <c r="ORQ545" s="284"/>
      <c r="ORR545" s="284"/>
      <c r="ORS545" s="284"/>
      <c r="ORT545" s="284"/>
      <c r="ORU545" s="284"/>
      <c r="ORV545" s="284"/>
      <c r="ORW545" s="284"/>
      <c r="ORX545" s="284"/>
      <c r="ORY545" s="284"/>
      <c r="ORZ545" s="284"/>
      <c r="OSA545" s="284"/>
      <c r="OSB545" s="284"/>
      <c r="OSC545" s="284"/>
      <c r="OSD545" s="284"/>
      <c r="OSE545" s="284"/>
      <c r="OSF545" s="284"/>
      <c r="OSG545" s="284"/>
      <c r="OSH545" s="284"/>
      <c r="OSI545" s="284"/>
      <c r="OSJ545" s="284"/>
      <c r="OSK545" s="284"/>
      <c r="OSL545" s="284"/>
      <c r="OSM545" s="284"/>
      <c r="OSN545" s="284"/>
      <c r="OSO545" s="284"/>
      <c r="OSP545" s="284"/>
      <c r="OSQ545" s="284"/>
      <c r="OSR545" s="284"/>
      <c r="OSS545" s="284"/>
      <c r="OST545" s="284"/>
      <c r="OSU545" s="284"/>
      <c r="OSV545" s="284"/>
      <c r="OSW545" s="284"/>
      <c r="OSX545" s="284"/>
      <c r="OSY545" s="284"/>
      <c r="OSZ545" s="284"/>
      <c r="OTA545" s="284"/>
      <c r="OTB545" s="284"/>
      <c r="OTC545" s="284"/>
      <c r="OTD545" s="284"/>
      <c r="OTE545" s="284"/>
      <c r="OTF545" s="284"/>
      <c r="OTG545" s="284"/>
      <c r="OTH545" s="284"/>
      <c r="OTI545" s="284"/>
      <c r="OTJ545" s="284"/>
      <c r="OTK545" s="284"/>
      <c r="OTL545" s="284"/>
      <c r="OTM545" s="284"/>
      <c r="OTN545" s="284"/>
      <c r="OTO545" s="284"/>
      <c r="OTP545" s="284"/>
      <c r="OTQ545" s="284"/>
      <c r="OTR545" s="284"/>
      <c r="OTS545" s="284"/>
      <c r="OTT545" s="284"/>
      <c r="OTU545" s="284"/>
      <c r="OTV545" s="284"/>
      <c r="OTW545" s="284"/>
      <c r="OTX545" s="284"/>
      <c r="OTY545" s="284"/>
      <c r="OTZ545" s="284"/>
      <c r="OUA545" s="284"/>
      <c r="OUB545" s="284"/>
      <c r="OUC545" s="284"/>
      <c r="OUD545" s="284"/>
      <c r="OUE545" s="284"/>
      <c r="OUF545" s="284"/>
      <c r="OUG545" s="284"/>
      <c r="OUH545" s="284"/>
      <c r="OUI545" s="284"/>
      <c r="OUJ545" s="284"/>
      <c r="OUK545" s="284"/>
      <c r="OUL545" s="284"/>
      <c r="OUM545" s="284"/>
      <c r="OUN545" s="284"/>
      <c r="OUO545" s="284"/>
      <c r="OUP545" s="284"/>
      <c r="OUQ545" s="284"/>
      <c r="OUR545" s="284"/>
      <c r="OUS545" s="284"/>
      <c r="OUT545" s="284"/>
      <c r="OUU545" s="284"/>
      <c r="OUV545" s="284"/>
      <c r="OUW545" s="284"/>
      <c r="OUX545" s="284"/>
      <c r="OUY545" s="284"/>
      <c r="OUZ545" s="284"/>
      <c r="OVA545" s="284"/>
      <c r="OVB545" s="284"/>
      <c r="OVC545" s="284"/>
      <c r="OVD545" s="284"/>
      <c r="OVE545" s="284"/>
      <c r="OVF545" s="284"/>
      <c r="OVG545" s="284"/>
      <c r="OVH545" s="284"/>
      <c r="OVI545" s="284"/>
      <c r="OVJ545" s="284"/>
      <c r="OVK545" s="284"/>
      <c r="OVL545" s="284"/>
      <c r="OVM545" s="284"/>
      <c r="OVN545" s="284"/>
      <c r="OVO545" s="284"/>
      <c r="OVP545" s="284"/>
      <c r="OVQ545" s="284"/>
      <c r="OVR545" s="284"/>
      <c r="OVS545" s="284"/>
      <c r="OVT545" s="284"/>
      <c r="OVU545" s="284"/>
      <c r="OVV545" s="284"/>
      <c r="OVW545" s="284"/>
      <c r="OVX545" s="284"/>
      <c r="OVY545" s="284"/>
      <c r="OVZ545" s="284"/>
      <c r="OWA545" s="284"/>
      <c r="OWB545" s="284"/>
      <c r="OWC545" s="284"/>
      <c r="OWD545" s="284"/>
      <c r="OWE545" s="284"/>
      <c r="OWF545" s="284"/>
      <c r="OWG545" s="284"/>
      <c r="OWH545" s="284"/>
      <c r="OWI545" s="284"/>
      <c r="OWJ545" s="284"/>
      <c r="OWK545" s="284"/>
      <c r="OWL545" s="284"/>
      <c r="OWM545" s="284"/>
      <c r="OWN545" s="284"/>
      <c r="OWO545" s="284"/>
      <c r="OWP545" s="284"/>
      <c r="OWQ545" s="284"/>
      <c r="OWR545" s="284"/>
      <c r="OWS545" s="284"/>
      <c r="OWT545" s="284"/>
      <c r="OWU545" s="284"/>
      <c r="OWV545" s="284"/>
      <c r="OWW545" s="284"/>
      <c r="OWX545" s="284"/>
      <c r="OWY545" s="284"/>
      <c r="OWZ545" s="284"/>
      <c r="OXA545" s="284"/>
      <c r="OXB545" s="284"/>
      <c r="OXC545" s="284"/>
      <c r="OXD545" s="284"/>
      <c r="OXE545" s="284"/>
      <c r="OXF545" s="284"/>
      <c r="OXG545" s="284"/>
      <c r="OXH545" s="284"/>
      <c r="OXI545" s="284"/>
      <c r="OXJ545" s="284"/>
      <c r="OXK545" s="284"/>
      <c r="OXL545" s="284"/>
      <c r="OXM545" s="284"/>
      <c r="OXN545" s="284"/>
      <c r="OXO545" s="284"/>
      <c r="OXP545" s="284"/>
      <c r="OXQ545" s="284"/>
      <c r="OXR545" s="284"/>
      <c r="OXS545" s="284"/>
      <c r="OXT545" s="284"/>
      <c r="OXU545" s="284"/>
      <c r="OXV545" s="284"/>
      <c r="OXW545" s="284"/>
      <c r="OXX545" s="284"/>
      <c r="OXY545" s="284"/>
      <c r="OXZ545" s="284"/>
      <c r="OYA545" s="284"/>
      <c r="OYB545" s="284"/>
      <c r="OYC545" s="284"/>
      <c r="OYD545" s="284"/>
      <c r="OYE545" s="284"/>
      <c r="OYF545" s="284"/>
      <c r="OYG545" s="284"/>
      <c r="OYH545" s="284"/>
      <c r="OYI545" s="284"/>
      <c r="OYJ545" s="284"/>
      <c r="OYK545" s="284"/>
      <c r="OYL545" s="284"/>
      <c r="OYM545" s="284"/>
      <c r="OYN545" s="284"/>
      <c r="OYO545" s="284"/>
      <c r="OYP545" s="284"/>
      <c r="OYQ545" s="284"/>
      <c r="OYR545" s="284"/>
      <c r="OYS545" s="284"/>
      <c r="OYT545" s="284"/>
      <c r="OYU545" s="284"/>
      <c r="OYV545" s="284"/>
      <c r="OYW545" s="284"/>
      <c r="OYX545" s="284"/>
      <c r="OYY545" s="284"/>
      <c r="OYZ545" s="284"/>
      <c r="OZA545" s="284"/>
      <c r="OZB545" s="284"/>
      <c r="OZC545" s="284"/>
      <c r="OZD545" s="284"/>
      <c r="OZE545" s="284"/>
      <c r="OZF545" s="284"/>
      <c r="OZG545" s="284"/>
      <c r="OZH545" s="284"/>
      <c r="OZI545" s="284"/>
      <c r="OZJ545" s="284"/>
      <c r="OZK545" s="284"/>
      <c r="OZL545" s="284"/>
      <c r="OZM545" s="284"/>
      <c r="OZN545" s="284"/>
      <c r="OZO545" s="284"/>
      <c r="OZP545" s="284"/>
      <c r="OZQ545" s="284"/>
      <c r="OZR545" s="284"/>
      <c r="OZS545" s="284"/>
      <c r="OZT545" s="284"/>
      <c r="OZU545" s="284"/>
      <c r="OZV545" s="284"/>
      <c r="OZW545" s="284"/>
      <c r="OZX545" s="284"/>
      <c r="OZY545" s="284"/>
      <c r="OZZ545" s="284"/>
      <c r="PAA545" s="284"/>
      <c r="PAB545" s="284"/>
      <c r="PAC545" s="284"/>
      <c r="PAD545" s="284"/>
      <c r="PAE545" s="284"/>
      <c r="PAF545" s="284"/>
      <c r="PAG545" s="284"/>
      <c r="PAH545" s="284"/>
      <c r="PAI545" s="284"/>
      <c r="PAJ545" s="284"/>
      <c r="PAK545" s="284"/>
      <c r="PAL545" s="284"/>
      <c r="PAM545" s="284"/>
      <c r="PAN545" s="284"/>
      <c r="PAO545" s="284"/>
      <c r="PAP545" s="284"/>
      <c r="PAQ545" s="284"/>
      <c r="PAR545" s="284"/>
      <c r="PAS545" s="284"/>
      <c r="PAT545" s="284"/>
      <c r="PAU545" s="284"/>
      <c r="PAV545" s="284"/>
      <c r="PAW545" s="284"/>
      <c r="PAX545" s="284"/>
      <c r="PAY545" s="284"/>
      <c r="PAZ545" s="284"/>
      <c r="PBA545" s="284"/>
      <c r="PBB545" s="284"/>
      <c r="PBC545" s="284"/>
      <c r="PBD545" s="284"/>
      <c r="PBE545" s="284"/>
      <c r="PBF545" s="284"/>
      <c r="PBG545" s="284"/>
      <c r="PBH545" s="284"/>
      <c r="PBI545" s="284"/>
      <c r="PBJ545" s="284"/>
      <c r="PBK545" s="284"/>
      <c r="PBL545" s="284"/>
      <c r="PBM545" s="284"/>
      <c r="PBN545" s="284"/>
      <c r="PBO545" s="284"/>
      <c r="PBP545" s="284"/>
      <c r="PBQ545" s="284"/>
      <c r="PBR545" s="284"/>
      <c r="PBS545" s="284"/>
      <c r="PBT545" s="284"/>
      <c r="PBU545" s="284"/>
      <c r="PBV545" s="284"/>
      <c r="PBW545" s="284"/>
      <c r="PBX545" s="284"/>
      <c r="PBY545" s="284"/>
      <c r="PBZ545" s="284"/>
      <c r="PCA545" s="284"/>
      <c r="PCB545" s="284"/>
      <c r="PCC545" s="284"/>
      <c r="PCD545" s="284"/>
      <c r="PCE545" s="284"/>
      <c r="PCF545" s="284"/>
      <c r="PCG545" s="284"/>
      <c r="PCH545" s="284"/>
      <c r="PCI545" s="284"/>
      <c r="PCJ545" s="284"/>
      <c r="PCK545" s="284"/>
      <c r="PCL545" s="284"/>
      <c r="PCM545" s="284"/>
      <c r="PCN545" s="284"/>
      <c r="PCO545" s="284"/>
      <c r="PCP545" s="284"/>
      <c r="PCQ545" s="284"/>
      <c r="PCR545" s="284"/>
      <c r="PCS545" s="284"/>
      <c r="PCT545" s="284"/>
      <c r="PCU545" s="284"/>
      <c r="PCV545" s="284"/>
      <c r="PCW545" s="284"/>
      <c r="PCX545" s="284"/>
      <c r="PCY545" s="284"/>
      <c r="PCZ545" s="284"/>
      <c r="PDA545" s="284"/>
      <c r="PDB545" s="284"/>
      <c r="PDC545" s="284"/>
      <c r="PDD545" s="284"/>
      <c r="PDE545" s="284"/>
      <c r="PDF545" s="284"/>
      <c r="PDG545" s="284"/>
      <c r="PDH545" s="284"/>
      <c r="PDI545" s="284"/>
      <c r="PDJ545" s="284"/>
      <c r="PDK545" s="284"/>
      <c r="PDL545" s="284"/>
      <c r="PDM545" s="284"/>
      <c r="PDN545" s="284"/>
      <c r="PDO545" s="284"/>
      <c r="PDP545" s="284"/>
      <c r="PDQ545" s="284"/>
      <c r="PDR545" s="284"/>
      <c r="PDS545" s="284"/>
      <c r="PDT545" s="284"/>
      <c r="PDU545" s="284"/>
      <c r="PDV545" s="284"/>
      <c r="PDW545" s="284"/>
      <c r="PDX545" s="284"/>
      <c r="PDY545" s="284"/>
      <c r="PDZ545" s="284"/>
      <c r="PEA545" s="284"/>
      <c r="PEB545" s="284"/>
      <c r="PEC545" s="284"/>
      <c r="PED545" s="284"/>
      <c r="PEE545" s="284"/>
      <c r="PEF545" s="284"/>
      <c r="PEG545" s="284"/>
      <c r="PEH545" s="284"/>
      <c r="PEI545" s="284"/>
      <c r="PEJ545" s="284"/>
      <c r="PEK545" s="284"/>
      <c r="PEL545" s="284"/>
      <c r="PEM545" s="284"/>
      <c r="PEN545" s="284"/>
      <c r="PEO545" s="284"/>
      <c r="PEP545" s="284"/>
      <c r="PEQ545" s="284"/>
      <c r="PER545" s="284"/>
      <c r="PES545" s="284"/>
      <c r="PET545" s="284"/>
      <c r="PEU545" s="284"/>
      <c r="PEV545" s="284"/>
      <c r="PEW545" s="284"/>
      <c r="PEX545" s="284"/>
      <c r="PEY545" s="284"/>
      <c r="PEZ545" s="284"/>
      <c r="PFA545" s="284"/>
      <c r="PFB545" s="284"/>
      <c r="PFC545" s="284"/>
      <c r="PFD545" s="284"/>
      <c r="PFE545" s="284"/>
      <c r="PFF545" s="284"/>
      <c r="PFG545" s="284"/>
      <c r="PFH545" s="284"/>
      <c r="PFI545" s="284"/>
      <c r="PFJ545" s="284"/>
      <c r="PFK545" s="284"/>
      <c r="PFL545" s="284"/>
      <c r="PFM545" s="284"/>
      <c r="PFN545" s="284"/>
      <c r="PFO545" s="284"/>
      <c r="PFP545" s="284"/>
      <c r="PFQ545" s="284"/>
      <c r="PFR545" s="284"/>
      <c r="PFS545" s="284"/>
      <c r="PFT545" s="284"/>
      <c r="PFU545" s="284"/>
      <c r="PFV545" s="284"/>
      <c r="PFW545" s="284"/>
      <c r="PFX545" s="284"/>
      <c r="PFY545" s="284"/>
      <c r="PFZ545" s="284"/>
      <c r="PGA545" s="284"/>
      <c r="PGB545" s="284"/>
      <c r="PGC545" s="284"/>
      <c r="PGD545" s="284"/>
      <c r="PGE545" s="284"/>
      <c r="PGF545" s="284"/>
      <c r="PGG545" s="284"/>
      <c r="PGH545" s="284"/>
      <c r="PGI545" s="284"/>
      <c r="PGJ545" s="284"/>
      <c r="PGK545" s="284"/>
      <c r="PGL545" s="284"/>
      <c r="PGM545" s="284"/>
      <c r="PGN545" s="284"/>
      <c r="PGO545" s="284"/>
      <c r="PGP545" s="284"/>
      <c r="PGQ545" s="284"/>
      <c r="PGR545" s="284"/>
      <c r="PGS545" s="284"/>
      <c r="PGT545" s="284"/>
      <c r="PGU545" s="284"/>
      <c r="PGV545" s="284"/>
      <c r="PGW545" s="284"/>
      <c r="PGX545" s="284"/>
      <c r="PGY545" s="284"/>
      <c r="PGZ545" s="284"/>
      <c r="PHA545" s="284"/>
      <c r="PHB545" s="284"/>
      <c r="PHC545" s="284"/>
      <c r="PHD545" s="284"/>
      <c r="PHE545" s="284"/>
      <c r="PHF545" s="284"/>
      <c r="PHG545" s="284"/>
      <c r="PHH545" s="284"/>
      <c r="PHI545" s="284"/>
      <c r="PHJ545" s="284"/>
      <c r="PHK545" s="284"/>
      <c r="PHL545" s="284"/>
      <c r="PHM545" s="284"/>
      <c r="PHN545" s="284"/>
      <c r="PHO545" s="284"/>
      <c r="PHP545" s="284"/>
      <c r="PHQ545" s="284"/>
      <c r="PHR545" s="284"/>
      <c r="PHS545" s="284"/>
      <c r="PHT545" s="284"/>
      <c r="PHU545" s="284"/>
      <c r="PHV545" s="284"/>
      <c r="PHW545" s="284"/>
      <c r="PHX545" s="284"/>
      <c r="PHY545" s="284"/>
      <c r="PHZ545" s="284"/>
      <c r="PIA545" s="284"/>
      <c r="PIB545" s="284"/>
      <c r="PIC545" s="284"/>
      <c r="PID545" s="284"/>
      <c r="PIE545" s="284"/>
      <c r="PIF545" s="284"/>
      <c r="PIG545" s="284"/>
      <c r="PIH545" s="284"/>
      <c r="PII545" s="284"/>
      <c r="PIJ545" s="284"/>
      <c r="PIK545" s="284"/>
      <c r="PIL545" s="284"/>
      <c r="PIM545" s="284"/>
      <c r="PIN545" s="284"/>
      <c r="PIO545" s="284"/>
      <c r="PIP545" s="284"/>
      <c r="PIQ545" s="284"/>
      <c r="PIR545" s="284"/>
      <c r="PIS545" s="284"/>
      <c r="PIT545" s="284"/>
      <c r="PIU545" s="284"/>
      <c r="PIV545" s="284"/>
      <c r="PIW545" s="284"/>
      <c r="PIX545" s="284"/>
      <c r="PIY545" s="284"/>
      <c r="PIZ545" s="284"/>
      <c r="PJA545" s="284"/>
      <c r="PJB545" s="284"/>
      <c r="PJC545" s="284"/>
      <c r="PJD545" s="284"/>
      <c r="PJE545" s="284"/>
      <c r="PJF545" s="284"/>
      <c r="PJG545" s="284"/>
      <c r="PJH545" s="284"/>
      <c r="PJI545" s="284"/>
      <c r="PJJ545" s="284"/>
      <c r="PJK545" s="284"/>
      <c r="PJL545" s="284"/>
      <c r="PJM545" s="284"/>
      <c r="PJN545" s="284"/>
      <c r="PJO545" s="284"/>
      <c r="PJP545" s="284"/>
      <c r="PJQ545" s="284"/>
      <c r="PJR545" s="284"/>
      <c r="PJS545" s="284"/>
      <c r="PJT545" s="284"/>
      <c r="PJU545" s="284"/>
      <c r="PJV545" s="284"/>
      <c r="PJW545" s="284"/>
      <c r="PJX545" s="284"/>
      <c r="PJY545" s="284"/>
      <c r="PJZ545" s="284"/>
      <c r="PKA545" s="284"/>
      <c r="PKB545" s="284"/>
      <c r="PKC545" s="284"/>
      <c r="PKD545" s="284"/>
      <c r="PKE545" s="284"/>
      <c r="PKF545" s="284"/>
      <c r="PKG545" s="284"/>
      <c r="PKH545" s="284"/>
      <c r="PKI545" s="284"/>
      <c r="PKJ545" s="284"/>
      <c r="PKK545" s="284"/>
      <c r="PKL545" s="284"/>
      <c r="PKM545" s="284"/>
      <c r="PKN545" s="284"/>
      <c r="PKO545" s="284"/>
      <c r="PKP545" s="284"/>
      <c r="PKQ545" s="284"/>
      <c r="PKR545" s="284"/>
      <c r="PKS545" s="284"/>
      <c r="PKT545" s="284"/>
      <c r="PKU545" s="284"/>
      <c r="PKV545" s="284"/>
      <c r="PKW545" s="284"/>
      <c r="PKX545" s="284"/>
      <c r="PKY545" s="284"/>
      <c r="PKZ545" s="284"/>
      <c r="PLA545" s="284"/>
      <c r="PLB545" s="284"/>
      <c r="PLC545" s="284"/>
      <c r="PLD545" s="284"/>
      <c r="PLE545" s="284"/>
      <c r="PLF545" s="284"/>
      <c r="PLG545" s="284"/>
      <c r="PLH545" s="284"/>
      <c r="PLI545" s="284"/>
      <c r="PLJ545" s="284"/>
      <c r="PLK545" s="284"/>
      <c r="PLL545" s="284"/>
      <c r="PLM545" s="284"/>
      <c r="PLN545" s="284"/>
      <c r="PLO545" s="284"/>
      <c r="PLP545" s="284"/>
      <c r="PLQ545" s="284"/>
      <c r="PLR545" s="284"/>
      <c r="PLS545" s="284"/>
      <c r="PLT545" s="284"/>
      <c r="PLU545" s="284"/>
      <c r="PLV545" s="284"/>
      <c r="PLW545" s="284"/>
      <c r="PLX545" s="284"/>
      <c r="PLY545" s="284"/>
      <c r="PLZ545" s="284"/>
      <c r="PMA545" s="284"/>
      <c r="PMB545" s="284"/>
      <c r="PMC545" s="284"/>
      <c r="PMD545" s="284"/>
      <c r="PME545" s="284"/>
      <c r="PMF545" s="284"/>
      <c r="PMG545" s="284"/>
      <c r="PMH545" s="284"/>
      <c r="PMI545" s="284"/>
      <c r="PMJ545" s="284"/>
      <c r="PMK545" s="284"/>
      <c r="PML545" s="284"/>
      <c r="PMM545" s="284"/>
      <c r="PMN545" s="284"/>
      <c r="PMO545" s="284"/>
      <c r="PMP545" s="284"/>
      <c r="PMQ545" s="284"/>
      <c r="PMR545" s="284"/>
      <c r="PMS545" s="284"/>
      <c r="PMT545" s="284"/>
      <c r="PMU545" s="284"/>
      <c r="PMV545" s="284"/>
      <c r="PMW545" s="284"/>
      <c r="PMX545" s="284"/>
      <c r="PMY545" s="284"/>
      <c r="PMZ545" s="284"/>
      <c r="PNA545" s="284"/>
      <c r="PNB545" s="284"/>
      <c r="PNC545" s="284"/>
      <c r="PND545" s="284"/>
      <c r="PNE545" s="284"/>
      <c r="PNF545" s="284"/>
      <c r="PNG545" s="284"/>
      <c r="PNH545" s="284"/>
      <c r="PNI545" s="284"/>
      <c r="PNJ545" s="284"/>
      <c r="PNK545" s="284"/>
      <c r="PNL545" s="284"/>
      <c r="PNM545" s="284"/>
      <c r="PNN545" s="284"/>
      <c r="PNO545" s="284"/>
      <c r="PNP545" s="284"/>
      <c r="PNQ545" s="284"/>
      <c r="PNR545" s="284"/>
      <c r="PNS545" s="284"/>
      <c r="PNT545" s="284"/>
      <c r="PNU545" s="284"/>
      <c r="PNV545" s="284"/>
      <c r="PNW545" s="284"/>
      <c r="PNX545" s="284"/>
      <c r="PNY545" s="284"/>
      <c r="PNZ545" s="284"/>
      <c r="POA545" s="284"/>
      <c r="POB545" s="284"/>
      <c r="POC545" s="284"/>
      <c r="POD545" s="284"/>
      <c r="POE545" s="284"/>
      <c r="POF545" s="284"/>
      <c r="POG545" s="284"/>
      <c r="POH545" s="284"/>
      <c r="POI545" s="284"/>
      <c r="POJ545" s="284"/>
      <c r="POK545" s="284"/>
      <c r="POL545" s="284"/>
      <c r="POM545" s="284"/>
      <c r="PON545" s="284"/>
      <c r="POO545" s="284"/>
      <c r="POP545" s="284"/>
      <c r="POQ545" s="284"/>
      <c r="POR545" s="284"/>
      <c r="POS545" s="284"/>
      <c r="POT545" s="284"/>
      <c r="POU545" s="284"/>
      <c r="POV545" s="284"/>
      <c r="POW545" s="284"/>
      <c r="POX545" s="284"/>
      <c r="POY545" s="284"/>
      <c r="POZ545" s="284"/>
      <c r="PPA545" s="284"/>
      <c r="PPB545" s="284"/>
      <c r="PPC545" s="284"/>
      <c r="PPD545" s="284"/>
      <c r="PPE545" s="284"/>
      <c r="PPF545" s="284"/>
      <c r="PPG545" s="284"/>
      <c r="PPH545" s="284"/>
      <c r="PPI545" s="284"/>
      <c r="PPJ545" s="284"/>
      <c r="PPK545" s="284"/>
      <c r="PPL545" s="284"/>
      <c r="PPM545" s="284"/>
      <c r="PPN545" s="284"/>
      <c r="PPO545" s="284"/>
      <c r="PPP545" s="284"/>
      <c r="PPQ545" s="284"/>
      <c r="PPR545" s="284"/>
      <c r="PPS545" s="284"/>
      <c r="PPT545" s="284"/>
      <c r="PPU545" s="284"/>
      <c r="PPV545" s="284"/>
      <c r="PPW545" s="284"/>
      <c r="PPX545" s="284"/>
      <c r="PPY545" s="284"/>
      <c r="PPZ545" s="284"/>
      <c r="PQA545" s="284"/>
      <c r="PQB545" s="284"/>
      <c r="PQC545" s="284"/>
      <c r="PQD545" s="284"/>
      <c r="PQE545" s="284"/>
      <c r="PQF545" s="284"/>
      <c r="PQG545" s="284"/>
      <c r="PQH545" s="284"/>
      <c r="PQI545" s="284"/>
      <c r="PQJ545" s="284"/>
      <c r="PQK545" s="284"/>
      <c r="PQL545" s="284"/>
      <c r="PQM545" s="284"/>
      <c r="PQN545" s="284"/>
      <c r="PQO545" s="284"/>
      <c r="PQP545" s="284"/>
      <c r="PQQ545" s="284"/>
      <c r="PQR545" s="284"/>
      <c r="PQS545" s="284"/>
      <c r="PQT545" s="284"/>
      <c r="PQU545" s="284"/>
      <c r="PQV545" s="284"/>
      <c r="PQW545" s="284"/>
      <c r="PQX545" s="284"/>
      <c r="PQY545" s="284"/>
      <c r="PQZ545" s="284"/>
      <c r="PRA545" s="284"/>
      <c r="PRB545" s="284"/>
      <c r="PRC545" s="284"/>
      <c r="PRD545" s="284"/>
      <c r="PRE545" s="284"/>
      <c r="PRF545" s="284"/>
      <c r="PRG545" s="284"/>
      <c r="PRH545" s="284"/>
      <c r="PRI545" s="284"/>
      <c r="PRJ545" s="284"/>
      <c r="PRK545" s="284"/>
      <c r="PRL545" s="284"/>
      <c r="PRM545" s="284"/>
      <c r="PRN545" s="284"/>
      <c r="PRO545" s="284"/>
      <c r="PRP545" s="284"/>
      <c r="PRQ545" s="284"/>
      <c r="PRR545" s="284"/>
      <c r="PRS545" s="284"/>
      <c r="PRT545" s="284"/>
      <c r="PRU545" s="284"/>
      <c r="PRV545" s="284"/>
      <c r="PRW545" s="284"/>
      <c r="PRX545" s="284"/>
      <c r="PRY545" s="284"/>
      <c r="PRZ545" s="284"/>
      <c r="PSA545" s="284"/>
      <c r="PSB545" s="284"/>
      <c r="PSC545" s="284"/>
      <c r="PSD545" s="284"/>
      <c r="PSE545" s="284"/>
      <c r="PSF545" s="284"/>
      <c r="PSG545" s="284"/>
      <c r="PSH545" s="284"/>
      <c r="PSI545" s="284"/>
      <c r="PSJ545" s="284"/>
      <c r="PSK545" s="284"/>
      <c r="PSL545" s="284"/>
      <c r="PSM545" s="284"/>
      <c r="PSN545" s="284"/>
      <c r="PSO545" s="284"/>
      <c r="PSP545" s="284"/>
      <c r="PSQ545" s="284"/>
      <c r="PSR545" s="284"/>
      <c r="PSS545" s="284"/>
      <c r="PST545" s="284"/>
      <c r="PSU545" s="284"/>
      <c r="PSV545" s="284"/>
      <c r="PSW545" s="284"/>
      <c r="PSX545" s="284"/>
      <c r="PSY545" s="284"/>
      <c r="PSZ545" s="284"/>
      <c r="PTA545" s="284"/>
      <c r="PTB545" s="284"/>
      <c r="PTC545" s="284"/>
      <c r="PTD545" s="284"/>
      <c r="PTE545" s="284"/>
      <c r="PTF545" s="284"/>
      <c r="PTG545" s="284"/>
      <c r="PTH545" s="284"/>
      <c r="PTI545" s="284"/>
      <c r="PTJ545" s="284"/>
      <c r="PTK545" s="284"/>
      <c r="PTL545" s="284"/>
      <c r="PTM545" s="284"/>
      <c r="PTN545" s="284"/>
      <c r="PTO545" s="284"/>
      <c r="PTP545" s="284"/>
      <c r="PTQ545" s="284"/>
      <c r="PTR545" s="284"/>
      <c r="PTS545" s="284"/>
      <c r="PTT545" s="284"/>
      <c r="PTU545" s="284"/>
      <c r="PTV545" s="284"/>
      <c r="PTW545" s="284"/>
      <c r="PTX545" s="284"/>
      <c r="PTY545" s="284"/>
      <c r="PTZ545" s="284"/>
      <c r="PUA545" s="284"/>
      <c r="PUB545" s="284"/>
      <c r="PUC545" s="284"/>
      <c r="PUD545" s="284"/>
      <c r="PUE545" s="284"/>
      <c r="PUF545" s="284"/>
      <c r="PUG545" s="284"/>
      <c r="PUH545" s="284"/>
      <c r="PUI545" s="284"/>
      <c r="PUJ545" s="284"/>
      <c r="PUK545" s="284"/>
      <c r="PUL545" s="284"/>
      <c r="PUM545" s="284"/>
      <c r="PUN545" s="284"/>
      <c r="PUO545" s="284"/>
      <c r="PUP545" s="284"/>
      <c r="PUQ545" s="284"/>
      <c r="PUR545" s="284"/>
      <c r="PUS545" s="284"/>
      <c r="PUT545" s="284"/>
      <c r="PUU545" s="284"/>
      <c r="PUV545" s="284"/>
      <c r="PUW545" s="284"/>
      <c r="PUX545" s="284"/>
      <c r="PUY545" s="284"/>
      <c r="PUZ545" s="284"/>
      <c r="PVA545" s="284"/>
      <c r="PVB545" s="284"/>
      <c r="PVC545" s="284"/>
      <c r="PVD545" s="284"/>
      <c r="PVE545" s="284"/>
      <c r="PVF545" s="284"/>
      <c r="PVG545" s="284"/>
      <c r="PVH545" s="284"/>
      <c r="PVI545" s="284"/>
      <c r="PVJ545" s="284"/>
      <c r="PVK545" s="284"/>
      <c r="PVL545" s="284"/>
      <c r="PVM545" s="284"/>
      <c r="PVN545" s="284"/>
      <c r="PVO545" s="284"/>
      <c r="PVP545" s="284"/>
      <c r="PVQ545" s="284"/>
      <c r="PVR545" s="284"/>
      <c r="PVS545" s="284"/>
      <c r="PVT545" s="284"/>
      <c r="PVU545" s="284"/>
      <c r="PVV545" s="284"/>
      <c r="PVW545" s="284"/>
      <c r="PVX545" s="284"/>
      <c r="PVY545" s="284"/>
      <c r="PVZ545" s="284"/>
      <c r="PWA545" s="284"/>
      <c r="PWB545" s="284"/>
      <c r="PWC545" s="284"/>
      <c r="PWD545" s="284"/>
      <c r="PWE545" s="284"/>
      <c r="PWF545" s="284"/>
      <c r="PWG545" s="284"/>
      <c r="PWH545" s="284"/>
      <c r="PWI545" s="284"/>
      <c r="PWJ545" s="284"/>
      <c r="PWK545" s="284"/>
      <c r="PWL545" s="284"/>
      <c r="PWM545" s="284"/>
      <c r="PWN545" s="284"/>
      <c r="PWO545" s="284"/>
      <c r="PWP545" s="284"/>
      <c r="PWQ545" s="284"/>
      <c r="PWR545" s="284"/>
      <c r="PWS545" s="284"/>
      <c r="PWT545" s="284"/>
      <c r="PWU545" s="284"/>
      <c r="PWV545" s="284"/>
      <c r="PWW545" s="284"/>
      <c r="PWX545" s="284"/>
      <c r="PWY545" s="284"/>
      <c r="PWZ545" s="284"/>
      <c r="PXA545" s="284"/>
      <c r="PXB545" s="284"/>
      <c r="PXC545" s="284"/>
      <c r="PXD545" s="284"/>
      <c r="PXE545" s="284"/>
      <c r="PXF545" s="284"/>
      <c r="PXG545" s="284"/>
      <c r="PXH545" s="284"/>
      <c r="PXI545" s="284"/>
      <c r="PXJ545" s="284"/>
      <c r="PXK545" s="284"/>
      <c r="PXL545" s="284"/>
      <c r="PXM545" s="284"/>
      <c r="PXN545" s="284"/>
      <c r="PXO545" s="284"/>
      <c r="PXP545" s="284"/>
      <c r="PXQ545" s="284"/>
      <c r="PXR545" s="284"/>
      <c r="PXS545" s="284"/>
      <c r="PXT545" s="284"/>
      <c r="PXU545" s="284"/>
      <c r="PXV545" s="284"/>
      <c r="PXW545" s="284"/>
      <c r="PXX545" s="284"/>
      <c r="PXY545" s="284"/>
      <c r="PXZ545" s="284"/>
      <c r="PYA545" s="284"/>
      <c r="PYB545" s="284"/>
      <c r="PYC545" s="284"/>
      <c r="PYD545" s="284"/>
      <c r="PYE545" s="284"/>
      <c r="PYF545" s="284"/>
      <c r="PYG545" s="284"/>
      <c r="PYH545" s="284"/>
      <c r="PYI545" s="284"/>
      <c r="PYJ545" s="284"/>
      <c r="PYK545" s="284"/>
      <c r="PYL545" s="284"/>
      <c r="PYM545" s="284"/>
      <c r="PYN545" s="284"/>
      <c r="PYO545" s="284"/>
      <c r="PYP545" s="284"/>
      <c r="PYQ545" s="284"/>
      <c r="PYR545" s="284"/>
      <c r="PYS545" s="284"/>
      <c r="PYT545" s="284"/>
      <c r="PYU545" s="284"/>
      <c r="PYV545" s="284"/>
      <c r="PYW545" s="284"/>
      <c r="PYX545" s="284"/>
      <c r="PYY545" s="284"/>
      <c r="PYZ545" s="284"/>
      <c r="PZA545" s="284"/>
      <c r="PZB545" s="284"/>
      <c r="PZC545" s="284"/>
      <c r="PZD545" s="284"/>
      <c r="PZE545" s="284"/>
      <c r="PZF545" s="284"/>
      <c r="PZG545" s="284"/>
      <c r="PZH545" s="284"/>
      <c r="PZI545" s="284"/>
      <c r="PZJ545" s="284"/>
      <c r="PZK545" s="284"/>
      <c r="PZL545" s="284"/>
      <c r="PZM545" s="284"/>
      <c r="PZN545" s="284"/>
      <c r="PZO545" s="284"/>
      <c r="PZP545" s="284"/>
      <c r="PZQ545" s="284"/>
      <c r="PZR545" s="284"/>
      <c r="PZS545" s="284"/>
      <c r="PZT545" s="284"/>
      <c r="PZU545" s="284"/>
      <c r="PZV545" s="284"/>
      <c r="PZW545" s="284"/>
      <c r="PZX545" s="284"/>
      <c r="PZY545" s="284"/>
      <c r="PZZ545" s="284"/>
      <c r="QAA545" s="284"/>
      <c r="QAB545" s="284"/>
      <c r="QAC545" s="284"/>
      <c r="QAD545" s="284"/>
      <c r="QAE545" s="284"/>
      <c r="QAF545" s="284"/>
      <c r="QAG545" s="284"/>
      <c r="QAH545" s="284"/>
      <c r="QAI545" s="284"/>
      <c r="QAJ545" s="284"/>
      <c r="QAK545" s="284"/>
      <c r="QAL545" s="284"/>
      <c r="QAM545" s="284"/>
      <c r="QAN545" s="284"/>
      <c r="QAO545" s="284"/>
      <c r="QAP545" s="284"/>
      <c r="QAQ545" s="284"/>
      <c r="QAR545" s="284"/>
      <c r="QAS545" s="284"/>
      <c r="QAT545" s="284"/>
      <c r="QAU545" s="284"/>
      <c r="QAV545" s="284"/>
      <c r="QAW545" s="284"/>
      <c r="QAX545" s="284"/>
      <c r="QAY545" s="284"/>
      <c r="QAZ545" s="284"/>
      <c r="QBA545" s="284"/>
      <c r="QBB545" s="284"/>
      <c r="QBC545" s="284"/>
      <c r="QBD545" s="284"/>
      <c r="QBE545" s="284"/>
      <c r="QBF545" s="284"/>
      <c r="QBG545" s="284"/>
      <c r="QBH545" s="284"/>
      <c r="QBI545" s="284"/>
      <c r="QBJ545" s="284"/>
      <c r="QBK545" s="284"/>
      <c r="QBL545" s="284"/>
      <c r="QBM545" s="284"/>
      <c r="QBN545" s="284"/>
      <c r="QBO545" s="284"/>
      <c r="QBP545" s="284"/>
      <c r="QBQ545" s="284"/>
      <c r="QBR545" s="284"/>
      <c r="QBS545" s="284"/>
      <c r="QBT545" s="284"/>
      <c r="QBU545" s="284"/>
      <c r="QBV545" s="284"/>
      <c r="QBW545" s="284"/>
      <c r="QBX545" s="284"/>
      <c r="QBY545" s="284"/>
      <c r="QBZ545" s="284"/>
      <c r="QCA545" s="284"/>
      <c r="QCB545" s="284"/>
      <c r="QCC545" s="284"/>
      <c r="QCD545" s="284"/>
      <c r="QCE545" s="284"/>
      <c r="QCF545" s="284"/>
      <c r="QCG545" s="284"/>
      <c r="QCH545" s="284"/>
      <c r="QCI545" s="284"/>
      <c r="QCJ545" s="284"/>
      <c r="QCK545" s="284"/>
      <c r="QCL545" s="284"/>
      <c r="QCM545" s="284"/>
      <c r="QCN545" s="284"/>
      <c r="QCO545" s="284"/>
      <c r="QCP545" s="284"/>
      <c r="QCQ545" s="284"/>
      <c r="QCR545" s="284"/>
      <c r="QCS545" s="284"/>
      <c r="QCT545" s="284"/>
      <c r="QCU545" s="284"/>
      <c r="QCV545" s="284"/>
      <c r="QCW545" s="284"/>
      <c r="QCX545" s="284"/>
      <c r="QCY545" s="284"/>
      <c r="QCZ545" s="284"/>
      <c r="QDA545" s="284"/>
      <c r="QDB545" s="284"/>
      <c r="QDC545" s="284"/>
      <c r="QDD545" s="284"/>
      <c r="QDE545" s="284"/>
      <c r="QDF545" s="284"/>
      <c r="QDG545" s="284"/>
      <c r="QDH545" s="284"/>
      <c r="QDI545" s="284"/>
      <c r="QDJ545" s="284"/>
      <c r="QDK545" s="284"/>
      <c r="QDL545" s="284"/>
      <c r="QDM545" s="284"/>
      <c r="QDN545" s="284"/>
      <c r="QDO545" s="284"/>
      <c r="QDP545" s="284"/>
      <c r="QDQ545" s="284"/>
      <c r="QDR545" s="284"/>
      <c r="QDS545" s="284"/>
      <c r="QDT545" s="284"/>
      <c r="QDU545" s="284"/>
      <c r="QDV545" s="284"/>
      <c r="QDW545" s="284"/>
      <c r="QDX545" s="284"/>
      <c r="QDY545" s="284"/>
      <c r="QDZ545" s="284"/>
      <c r="QEA545" s="284"/>
      <c r="QEB545" s="284"/>
      <c r="QEC545" s="284"/>
      <c r="QED545" s="284"/>
      <c r="QEE545" s="284"/>
      <c r="QEF545" s="284"/>
      <c r="QEG545" s="284"/>
      <c r="QEH545" s="284"/>
      <c r="QEI545" s="284"/>
      <c r="QEJ545" s="284"/>
      <c r="QEK545" s="284"/>
      <c r="QEL545" s="284"/>
      <c r="QEM545" s="284"/>
      <c r="QEN545" s="284"/>
      <c r="QEO545" s="284"/>
      <c r="QEP545" s="284"/>
      <c r="QEQ545" s="284"/>
      <c r="QER545" s="284"/>
      <c r="QES545" s="284"/>
      <c r="QET545" s="284"/>
      <c r="QEU545" s="284"/>
      <c r="QEV545" s="284"/>
      <c r="QEW545" s="284"/>
      <c r="QEX545" s="284"/>
      <c r="QEY545" s="284"/>
      <c r="QEZ545" s="284"/>
      <c r="QFA545" s="284"/>
      <c r="QFB545" s="284"/>
      <c r="QFC545" s="284"/>
      <c r="QFD545" s="284"/>
      <c r="QFE545" s="284"/>
      <c r="QFF545" s="284"/>
      <c r="QFG545" s="284"/>
      <c r="QFH545" s="284"/>
      <c r="QFI545" s="284"/>
      <c r="QFJ545" s="284"/>
      <c r="QFK545" s="284"/>
      <c r="QFL545" s="284"/>
      <c r="QFM545" s="284"/>
      <c r="QFN545" s="284"/>
      <c r="QFO545" s="284"/>
      <c r="QFP545" s="284"/>
      <c r="QFQ545" s="284"/>
      <c r="QFR545" s="284"/>
      <c r="QFS545" s="284"/>
      <c r="QFT545" s="284"/>
      <c r="QFU545" s="284"/>
      <c r="QFV545" s="284"/>
      <c r="QFW545" s="284"/>
      <c r="QFX545" s="284"/>
      <c r="QFY545" s="284"/>
      <c r="QFZ545" s="284"/>
      <c r="QGA545" s="284"/>
      <c r="QGB545" s="284"/>
      <c r="QGC545" s="284"/>
      <c r="QGD545" s="284"/>
      <c r="QGE545" s="284"/>
      <c r="QGF545" s="284"/>
      <c r="QGG545" s="284"/>
      <c r="QGH545" s="284"/>
      <c r="QGI545" s="284"/>
      <c r="QGJ545" s="284"/>
      <c r="QGK545" s="284"/>
      <c r="QGL545" s="284"/>
      <c r="QGM545" s="284"/>
      <c r="QGN545" s="284"/>
      <c r="QGO545" s="284"/>
      <c r="QGP545" s="284"/>
      <c r="QGQ545" s="284"/>
      <c r="QGR545" s="284"/>
      <c r="QGS545" s="284"/>
      <c r="QGT545" s="284"/>
      <c r="QGU545" s="284"/>
      <c r="QGV545" s="284"/>
      <c r="QGW545" s="284"/>
      <c r="QGX545" s="284"/>
      <c r="QGY545" s="284"/>
      <c r="QGZ545" s="284"/>
      <c r="QHA545" s="284"/>
      <c r="QHB545" s="284"/>
      <c r="QHC545" s="284"/>
      <c r="QHD545" s="284"/>
      <c r="QHE545" s="284"/>
      <c r="QHF545" s="284"/>
      <c r="QHG545" s="284"/>
      <c r="QHH545" s="284"/>
      <c r="QHI545" s="284"/>
      <c r="QHJ545" s="284"/>
      <c r="QHK545" s="284"/>
      <c r="QHL545" s="284"/>
      <c r="QHM545" s="284"/>
      <c r="QHN545" s="284"/>
      <c r="QHO545" s="284"/>
      <c r="QHP545" s="284"/>
      <c r="QHQ545" s="284"/>
      <c r="QHR545" s="284"/>
      <c r="QHS545" s="284"/>
      <c r="QHT545" s="284"/>
      <c r="QHU545" s="284"/>
      <c r="QHV545" s="284"/>
      <c r="QHW545" s="284"/>
      <c r="QHX545" s="284"/>
      <c r="QHY545" s="284"/>
      <c r="QHZ545" s="284"/>
      <c r="QIA545" s="284"/>
      <c r="QIB545" s="284"/>
      <c r="QIC545" s="284"/>
      <c r="QID545" s="284"/>
      <c r="QIE545" s="284"/>
      <c r="QIF545" s="284"/>
      <c r="QIG545" s="284"/>
      <c r="QIH545" s="284"/>
      <c r="QII545" s="284"/>
      <c r="QIJ545" s="284"/>
      <c r="QIK545" s="284"/>
      <c r="QIL545" s="284"/>
      <c r="QIM545" s="284"/>
      <c r="QIN545" s="284"/>
      <c r="QIO545" s="284"/>
      <c r="QIP545" s="284"/>
      <c r="QIQ545" s="284"/>
      <c r="QIR545" s="284"/>
      <c r="QIS545" s="284"/>
      <c r="QIT545" s="284"/>
      <c r="QIU545" s="284"/>
      <c r="QIV545" s="284"/>
      <c r="QIW545" s="284"/>
      <c r="QIX545" s="284"/>
      <c r="QIY545" s="284"/>
      <c r="QIZ545" s="284"/>
      <c r="QJA545" s="284"/>
      <c r="QJB545" s="284"/>
      <c r="QJC545" s="284"/>
      <c r="QJD545" s="284"/>
      <c r="QJE545" s="284"/>
      <c r="QJF545" s="284"/>
      <c r="QJG545" s="284"/>
      <c r="QJH545" s="284"/>
      <c r="QJI545" s="284"/>
      <c r="QJJ545" s="284"/>
      <c r="QJK545" s="284"/>
      <c r="QJL545" s="284"/>
      <c r="QJM545" s="284"/>
      <c r="QJN545" s="284"/>
      <c r="QJO545" s="284"/>
      <c r="QJP545" s="284"/>
      <c r="QJQ545" s="284"/>
      <c r="QJR545" s="284"/>
      <c r="QJS545" s="284"/>
      <c r="QJT545" s="284"/>
      <c r="QJU545" s="284"/>
      <c r="QJV545" s="284"/>
      <c r="QJW545" s="284"/>
      <c r="QJX545" s="284"/>
      <c r="QJY545" s="284"/>
      <c r="QJZ545" s="284"/>
      <c r="QKA545" s="284"/>
      <c r="QKB545" s="284"/>
      <c r="QKC545" s="284"/>
      <c r="QKD545" s="284"/>
      <c r="QKE545" s="284"/>
      <c r="QKF545" s="284"/>
      <c r="QKG545" s="284"/>
      <c r="QKH545" s="284"/>
      <c r="QKI545" s="284"/>
      <c r="QKJ545" s="284"/>
      <c r="QKK545" s="284"/>
      <c r="QKL545" s="284"/>
      <c r="QKM545" s="284"/>
      <c r="QKN545" s="284"/>
      <c r="QKO545" s="284"/>
      <c r="QKP545" s="284"/>
      <c r="QKQ545" s="284"/>
      <c r="QKR545" s="284"/>
      <c r="QKS545" s="284"/>
      <c r="QKT545" s="284"/>
      <c r="QKU545" s="284"/>
      <c r="QKV545" s="284"/>
      <c r="QKW545" s="284"/>
      <c r="QKX545" s="284"/>
      <c r="QKY545" s="284"/>
      <c r="QKZ545" s="284"/>
      <c r="QLA545" s="284"/>
      <c r="QLB545" s="284"/>
      <c r="QLC545" s="284"/>
      <c r="QLD545" s="284"/>
      <c r="QLE545" s="284"/>
      <c r="QLF545" s="284"/>
      <c r="QLG545" s="284"/>
      <c r="QLH545" s="284"/>
      <c r="QLI545" s="284"/>
      <c r="QLJ545" s="284"/>
      <c r="QLK545" s="284"/>
      <c r="QLL545" s="284"/>
      <c r="QLM545" s="284"/>
      <c r="QLN545" s="284"/>
      <c r="QLO545" s="284"/>
      <c r="QLP545" s="284"/>
      <c r="QLQ545" s="284"/>
      <c r="QLR545" s="284"/>
      <c r="QLS545" s="284"/>
      <c r="QLT545" s="284"/>
      <c r="QLU545" s="284"/>
      <c r="QLV545" s="284"/>
      <c r="QLW545" s="284"/>
      <c r="QLX545" s="284"/>
      <c r="QLY545" s="284"/>
      <c r="QLZ545" s="284"/>
      <c r="QMA545" s="284"/>
      <c r="QMB545" s="284"/>
      <c r="QMC545" s="284"/>
      <c r="QMD545" s="284"/>
      <c r="QME545" s="284"/>
      <c r="QMF545" s="284"/>
      <c r="QMG545" s="284"/>
      <c r="QMH545" s="284"/>
      <c r="QMI545" s="284"/>
      <c r="QMJ545" s="284"/>
      <c r="QMK545" s="284"/>
      <c r="QML545" s="284"/>
      <c r="QMM545" s="284"/>
      <c r="QMN545" s="284"/>
      <c r="QMO545" s="284"/>
      <c r="QMP545" s="284"/>
      <c r="QMQ545" s="284"/>
      <c r="QMR545" s="284"/>
      <c r="QMS545" s="284"/>
      <c r="QMT545" s="284"/>
      <c r="QMU545" s="284"/>
      <c r="QMV545" s="284"/>
      <c r="QMW545" s="284"/>
      <c r="QMX545" s="284"/>
      <c r="QMY545" s="284"/>
      <c r="QMZ545" s="284"/>
      <c r="QNA545" s="284"/>
      <c r="QNB545" s="284"/>
      <c r="QNC545" s="284"/>
      <c r="QND545" s="284"/>
      <c r="QNE545" s="284"/>
      <c r="QNF545" s="284"/>
      <c r="QNG545" s="284"/>
      <c r="QNH545" s="284"/>
      <c r="QNI545" s="284"/>
      <c r="QNJ545" s="284"/>
      <c r="QNK545" s="284"/>
      <c r="QNL545" s="284"/>
      <c r="QNM545" s="284"/>
      <c r="QNN545" s="284"/>
      <c r="QNO545" s="284"/>
      <c r="QNP545" s="284"/>
      <c r="QNQ545" s="284"/>
      <c r="QNR545" s="284"/>
      <c r="QNS545" s="284"/>
      <c r="QNT545" s="284"/>
      <c r="QNU545" s="284"/>
      <c r="QNV545" s="284"/>
      <c r="QNW545" s="284"/>
      <c r="QNX545" s="284"/>
      <c r="QNY545" s="284"/>
      <c r="QNZ545" s="284"/>
      <c r="QOA545" s="284"/>
      <c r="QOB545" s="284"/>
      <c r="QOC545" s="284"/>
      <c r="QOD545" s="284"/>
      <c r="QOE545" s="284"/>
      <c r="QOF545" s="284"/>
      <c r="QOG545" s="284"/>
      <c r="QOH545" s="284"/>
      <c r="QOI545" s="284"/>
      <c r="QOJ545" s="284"/>
      <c r="QOK545" s="284"/>
      <c r="QOL545" s="284"/>
      <c r="QOM545" s="284"/>
      <c r="QON545" s="284"/>
      <c r="QOO545" s="284"/>
      <c r="QOP545" s="284"/>
      <c r="QOQ545" s="284"/>
      <c r="QOR545" s="284"/>
      <c r="QOS545" s="284"/>
      <c r="QOT545" s="284"/>
      <c r="QOU545" s="284"/>
      <c r="QOV545" s="284"/>
      <c r="QOW545" s="284"/>
      <c r="QOX545" s="284"/>
      <c r="QOY545" s="284"/>
      <c r="QOZ545" s="284"/>
      <c r="QPA545" s="284"/>
      <c r="QPB545" s="284"/>
      <c r="QPC545" s="284"/>
      <c r="QPD545" s="284"/>
      <c r="QPE545" s="284"/>
      <c r="QPF545" s="284"/>
      <c r="QPG545" s="284"/>
      <c r="QPH545" s="284"/>
      <c r="QPI545" s="284"/>
      <c r="QPJ545" s="284"/>
      <c r="QPK545" s="284"/>
      <c r="QPL545" s="284"/>
      <c r="QPM545" s="284"/>
      <c r="QPN545" s="284"/>
      <c r="QPO545" s="284"/>
      <c r="QPP545" s="284"/>
      <c r="QPQ545" s="284"/>
      <c r="QPR545" s="284"/>
      <c r="QPS545" s="284"/>
      <c r="QPT545" s="284"/>
      <c r="QPU545" s="284"/>
      <c r="QPV545" s="284"/>
      <c r="QPW545" s="284"/>
      <c r="QPX545" s="284"/>
      <c r="QPY545" s="284"/>
      <c r="QPZ545" s="284"/>
      <c r="QQA545" s="284"/>
      <c r="QQB545" s="284"/>
      <c r="QQC545" s="284"/>
      <c r="QQD545" s="284"/>
      <c r="QQE545" s="284"/>
      <c r="QQF545" s="284"/>
      <c r="QQG545" s="284"/>
      <c r="QQH545" s="284"/>
      <c r="QQI545" s="284"/>
      <c r="QQJ545" s="284"/>
      <c r="QQK545" s="284"/>
      <c r="QQL545" s="284"/>
      <c r="QQM545" s="284"/>
      <c r="QQN545" s="284"/>
      <c r="QQO545" s="284"/>
      <c r="QQP545" s="284"/>
      <c r="QQQ545" s="284"/>
      <c r="QQR545" s="284"/>
      <c r="QQS545" s="284"/>
      <c r="QQT545" s="284"/>
      <c r="QQU545" s="284"/>
      <c r="QQV545" s="284"/>
      <c r="QQW545" s="284"/>
      <c r="QQX545" s="284"/>
      <c r="QQY545" s="284"/>
      <c r="QQZ545" s="284"/>
      <c r="QRA545" s="284"/>
      <c r="QRB545" s="284"/>
      <c r="QRC545" s="284"/>
      <c r="QRD545" s="284"/>
      <c r="QRE545" s="284"/>
      <c r="QRF545" s="284"/>
      <c r="QRG545" s="284"/>
      <c r="QRH545" s="284"/>
      <c r="QRI545" s="284"/>
      <c r="QRJ545" s="284"/>
      <c r="QRK545" s="284"/>
      <c r="QRL545" s="284"/>
      <c r="QRM545" s="284"/>
      <c r="QRN545" s="284"/>
      <c r="QRO545" s="284"/>
      <c r="QRP545" s="284"/>
      <c r="QRQ545" s="284"/>
      <c r="QRR545" s="284"/>
      <c r="QRS545" s="284"/>
      <c r="QRT545" s="284"/>
      <c r="QRU545" s="284"/>
      <c r="QRV545" s="284"/>
      <c r="QRW545" s="284"/>
      <c r="QRX545" s="284"/>
      <c r="QRY545" s="284"/>
      <c r="QRZ545" s="284"/>
      <c r="QSA545" s="284"/>
      <c r="QSB545" s="284"/>
      <c r="QSC545" s="284"/>
      <c r="QSD545" s="284"/>
      <c r="QSE545" s="284"/>
      <c r="QSF545" s="284"/>
      <c r="QSG545" s="284"/>
      <c r="QSH545" s="284"/>
      <c r="QSI545" s="284"/>
      <c r="QSJ545" s="284"/>
      <c r="QSK545" s="284"/>
      <c r="QSL545" s="284"/>
      <c r="QSM545" s="284"/>
      <c r="QSN545" s="284"/>
      <c r="QSO545" s="284"/>
      <c r="QSP545" s="284"/>
      <c r="QSQ545" s="284"/>
      <c r="QSR545" s="284"/>
      <c r="QSS545" s="284"/>
      <c r="QST545" s="284"/>
      <c r="QSU545" s="284"/>
      <c r="QSV545" s="284"/>
      <c r="QSW545" s="284"/>
      <c r="QSX545" s="284"/>
      <c r="QSY545" s="284"/>
      <c r="QSZ545" s="284"/>
      <c r="QTA545" s="284"/>
      <c r="QTB545" s="284"/>
      <c r="QTC545" s="284"/>
      <c r="QTD545" s="284"/>
      <c r="QTE545" s="284"/>
      <c r="QTF545" s="284"/>
      <c r="QTG545" s="284"/>
      <c r="QTH545" s="284"/>
      <c r="QTI545" s="284"/>
      <c r="QTJ545" s="284"/>
      <c r="QTK545" s="284"/>
      <c r="QTL545" s="284"/>
      <c r="QTM545" s="284"/>
      <c r="QTN545" s="284"/>
      <c r="QTO545" s="284"/>
      <c r="QTP545" s="284"/>
      <c r="QTQ545" s="284"/>
      <c r="QTR545" s="284"/>
      <c r="QTS545" s="284"/>
      <c r="QTT545" s="284"/>
      <c r="QTU545" s="284"/>
      <c r="QTV545" s="284"/>
      <c r="QTW545" s="284"/>
      <c r="QTX545" s="284"/>
      <c r="QTY545" s="284"/>
      <c r="QTZ545" s="284"/>
      <c r="QUA545" s="284"/>
      <c r="QUB545" s="284"/>
      <c r="QUC545" s="284"/>
      <c r="QUD545" s="284"/>
      <c r="QUE545" s="284"/>
      <c r="QUF545" s="284"/>
      <c r="QUG545" s="284"/>
      <c r="QUH545" s="284"/>
      <c r="QUI545" s="284"/>
      <c r="QUJ545" s="284"/>
      <c r="QUK545" s="284"/>
      <c r="QUL545" s="284"/>
      <c r="QUM545" s="284"/>
      <c r="QUN545" s="284"/>
      <c r="QUO545" s="284"/>
      <c r="QUP545" s="284"/>
      <c r="QUQ545" s="284"/>
      <c r="QUR545" s="284"/>
      <c r="QUS545" s="284"/>
      <c r="QUT545" s="284"/>
      <c r="QUU545" s="284"/>
      <c r="QUV545" s="284"/>
      <c r="QUW545" s="284"/>
      <c r="QUX545" s="284"/>
      <c r="QUY545" s="284"/>
      <c r="QUZ545" s="284"/>
      <c r="QVA545" s="284"/>
      <c r="QVB545" s="284"/>
      <c r="QVC545" s="284"/>
      <c r="QVD545" s="284"/>
      <c r="QVE545" s="284"/>
      <c r="QVF545" s="284"/>
      <c r="QVG545" s="284"/>
      <c r="QVH545" s="284"/>
      <c r="QVI545" s="284"/>
      <c r="QVJ545" s="284"/>
      <c r="QVK545" s="284"/>
      <c r="QVL545" s="284"/>
      <c r="QVM545" s="284"/>
      <c r="QVN545" s="284"/>
      <c r="QVO545" s="284"/>
      <c r="QVP545" s="284"/>
      <c r="QVQ545" s="284"/>
      <c r="QVR545" s="284"/>
      <c r="QVS545" s="284"/>
      <c r="QVT545" s="284"/>
      <c r="QVU545" s="284"/>
      <c r="QVV545" s="284"/>
      <c r="QVW545" s="284"/>
      <c r="QVX545" s="284"/>
      <c r="QVY545" s="284"/>
      <c r="QVZ545" s="284"/>
      <c r="QWA545" s="284"/>
      <c r="QWB545" s="284"/>
      <c r="QWC545" s="284"/>
      <c r="QWD545" s="284"/>
      <c r="QWE545" s="284"/>
      <c r="QWF545" s="284"/>
      <c r="QWG545" s="284"/>
      <c r="QWH545" s="284"/>
      <c r="QWI545" s="284"/>
      <c r="QWJ545" s="284"/>
      <c r="QWK545" s="284"/>
      <c r="QWL545" s="284"/>
      <c r="QWM545" s="284"/>
      <c r="QWN545" s="284"/>
      <c r="QWO545" s="284"/>
      <c r="QWP545" s="284"/>
      <c r="QWQ545" s="284"/>
      <c r="QWR545" s="284"/>
      <c r="QWS545" s="284"/>
      <c r="QWT545" s="284"/>
      <c r="QWU545" s="284"/>
      <c r="QWV545" s="284"/>
      <c r="QWW545" s="284"/>
      <c r="QWX545" s="284"/>
      <c r="QWY545" s="284"/>
      <c r="QWZ545" s="284"/>
      <c r="QXA545" s="284"/>
      <c r="QXB545" s="284"/>
      <c r="QXC545" s="284"/>
      <c r="QXD545" s="284"/>
      <c r="QXE545" s="284"/>
      <c r="QXF545" s="284"/>
      <c r="QXG545" s="284"/>
      <c r="QXH545" s="284"/>
      <c r="QXI545" s="284"/>
      <c r="QXJ545" s="284"/>
      <c r="QXK545" s="284"/>
      <c r="QXL545" s="284"/>
      <c r="QXM545" s="284"/>
      <c r="QXN545" s="284"/>
      <c r="QXO545" s="284"/>
      <c r="QXP545" s="284"/>
      <c r="QXQ545" s="284"/>
      <c r="QXR545" s="284"/>
      <c r="QXS545" s="284"/>
      <c r="QXT545" s="284"/>
      <c r="QXU545" s="284"/>
      <c r="QXV545" s="284"/>
      <c r="QXW545" s="284"/>
      <c r="QXX545" s="284"/>
      <c r="QXY545" s="284"/>
      <c r="QXZ545" s="284"/>
      <c r="QYA545" s="284"/>
      <c r="QYB545" s="284"/>
      <c r="QYC545" s="284"/>
      <c r="QYD545" s="284"/>
      <c r="QYE545" s="284"/>
      <c r="QYF545" s="284"/>
      <c r="QYG545" s="284"/>
      <c r="QYH545" s="284"/>
      <c r="QYI545" s="284"/>
      <c r="QYJ545" s="284"/>
      <c r="QYK545" s="284"/>
      <c r="QYL545" s="284"/>
      <c r="QYM545" s="284"/>
      <c r="QYN545" s="284"/>
      <c r="QYO545" s="284"/>
      <c r="QYP545" s="284"/>
      <c r="QYQ545" s="284"/>
      <c r="QYR545" s="284"/>
      <c r="QYS545" s="284"/>
      <c r="QYT545" s="284"/>
      <c r="QYU545" s="284"/>
      <c r="QYV545" s="284"/>
      <c r="QYW545" s="284"/>
      <c r="QYX545" s="284"/>
      <c r="QYY545" s="284"/>
      <c r="QYZ545" s="284"/>
      <c r="QZA545" s="284"/>
      <c r="QZB545" s="284"/>
      <c r="QZC545" s="284"/>
      <c r="QZD545" s="284"/>
      <c r="QZE545" s="284"/>
      <c r="QZF545" s="284"/>
      <c r="QZG545" s="284"/>
      <c r="QZH545" s="284"/>
      <c r="QZI545" s="284"/>
      <c r="QZJ545" s="284"/>
      <c r="QZK545" s="284"/>
      <c r="QZL545" s="284"/>
      <c r="QZM545" s="284"/>
      <c r="QZN545" s="284"/>
      <c r="QZO545" s="284"/>
      <c r="QZP545" s="284"/>
      <c r="QZQ545" s="284"/>
      <c r="QZR545" s="284"/>
      <c r="QZS545" s="284"/>
      <c r="QZT545" s="284"/>
      <c r="QZU545" s="284"/>
      <c r="QZV545" s="284"/>
      <c r="QZW545" s="284"/>
      <c r="QZX545" s="284"/>
      <c r="QZY545" s="284"/>
      <c r="QZZ545" s="284"/>
      <c r="RAA545" s="284"/>
      <c r="RAB545" s="284"/>
      <c r="RAC545" s="284"/>
      <c r="RAD545" s="284"/>
      <c r="RAE545" s="284"/>
      <c r="RAF545" s="284"/>
      <c r="RAG545" s="284"/>
      <c r="RAH545" s="284"/>
      <c r="RAI545" s="284"/>
      <c r="RAJ545" s="284"/>
      <c r="RAK545" s="284"/>
      <c r="RAL545" s="284"/>
      <c r="RAM545" s="284"/>
      <c r="RAN545" s="284"/>
      <c r="RAO545" s="284"/>
      <c r="RAP545" s="284"/>
      <c r="RAQ545" s="284"/>
      <c r="RAR545" s="284"/>
      <c r="RAS545" s="284"/>
      <c r="RAT545" s="284"/>
      <c r="RAU545" s="284"/>
      <c r="RAV545" s="284"/>
      <c r="RAW545" s="284"/>
      <c r="RAX545" s="284"/>
      <c r="RAY545" s="284"/>
      <c r="RAZ545" s="284"/>
      <c r="RBA545" s="284"/>
      <c r="RBB545" s="284"/>
      <c r="RBC545" s="284"/>
      <c r="RBD545" s="284"/>
      <c r="RBE545" s="284"/>
      <c r="RBF545" s="284"/>
      <c r="RBG545" s="284"/>
      <c r="RBH545" s="284"/>
      <c r="RBI545" s="284"/>
      <c r="RBJ545" s="284"/>
      <c r="RBK545" s="284"/>
      <c r="RBL545" s="284"/>
      <c r="RBM545" s="284"/>
      <c r="RBN545" s="284"/>
      <c r="RBO545" s="284"/>
      <c r="RBP545" s="284"/>
      <c r="RBQ545" s="284"/>
      <c r="RBR545" s="284"/>
      <c r="RBS545" s="284"/>
      <c r="RBT545" s="284"/>
      <c r="RBU545" s="284"/>
      <c r="RBV545" s="284"/>
      <c r="RBW545" s="284"/>
      <c r="RBX545" s="284"/>
      <c r="RBY545" s="284"/>
      <c r="RBZ545" s="284"/>
      <c r="RCA545" s="284"/>
      <c r="RCB545" s="284"/>
      <c r="RCC545" s="284"/>
      <c r="RCD545" s="284"/>
      <c r="RCE545" s="284"/>
      <c r="RCF545" s="284"/>
      <c r="RCG545" s="284"/>
      <c r="RCH545" s="284"/>
      <c r="RCI545" s="284"/>
      <c r="RCJ545" s="284"/>
      <c r="RCK545" s="284"/>
      <c r="RCL545" s="284"/>
      <c r="RCM545" s="284"/>
      <c r="RCN545" s="284"/>
      <c r="RCO545" s="284"/>
      <c r="RCP545" s="284"/>
      <c r="RCQ545" s="284"/>
      <c r="RCR545" s="284"/>
      <c r="RCS545" s="284"/>
      <c r="RCT545" s="284"/>
      <c r="RCU545" s="284"/>
      <c r="RCV545" s="284"/>
      <c r="RCW545" s="284"/>
      <c r="RCX545" s="284"/>
      <c r="RCY545" s="284"/>
      <c r="RCZ545" s="284"/>
      <c r="RDA545" s="284"/>
      <c r="RDB545" s="284"/>
      <c r="RDC545" s="284"/>
      <c r="RDD545" s="284"/>
      <c r="RDE545" s="284"/>
      <c r="RDF545" s="284"/>
      <c r="RDG545" s="284"/>
      <c r="RDH545" s="284"/>
      <c r="RDI545" s="284"/>
      <c r="RDJ545" s="284"/>
      <c r="RDK545" s="284"/>
      <c r="RDL545" s="284"/>
      <c r="RDM545" s="284"/>
      <c r="RDN545" s="284"/>
      <c r="RDO545" s="284"/>
      <c r="RDP545" s="284"/>
      <c r="RDQ545" s="284"/>
      <c r="RDR545" s="284"/>
      <c r="RDS545" s="284"/>
      <c r="RDT545" s="284"/>
      <c r="RDU545" s="284"/>
      <c r="RDV545" s="284"/>
      <c r="RDW545" s="284"/>
      <c r="RDX545" s="284"/>
      <c r="RDY545" s="284"/>
      <c r="RDZ545" s="284"/>
      <c r="REA545" s="284"/>
      <c r="REB545" s="284"/>
      <c r="REC545" s="284"/>
      <c r="RED545" s="284"/>
      <c r="REE545" s="284"/>
      <c r="REF545" s="284"/>
      <c r="REG545" s="284"/>
      <c r="REH545" s="284"/>
      <c r="REI545" s="284"/>
      <c r="REJ545" s="284"/>
      <c r="REK545" s="284"/>
      <c r="REL545" s="284"/>
      <c r="REM545" s="284"/>
      <c r="REN545" s="284"/>
      <c r="REO545" s="284"/>
      <c r="REP545" s="284"/>
      <c r="REQ545" s="284"/>
      <c r="RER545" s="284"/>
      <c r="RES545" s="284"/>
      <c r="RET545" s="284"/>
      <c r="REU545" s="284"/>
      <c r="REV545" s="284"/>
      <c r="REW545" s="284"/>
      <c r="REX545" s="284"/>
      <c r="REY545" s="284"/>
      <c r="REZ545" s="284"/>
      <c r="RFA545" s="284"/>
      <c r="RFB545" s="284"/>
      <c r="RFC545" s="284"/>
      <c r="RFD545" s="284"/>
      <c r="RFE545" s="284"/>
      <c r="RFF545" s="284"/>
      <c r="RFG545" s="284"/>
      <c r="RFH545" s="284"/>
      <c r="RFI545" s="284"/>
      <c r="RFJ545" s="284"/>
      <c r="RFK545" s="284"/>
      <c r="RFL545" s="284"/>
      <c r="RFM545" s="284"/>
      <c r="RFN545" s="284"/>
      <c r="RFO545" s="284"/>
      <c r="RFP545" s="284"/>
      <c r="RFQ545" s="284"/>
      <c r="RFR545" s="284"/>
      <c r="RFS545" s="284"/>
      <c r="RFT545" s="284"/>
      <c r="RFU545" s="284"/>
      <c r="RFV545" s="284"/>
      <c r="RFW545" s="284"/>
      <c r="RFX545" s="284"/>
      <c r="RFY545" s="284"/>
      <c r="RFZ545" s="284"/>
      <c r="RGA545" s="284"/>
      <c r="RGB545" s="284"/>
      <c r="RGC545" s="284"/>
      <c r="RGD545" s="284"/>
      <c r="RGE545" s="284"/>
      <c r="RGF545" s="284"/>
      <c r="RGG545" s="284"/>
      <c r="RGH545" s="284"/>
      <c r="RGI545" s="284"/>
      <c r="RGJ545" s="284"/>
      <c r="RGK545" s="284"/>
      <c r="RGL545" s="284"/>
      <c r="RGM545" s="284"/>
      <c r="RGN545" s="284"/>
      <c r="RGO545" s="284"/>
      <c r="RGP545" s="284"/>
      <c r="RGQ545" s="284"/>
      <c r="RGR545" s="284"/>
      <c r="RGS545" s="284"/>
      <c r="RGT545" s="284"/>
      <c r="RGU545" s="284"/>
      <c r="RGV545" s="284"/>
      <c r="RGW545" s="284"/>
      <c r="RGX545" s="284"/>
      <c r="RGY545" s="284"/>
      <c r="RGZ545" s="284"/>
      <c r="RHA545" s="284"/>
      <c r="RHB545" s="284"/>
      <c r="RHC545" s="284"/>
      <c r="RHD545" s="284"/>
      <c r="RHE545" s="284"/>
      <c r="RHF545" s="284"/>
      <c r="RHG545" s="284"/>
      <c r="RHH545" s="284"/>
      <c r="RHI545" s="284"/>
      <c r="RHJ545" s="284"/>
      <c r="RHK545" s="284"/>
      <c r="RHL545" s="284"/>
      <c r="RHM545" s="284"/>
      <c r="RHN545" s="284"/>
      <c r="RHO545" s="284"/>
      <c r="RHP545" s="284"/>
      <c r="RHQ545" s="284"/>
      <c r="RHR545" s="284"/>
      <c r="RHS545" s="284"/>
      <c r="RHT545" s="284"/>
      <c r="RHU545" s="284"/>
      <c r="RHV545" s="284"/>
      <c r="RHW545" s="284"/>
      <c r="RHX545" s="284"/>
      <c r="RHY545" s="284"/>
      <c r="RHZ545" s="284"/>
      <c r="RIA545" s="284"/>
      <c r="RIB545" s="284"/>
      <c r="RIC545" s="284"/>
      <c r="RID545" s="284"/>
      <c r="RIE545" s="284"/>
      <c r="RIF545" s="284"/>
      <c r="RIG545" s="284"/>
      <c r="RIH545" s="284"/>
      <c r="RII545" s="284"/>
      <c r="RIJ545" s="284"/>
      <c r="RIK545" s="284"/>
      <c r="RIL545" s="284"/>
      <c r="RIM545" s="284"/>
      <c r="RIN545" s="284"/>
      <c r="RIO545" s="284"/>
      <c r="RIP545" s="284"/>
      <c r="RIQ545" s="284"/>
      <c r="RIR545" s="284"/>
      <c r="RIS545" s="284"/>
      <c r="RIT545" s="284"/>
      <c r="RIU545" s="284"/>
      <c r="RIV545" s="284"/>
      <c r="RIW545" s="284"/>
      <c r="RIX545" s="284"/>
      <c r="RIY545" s="284"/>
      <c r="RIZ545" s="284"/>
      <c r="RJA545" s="284"/>
      <c r="RJB545" s="284"/>
      <c r="RJC545" s="284"/>
      <c r="RJD545" s="284"/>
      <c r="RJE545" s="284"/>
      <c r="RJF545" s="284"/>
      <c r="RJG545" s="284"/>
      <c r="RJH545" s="284"/>
      <c r="RJI545" s="284"/>
      <c r="RJJ545" s="284"/>
      <c r="RJK545" s="284"/>
      <c r="RJL545" s="284"/>
      <c r="RJM545" s="284"/>
      <c r="RJN545" s="284"/>
      <c r="RJO545" s="284"/>
      <c r="RJP545" s="284"/>
      <c r="RJQ545" s="284"/>
      <c r="RJR545" s="284"/>
      <c r="RJS545" s="284"/>
      <c r="RJT545" s="284"/>
      <c r="RJU545" s="284"/>
      <c r="RJV545" s="284"/>
      <c r="RJW545" s="284"/>
      <c r="RJX545" s="284"/>
      <c r="RJY545" s="284"/>
      <c r="RJZ545" s="284"/>
      <c r="RKA545" s="284"/>
      <c r="RKB545" s="284"/>
      <c r="RKC545" s="284"/>
      <c r="RKD545" s="284"/>
      <c r="RKE545" s="284"/>
      <c r="RKF545" s="284"/>
      <c r="RKG545" s="284"/>
      <c r="RKH545" s="284"/>
      <c r="RKI545" s="284"/>
      <c r="RKJ545" s="284"/>
      <c r="RKK545" s="284"/>
      <c r="RKL545" s="284"/>
      <c r="RKM545" s="284"/>
      <c r="RKN545" s="284"/>
      <c r="RKO545" s="284"/>
      <c r="RKP545" s="284"/>
      <c r="RKQ545" s="284"/>
      <c r="RKR545" s="284"/>
      <c r="RKS545" s="284"/>
      <c r="RKT545" s="284"/>
      <c r="RKU545" s="284"/>
      <c r="RKV545" s="284"/>
      <c r="RKW545" s="284"/>
      <c r="RKX545" s="284"/>
      <c r="RKY545" s="284"/>
      <c r="RKZ545" s="284"/>
      <c r="RLA545" s="284"/>
      <c r="RLB545" s="284"/>
      <c r="RLC545" s="284"/>
      <c r="RLD545" s="284"/>
      <c r="RLE545" s="284"/>
      <c r="RLF545" s="284"/>
      <c r="RLG545" s="284"/>
      <c r="RLH545" s="284"/>
      <c r="RLI545" s="284"/>
      <c r="RLJ545" s="284"/>
      <c r="RLK545" s="284"/>
      <c r="RLL545" s="284"/>
      <c r="RLM545" s="284"/>
      <c r="RLN545" s="284"/>
      <c r="RLO545" s="284"/>
      <c r="RLP545" s="284"/>
      <c r="RLQ545" s="284"/>
      <c r="RLR545" s="284"/>
      <c r="RLS545" s="284"/>
      <c r="RLT545" s="284"/>
      <c r="RLU545" s="284"/>
      <c r="RLV545" s="284"/>
      <c r="RLW545" s="284"/>
      <c r="RLX545" s="284"/>
      <c r="RLY545" s="284"/>
      <c r="RLZ545" s="284"/>
      <c r="RMA545" s="284"/>
      <c r="RMB545" s="284"/>
      <c r="RMC545" s="284"/>
      <c r="RMD545" s="284"/>
      <c r="RME545" s="284"/>
      <c r="RMF545" s="284"/>
      <c r="RMG545" s="284"/>
      <c r="RMH545" s="284"/>
      <c r="RMI545" s="284"/>
      <c r="RMJ545" s="284"/>
      <c r="RMK545" s="284"/>
      <c r="RML545" s="284"/>
      <c r="RMM545" s="284"/>
      <c r="RMN545" s="284"/>
      <c r="RMO545" s="284"/>
      <c r="RMP545" s="284"/>
      <c r="RMQ545" s="284"/>
      <c r="RMR545" s="284"/>
      <c r="RMS545" s="284"/>
      <c r="RMT545" s="284"/>
      <c r="RMU545" s="284"/>
      <c r="RMV545" s="284"/>
      <c r="RMW545" s="284"/>
      <c r="RMX545" s="284"/>
      <c r="RMY545" s="284"/>
      <c r="RMZ545" s="284"/>
      <c r="RNA545" s="284"/>
      <c r="RNB545" s="284"/>
      <c r="RNC545" s="284"/>
      <c r="RND545" s="284"/>
      <c r="RNE545" s="284"/>
      <c r="RNF545" s="284"/>
      <c r="RNG545" s="284"/>
      <c r="RNH545" s="284"/>
      <c r="RNI545" s="284"/>
      <c r="RNJ545" s="284"/>
      <c r="RNK545" s="284"/>
      <c r="RNL545" s="284"/>
      <c r="RNM545" s="284"/>
      <c r="RNN545" s="284"/>
      <c r="RNO545" s="284"/>
      <c r="RNP545" s="284"/>
      <c r="RNQ545" s="284"/>
      <c r="RNR545" s="284"/>
      <c r="RNS545" s="284"/>
      <c r="RNT545" s="284"/>
      <c r="RNU545" s="284"/>
      <c r="RNV545" s="284"/>
      <c r="RNW545" s="284"/>
      <c r="RNX545" s="284"/>
      <c r="RNY545" s="284"/>
      <c r="RNZ545" s="284"/>
      <c r="ROA545" s="284"/>
      <c r="ROB545" s="284"/>
      <c r="ROC545" s="284"/>
      <c r="ROD545" s="284"/>
      <c r="ROE545" s="284"/>
      <c r="ROF545" s="284"/>
      <c r="ROG545" s="284"/>
      <c r="ROH545" s="284"/>
      <c r="ROI545" s="284"/>
      <c r="ROJ545" s="284"/>
      <c r="ROK545" s="284"/>
      <c r="ROL545" s="284"/>
      <c r="ROM545" s="284"/>
      <c r="RON545" s="284"/>
      <c r="ROO545" s="284"/>
      <c r="ROP545" s="284"/>
      <c r="ROQ545" s="284"/>
      <c r="ROR545" s="284"/>
      <c r="ROS545" s="284"/>
      <c r="ROT545" s="284"/>
      <c r="ROU545" s="284"/>
      <c r="ROV545" s="284"/>
      <c r="ROW545" s="284"/>
      <c r="ROX545" s="284"/>
      <c r="ROY545" s="284"/>
      <c r="ROZ545" s="284"/>
      <c r="RPA545" s="284"/>
      <c r="RPB545" s="284"/>
      <c r="RPC545" s="284"/>
      <c r="RPD545" s="284"/>
      <c r="RPE545" s="284"/>
      <c r="RPF545" s="284"/>
      <c r="RPG545" s="284"/>
      <c r="RPH545" s="284"/>
      <c r="RPI545" s="284"/>
      <c r="RPJ545" s="284"/>
      <c r="RPK545" s="284"/>
      <c r="RPL545" s="284"/>
      <c r="RPM545" s="284"/>
      <c r="RPN545" s="284"/>
      <c r="RPO545" s="284"/>
      <c r="RPP545" s="284"/>
      <c r="RPQ545" s="284"/>
      <c r="RPR545" s="284"/>
      <c r="RPS545" s="284"/>
      <c r="RPT545" s="284"/>
      <c r="RPU545" s="284"/>
      <c r="RPV545" s="284"/>
      <c r="RPW545" s="284"/>
      <c r="RPX545" s="284"/>
      <c r="RPY545" s="284"/>
      <c r="RPZ545" s="284"/>
      <c r="RQA545" s="284"/>
      <c r="RQB545" s="284"/>
      <c r="RQC545" s="284"/>
      <c r="RQD545" s="284"/>
      <c r="RQE545" s="284"/>
      <c r="RQF545" s="284"/>
      <c r="RQG545" s="284"/>
      <c r="RQH545" s="284"/>
      <c r="RQI545" s="284"/>
      <c r="RQJ545" s="284"/>
      <c r="RQK545" s="284"/>
      <c r="RQL545" s="284"/>
      <c r="RQM545" s="284"/>
      <c r="RQN545" s="284"/>
      <c r="RQO545" s="284"/>
      <c r="RQP545" s="284"/>
      <c r="RQQ545" s="284"/>
      <c r="RQR545" s="284"/>
      <c r="RQS545" s="284"/>
      <c r="RQT545" s="284"/>
      <c r="RQU545" s="284"/>
      <c r="RQV545" s="284"/>
      <c r="RQW545" s="284"/>
      <c r="RQX545" s="284"/>
      <c r="RQY545" s="284"/>
      <c r="RQZ545" s="284"/>
      <c r="RRA545" s="284"/>
      <c r="RRB545" s="284"/>
      <c r="RRC545" s="284"/>
      <c r="RRD545" s="284"/>
      <c r="RRE545" s="284"/>
      <c r="RRF545" s="284"/>
      <c r="RRG545" s="284"/>
      <c r="RRH545" s="284"/>
      <c r="RRI545" s="284"/>
      <c r="RRJ545" s="284"/>
      <c r="RRK545" s="284"/>
      <c r="RRL545" s="284"/>
      <c r="RRM545" s="284"/>
      <c r="RRN545" s="284"/>
      <c r="RRO545" s="284"/>
      <c r="RRP545" s="284"/>
      <c r="RRQ545" s="284"/>
      <c r="RRR545" s="284"/>
      <c r="RRS545" s="284"/>
      <c r="RRT545" s="284"/>
      <c r="RRU545" s="284"/>
      <c r="RRV545" s="284"/>
      <c r="RRW545" s="284"/>
      <c r="RRX545" s="284"/>
      <c r="RRY545" s="284"/>
      <c r="RRZ545" s="284"/>
      <c r="RSA545" s="284"/>
      <c r="RSB545" s="284"/>
      <c r="RSC545" s="284"/>
      <c r="RSD545" s="284"/>
      <c r="RSE545" s="284"/>
      <c r="RSF545" s="284"/>
      <c r="RSG545" s="284"/>
      <c r="RSH545" s="284"/>
      <c r="RSI545" s="284"/>
      <c r="RSJ545" s="284"/>
      <c r="RSK545" s="284"/>
      <c r="RSL545" s="284"/>
      <c r="RSM545" s="284"/>
      <c r="RSN545" s="284"/>
      <c r="RSO545" s="284"/>
      <c r="RSP545" s="284"/>
      <c r="RSQ545" s="284"/>
      <c r="RSR545" s="284"/>
      <c r="RSS545" s="284"/>
      <c r="RST545" s="284"/>
      <c r="RSU545" s="284"/>
      <c r="RSV545" s="284"/>
      <c r="RSW545" s="284"/>
      <c r="RSX545" s="284"/>
      <c r="RSY545" s="284"/>
      <c r="RSZ545" s="284"/>
      <c r="RTA545" s="284"/>
      <c r="RTB545" s="284"/>
      <c r="RTC545" s="284"/>
      <c r="RTD545" s="284"/>
      <c r="RTE545" s="284"/>
      <c r="RTF545" s="284"/>
      <c r="RTG545" s="284"/>
      <c r="RTH545" s="284"/>
      <c r="RTI545" s="284"/>
      <c r="RTJ545" s="284"/>
      <c r="RTK545" s="284"/>
      <c r="RTL545" s="284"/>
      <c r="RTM545" s="284"/>
      <c r="RTN545" s="284"/>
      <c r="RTO545" s="284"/>
      <c r="RTP545" s="284"/>
      <c r="RTQ545" s="284"/>
      <c r="RTR545" s="284"/>
      <c r="RTS545" s="284"/>
      <c r="RTT545" s="284"/>
      <c r="RTU545" s="284"/>
      <c r="RTV545" s="284"/>
      <c r="RTW545" s="284"/>
      <c r="RTX545" s="284"/>
      <c r="RTY545" s="284"/>
      <c r="RTZ545" s="284"/>
      <c r="RUA545" s="284"/>
      <c r="RUB545" s="284"/>
      <c r="RUC545" s="284"/>
      <c r="RUD545" s="284"/>
      <c r="RUE545" s="284"/>
      <c r="RUF545" s="284"/>
      <c r="RUG545" s="284"/>
      <c r="RUH545" s="284"/>
      <c r="RUI545" s="284"/>
      <c r="RUJ545" s="284"/>
      <c r="RUK545" s="284"/>
      <c r="RUL545" s="284"/>
      <c r="RUM545" s="284"/>
      <c r="RUN545" s="284"/>
      <c r="RUO545" s="284"/>
      <c r="RUP545" s="284"/>
      <c r="RUQ545" s="284"/>
      <c r="RUR545" s="284"/>
      <c r="RUS545" s="284"/>
      <c r="RUT545" s="284"/>
      <c r="RUU545" s="284"/>
      <c r="RUV545" s="284"/>
      <c r="RUW545" s="284"/>
      <c r="RUX545" s="284"/>
      <c r="RUY545" s="284"/>
      <c r="RUZ545" s="284"/>
      <c r="RVA545" s="284"/>
      <c r="RVB545" s="284"/>
      <c r="RVC545" s="284"/>
      <c r="RVD545" s="284"/>
      <c r="RVE545" s="284"/>
      <c r="RVF545" s="284"/>
      <c r="RVG545" s="284"/>
      <c r="RVH545" s="284"/>
      <c r="RVI545" s="284"/>
      <c r="RVJ545" s="284"/>
      <c r="RVK545" s="284"/>
      <c r="RVL545" s="284"/>
      <c r="RVM545" s="284"/>
      <c r="RVN545" s="284"/>
      <c r="RVO545" s="284"/>
      <c r="RVP545" s="284"/>
      <c r="RVQ545" s="284"/>
      <c r="RVR545" s="284"/>
      <c r="RVS545" s="284"/>
      <c r="RVT545" s="284"/>
      <c r="RVU545" s="284"/>
      <c r="RVV545" s="284"/>
      <c r="RVW545" s="284"/>
      <c r="RVX545" s="284"/>
      <c r="RVY545" s="284"/>
      <c r="RVZ545" s="284"/>
      <c r="RWA545" s="284"/>
      <c r="RWB545" s="284"/>
      <c r="RWC545" s="284"/>
      <c r="RWD545" s="284"/>
      <c r="RWE545" s="284"/>
      <c r="RWF545" s="284"/>
      <c r="RWG545" s="284"/>
      <c r="RWH545" s="284"/>
      <c r="RWI545" s="284"/>
      <c r="RWJ545" s="284"/>
      <c r="RWK545" s="284"/>
      <c r="RWL545" s="284"/>
      <c r="RWM545" s="284"/>
      <c r="RWN545" s="284"/>
      <c r="RWO545" s="284"/>
      <c r="RWP545" s="284"/>
      <c r="RWQ545" s="284"/>
      <c r="RWR545" s="284"/>
      <c r="RWS545" s="284"/>
      <c r="RWT545" s="284"/>
      <c r="RWU545" s="284"/>
      <c r="RWV545" s="284"/>
      <c r="RWW545" s="284"/>
      <c r="RWX545" s="284"/>
      <c r="RWY545" s="284"/>
      <c r="RWZ545" s="284"/>
      <c r="RXA545" s="284"/>
      <c r="RXB545" s="284"/>
      <c r="RXC545" s="284"/>
      <c r="RXD545" s="284"/>
      <c r="RXE545" s="284"/>
      <c r="RXF545" s="284"/>
      <c r="RXG545" s="284"/>
      <c r="RXH545" s="284"/>
      <c r="RXI545" s="284"/>
      <c r="RXJ545" s="284"/>
      <c r="RXK545" s="284"/>
      <c r="RXL545" s="284"/>
      <c r="RXM545" s="284"/>
      <c r="RXN545" s="284"/>
      <c r="RXO545" s="284"/>
      <c r="RXP545" s="284"/>
      <c r="RXQ545" s="284"/>
      <c r="RXR545" s="284"/>
      <c r="RXS545" s="284"/>
      <c r="RXT545" s="284"/>
      <c r="RXU545" s="284"/>
      <c r="RXV545" s="284"/>
      <c r="RXW545" s="284"/>
      <c r="RXX545" s="284"/>
      <c r="RXY545" s="284"/>
      <c r="RXZ545" s="284"/>
      <c r="RYA545" s="284"/>
      <c r="RYB545" s="284"/>
      <c r="RYC545" s="284"/>
      <c r="RYD545" s="284"/>
      <c r="RYE545" s="284"/>
      <c r="RYF545" s="284"/>
      <c r="RYG545" s="284"/>
      <c r="RYH545" s="284"/>
      <c r="RYI545" s="284"/>
      <c r="RYJ545" s="284"/>
      <c r="RYK545" s="284"/>
      <c r="RYL545" s="284"/>
      <c r="RYM545" s="284"/>
      <c r="RYN545" s="284"/>
      <c r="RYO545" s="284"/>
      <c r="RYP545" s="284"/>
      <c r="RYQ545" s="284"/>
      <c r="RYR545" s="284"/>
      <c r="RYS545" s="284"/>
      <c r="RYT545" s="284"/>
      <c r="RYU545" s="284"/>
      <c r="RYV545" s="284"/>
      <c r="RYW545" s="284"/>
      <c r="RYX545" s="284"/>
      <c r="RYY545" s="284"/>
      <c r="RYZ545" s="284"/>
      <c r="RZA545" s="284"/>
      <c r="RZB545" s="284"/>
      <c r="RZC545" s="284"/>
      <c r="RZD545" s="284"/>
      <c r="RZE545" s="284"/>
      <c r="RZF545" s="284"/>
      <c r="RZG545" s="284"/>
      <c r="RZH545" s="284"/>
      <c r="RZI545" s="284"/>
      <c r="RZJ545" s="284"/>
      <c r="RZK545" s="284"/>
      <c r="RZL545" s="284"/>
      <c r="RZM545" s="284"/>
      <c r="RZN545" s="284"/>
      <c r="RZO545" s="284"/>
      <c r="RZP545" s="284"/>
      <c r="RZQ545" s="284"/>
      <c r="RZR545" s="284"/>
      <c r="RZS545" s="284"/>
      <c r="RZT545" s="284"/>
      <c r="RZU545" s="284"/>
      <c r="RZV545" s="284"/>
      <c r="RZW545" s="284"/>
      <c r="RZX545" s="284"/>
      <c r="RZY545" s="284"/>
      <c r="RZZ545" s="284"/>
      <c r="SAA545" s="284"/>
      <c r="SAB545" s="284"/>
      <c r="SAC545" s="284"/>
      <c r="SAD545" s="284"/>
      <c r="SAE545" s="284"/>
      <c r="SAF545" s="284"/>
      <c r="SAG545" s="284"/>
      <c r="SAH545" s="284"/>
      <c r="SAI545" s="284"/>
      <c r="SAJ545" s="284"/>
      <c r="SAK545" s="284"/>
      <c r="SAL545" s="284"/>
      <c r="SAM545" s="284"/>
      <c r="SAN545" s="284"/>
      <c r="SAO545" s="284"/>
      <c r="SAP545" s="284"/>
      <c r="SAQ545" s="284"/>
      <c r="SAR545" s="284"/>
      <c r="SAS545" s="284"/>
      <c r="SAT545" s="284"/>
      <c r="SAU545" s="284"/>
      <c r="SAV545" s="284"/>
      <c r="SAW545" s="284"/>
      <c r="SAX545" s="284"/>
      <c r="SAY545" s="284"/>
      <c r="SAZ545" s="284"/>
      <c r="SBA545" s="284"/>
      <c r="SBB545" s="284"/>
      <c r="SBC545" s="284"/>
      <c r="SBD545" s="284"/>
      <c r="SBE545" s="284"/>
      <c r="SBF545" s="284"/>
      <c r="SBG545" s="284"/>
      <c r="SBH545" s="284"/>
      <c r="SBI545" s="284"/>
      <c r="SBJ545" s="284"/>
      <c r="SBK545" s="284"/>
      <c r="SBL545" s="284"/>
      <c r="SBM545" s="284"/>
      <c r="SBN545" s="284"/>
      <c r="SBO545" s="284"/>
      <c r="SBP545" s="284"/>
      <c r="SBQ545" s="284"/>
      <c r="SBR545" s="284"/>
      <c r="SBS545" s="284"/>
      <c r="SBT545" s="284"/>
      <c r="SBU545" s="284"/>
      <c r="SBV545" s="284"/>
      <c r="SBW545" s="284"/>
      <c r="SBX545" s="284"/>
      <c r="SBY545" s="284"/>
      <c r="SBZ545" s="284"/>
      <c r="SCA545" s="284"/>
      <c r="SCB545" s="284"/>
      <c r="SCC545" s="284"/>
      <c r="SCD545" s="284"/>
      <c r="SCE545" s="284"/>
      <c r="SCF545" s="284"/>
      <c r="SCG545" s="284"/>
      <c r="SCH545" s="284"/>
      <c r="SCI545" s="284"/>
      <c r="SCJ545" s="284"/>
      <c r="SCK545" s="284"/>
      <c r="SCL545" s="284"/>
      <c r="SCM545" s="284"/>
      <c r="SCN545" s="284"/>
      <c r="SCO545" s="284"/>
      <c r="SCP545" s="284"/>
      <c r="SCQ545" s="284"/>
      <c r="SCR545" s="284"/>
      <c r="SCS545" s="284"/>
      <c r="SCT545" s="284"/>
      <c r="SCU545" s="284"/>
      <c r="SCV545" s="284"/>
      <c r="SCW545" s="284"/>
      <c r="SCX545" s="284"/>
      <c r="SCY545" s="284"/>
      <c r="SCZ545" s="284"/>
      <c r="SDA545" s="284"/>
      <c r="SDB545" s="284"/>
      <c r="SDC545" s="284"/>
      <c r="SDD545" s="284"/>
      <c r="SDE545" s="284"/>
      <c r="SDF545" s="284"/>
      <c r="SDG545" s="284"/>
      <c r="SDH545" s="284"/>
      <c r="SDI545" s="284"/>
      <c r="SDJ545" s="284"/>
      <c r="SDK545" s="284"/>
      <c r="SDL545" s="284"/>
      <c r="SDM545" s="284"/>
      <c r="SDN545" s="284"/>
      <c r="SDO545" s="284"/>
      <c r="SDP545" s="284"/>
      <c r="SDQ545" s="284"/>
      <c r="SDR545" s="284"/>
      <c r="SDS545" s="284"/>
      <c r="SDT545" s="284"/>
      <c r="SDU545" s="284"/>
      <c r="SDV545" s="284"/>
      <c r="SDW545" s="284"/>
      <c r="SDX545" s="284"/>
      <c r="SDY545" s="284"/>
      <c r="SDZ545" s="284"/>
      <c r="SEA545" s="284"/>
      <c r="SEB545" s="284"/>
      <c r="SEC545" s="284"/>
      <c r="SED545" s="284"/>
      <c r="SEE545" s="284"/>
      <c r="SEF545" s="284"/>
      <c r="SEG545" s="284"/>
      <c r="SEH545" s="284"/>
      <c r="SEI545" s="284"/>
      <c r="SEJ545" s="284"/>
      <c r="SEK545" s="284"/>
      <c r="SEL545" s="284"/>
      <c r="SEM545" s="284"/>
      <c r="SEN545" s="284"/>
      <c r="SEO545" s="284"/>
      <c r="SEP545" s="284"/>
      <c r="SEQ545" s="284"/>
      <c r="SER545" s="284"/>
      <c r="SES545" s="284"/>
      <c r="SET545" s="284"/>
      <c r="SEU545" s="284"/>
      <c r="SEV545" s="284"/>
      <c r="SEW545" s="284"/>
      <c r="SEX545" s="284"/>
      <c r="SEY545" s="284"/>
      <c r="SEZ545" s="284"/>
      <c r="SFA545" s="284"/>
      <c r="SFB545" s="284"/>
      <c r="SFC545" s="284"/>
      <c r="SFD545" s="284"/>
      <c r="SFE545" s="284"/>
      <c r="SFF545" s="284"/>
      <c r="SFG545" s="284"/>
      <c r="SFH545" s="284"/>
      <c r="SFI545" s="284"/>
      <c r="SFJ545" s="284"/>
      <c r="SFK545" s="284"/>
      <c r="SFL545" s="284"/>
      <c r="SFM545" s="284"/>
      <c r="SFN545" s="284"/>
      <c r="SFO545" s="284"/>
      <c r="SFP545" s="284"/>
      <c r="SFQ545" s="284"/>
      <c r="SFR545" s="284"/>
      <c r="SFS545" s="284"/>
      <c r="SFT545" s="284"/>
      <c r="SFU545" s="284"/>
      <c r="SFV545" s="284"/>
      <c r="SFW545" s="284"/>
      <c r="SFX545" s="284"/>
      <c r="SFY545" s="284"/>
      <c r="SFZ545" s="284"/>
      <c r="SGA545" s="284"/>
      <c r="SGB545" s="284"/>
      <c r="SGC545" s="284"/>
      <c r="SGD545" s="284"/>
      <c r="SGE545" s="284"/>
      <c r="SGF545" s="284"/>
      <c r="SGG545" s="284"/>
      <c r="SGH545" s="284"/>
      <c r="SGI545" s="284"/>
      <c r="SGJ545" s="284"/>
      <c r="SGK545" s="284"/>
      <c r="SGL545" s="284"/>
      <c r="SGM545" s="284"/>
      <c r="SGN545" s="284"/>
      <c r="SGO545" s="284"/>
      <c r="SGP545" s="284"/>
      <c r="SGQ545" s="284"/>
      <c r="SGR545" s="284"/>
      <c r="SGS545" s="284"/>
      <c r="SGT545" s="284"/>
      <c r="SGU545" s="284"/>
      <c r="SGV545" s="284"/>
      <c r="SGW545" s="284"/>
      <c r="SGX545" s="284"/>
      <c r="SGY545" s="284"/>
      <c r="SGZ545" s="284"/>
      <c r="SHA545" s="284"/>
      <c r="SHB545" s="284"/>
      <c r="SHC545" s="284"/>
      <c r="SHD545" s="284"/>
      <c r="SHE545" s="284"/>
      <c r="SHF545" s="284"/>
      <c r="SHG545" s="284"/>
      <c r="SHH545" s="284"/>
      <c r="SHI545" s="284"/>
      <c r="SHJ545" s="284"/>
      <c r="SHK545" s="284"/>
      <c r="SHL545" s="284"/>
      <c r="SHM545" s="284"/>
      <c r="SHN545" s="284"/>
      <c r="SHO545" s="284"/>
      <c r="SHP545" s="284"/>
      <c r="SHQ545" s="284"/>
      <c r="SHR545" s="284"/>
      <c r="SHS545" s="284"/>
      <c r="SHT545" s="284"/>
      <c r="SHU545" s="284"/>
      <c r="SHV545" s="284"/>
      <c r="SHW545" s="284"/>
      <c r="SHX545" s="284"/>
      <c r="SHY545" s="284"/>
      <c r="SHZ545" s="284"/>
      <c r="SIA545" s="284"/>
      <c r="SIB545" s="284"/>
      <c r="SIC545" s="284"/>
      <c r="SID545" s="284"/>
      <c r="SIE545" s="284"/>
      <c r="SIF545" s="284"/>
      <c r="SIG545" s="284"/>
      <c r="SIH545" s="284"/>
      <c r="SII545" s="284"/>
      <c r="SIJ545" s="284"/>
      <c r="SIK545" s="284"/>
      <c r="SIL545" s="284"/>
      <c r="SIM545" s="284"/>
      <c r="SIN545" s="284"/>
      <c r="SIO545" s="284"/>
      <c r="SIP545" s="284"/>
      <c r="SIQ545" s="284"/>
      <c r="SIR545" s="284"/>
      <c r="SIS545" s="284"/>
      <c r="SIT545" s="284"/>
      <c r="SIU545" s="284"/>
      <c r="SIV545" s="284"/>
      <c r="SIW545" s="284"/>
      <c r="SIX545" s="284"/>
      <c r="SIY545" s="284"/>
      <c r="SIZ545" s="284"/>
      <c r="SJA545" s="284"/>
      <c r="SJB545" s="284"/>
      <c r="SJC545" s="284"/>
      <c r="SJD545" s="284"/>
      <c r="SJE545" s="284"/>
      <c r="SJF545" s="284"/>
      <c r="SJG545" s="284"/>
      <c r="SJH545" s="284"/>
      <c r="SJI545" s="284"/>
      <c r="SJJ545" s="284"/>
      <c r="SJK545" s="284"/>
      <c r="SJL545" s="284"/>
      <c r="SJM545" s="284"/>
      <c r="SJN545" s="284"/>
      <c r="SJO545" s="284"/>
      <c r="SJP545" s="284"/>
      <c r="SJQ545" s="284"/>
      <c r="SJR545" s="284"/>
      <c r="SJS545" s="284"/>
      <c r="SJT545" s="284"/>
      <c r="SJU545" s="284"/>
      <c r="SJV545" s="284"/>
      <c r="SJW545" s="284"/>
      <c r="SJX545" s="284"/>
      <c r="SJY545" s="284"/>
      <c r="SJZ545" s="284"/>
      <c r="SKA545" s="284"/>
      <c r="SKB545" s="284"/>
      <c r="SKC545" s="284"/>
      <c r="SKD545" s="284"/>
      <c r="SKE545" s="284"/>
      <c r="SKF545" s="284"/>
      <c r="SKG545" s="284"/>
      <c r="SKH545" s="284"/>
      <c r="SKI545" s="284"/>
      <c r="SKJ545" s="284"/>
      <c r="SKK545" s="284"/>
      <c r="SKL545" s="284"/>
      <c r="SKM545" s="284"/>
      <c r="SKN545" s="284"/>
      <c r="SKO545" s="284"/>
      <c r="SKP545" s="284"/>
      <c r="SKQ545" s="284"/>
      <c r="SKR545" s="284"/>
      <c r="SKS545" s="284"/>
      <c r="SKT545" s="284"/>
      <c r="SKU545" s="284"/>
      <c r="SKV545" s="284"/>
      <c r="SKW545" s="284"/>
      <c r="SKX545" s="284"/>
      <c r="SKY545" s="284"/>
      <c r="SKZ545" s="284"/>
      <c r="SLA545" s="284"/>
      <c r="SLB545" s="284"/>
      <c r="SLC545" s="284"/>
      <c r="SLD545" s="284"/>
      <c r="SLE545" s="284"/>
      <c r="SLF545" s="284"/>
      <c r="SLG545" s="284"/>
      <c r="SLH545" s="284"/>
      <c r="SLI545" s="284"/>
      <c r="SLJ545" s="284"/>
      <c r="SLK545" s="284"/>
      <c r="SLL545" s="284"/>
      <c r="SLM545" s="284"/>
      <c r="SLN545" s="284"/>
      <c r="SLO545" s="284"/>
      <c r="SLP545" s="284"/>
      <c r="SLQ545" s="284"/>
      <c r="SLR545" s="284"/>
      <c r="SLS545" s="284"/>
      <c r="SLT545" s="284"/>
      <c r="SLU545" s="284"/>
      <c r="SLV545" s="284"/>
      <c r="SLW545" s="284"/>
      <c r="SLX545" s="284"/>
      <c r="SLY545" s="284"/>
      <c r="SLZ545" s="284"/>
      <c r="SMA545" s="284"/>
      <c r="SMB545" s="284"/>
      <c r="SMC545" s="284"/>
      <c r="SMD545" s="284"/>
      <c r="SME545" s="284"/>
      <c r="SMF545" s="284"/>
      <c r="SMG545" s="284"/>
      <c r="SMH545" s="284"/>
      <c r="SMI545" s="284"/>
      <c r="SMJ545" s="284"/>
      <c r="SMK545" s="284"/>
      <c r="SML545" s="284"/>
      <c r="SMM545" s="284"/>
      <c r="SMN545" s="284"/>
      <c r="SMO545" s="284"/>
      <c r="SMP545" s="284"/>
      <c r="SMQ545" s="284"/>
      <c r="SMR545" s="284"/>
      <c r="SMS545" s="284"/>
      <c r="SMT545" s="284"/>
      <c r="SMU545" s="284"/>
      <c r="SMV545" s="284"/>
      <c r="SMW545" s="284"/>
      <c r="SMX545" s="284"/>
      <c r="SMY545" s="284"/>
      <c r="SMZ545" s="284"/>
      <c r="SNA545" s="284"/>
      <c r="SNB545" s="284"/>
      <c r="SNC545" s="284"/>
      <c r="SND545" s="284"/>
      <c r="SNE545" s="284"/>
      <c r="SNF545" s="284"/>
      <c r="SNG545" s="284"/>
      <c r="SNH545" s="284"/>
      <c r="SNI545" s="284"/>
      <c r="SNJ545" s="284"/>
      <c r="SNK545" s="284"/>
      <c r="SNL545" s="284"/>
      <c r="SNM545" s="284"/>
      <c r="SNN545" s="284"/>
      <c r="SNO545" s="284"/>
      <c r="SNP545" s="284"/>
      <c r="SNQ545" s="284"/>
      <c r="SNR545" s="284"/>
      <c r="SNS545" s="284"/>
      <c r="SNT545" s="284"/>
      <c r="SNU545" s="284"/>
      <c r="SNV545" s="284"/>
      <c r="SNW545" s="284"/>
      <c r="SNX545" s="284"/>
      <c r="SNY545" s="284"/>
      <c r="SNZ545" s="284"/>
      <c r="SOA545" s="284"/>
      <c r="SOB545" s="284"/>
      <c r="SOC545" s="284"/>
      <c r="SOD545" s="284"/>
      <c r="SOE545" s="284"/>
      <c r="SOF545" s="284"/>
      <c r="SOG545" s="284"/>
      <c r="SOH545" s="284"/>
      <c r="SOI545" s="284"/>
      <c r="SOJ545" s="284"/>
      <c r="SOK545" s="284"/>
      <c r="SOL545" s="284"/>
      <c r="SOM545" s="284"/>
      <c r="SON545" s="284"/>
      <c r="SOO545" s="284"/>
      <c r="SOP545" s="284"/>
      <c r="SOQ545" s="284"/>
      <c r="SOR545" s="284"/>
      <c r="SOS545" s="284"/>
      <c r="SOT545" s="284"/>
      <c r="SOU545" s="284"/>
      <c r="SOV545" s="284"/>
      <c r="SOW545" s="284"/>
      <c r="SOX545" s="284"/>
      <c r="SOY545" s="284"/>
      <c r="SOZ545" s="284"/>
      <c r="SPA545" s="284"/>
      <c r="SPB545" s="284"/>
      <c r="SPC545" s="284"/>
      <c r="SPD545" s="284"/>
      <c r="SPE545" s="284"/>
      <c r="SPF545" s="284"/>
      <c r="SPG545" s="284"/>
      <c r="SPH545" s="284"/>
      <c r="SPI545" s="284"/>
      <c r="SPJ545" s="284"/>
      <c r="SPK545" s="284"/>
      <c r="SPL545" s="284"/>
      <c r="SPM545" s="284"/>
      <c r="SPN545" s="284"/>
      <c r="SPO545" s="284"/>
      <c r="SPP545" s="284"/>
      <c r="SPQ545" s="284"/>
      <c r="SPR545" s="284"/>
      <c r="SPS545" s="284"/>
      <c r="SPT545" s="284"/>
      <c r="SPU545" s="284"/>
      <c r="SPV545" s="284"/>
      <c r="SPW545" s="284"/>
      <c r="SPX545" s="284"/>
      <c r="SPY545" s="284"/>
      <c r="SPZ545" s="284"/>
      <c r="SQA545" s="284"/>
      <c r="SQB545" s="284"/>
      <c r="SQC545" s="284"/>
      <c r="SQD545" s="284"/>
      <c r="SQE545" s="284"/>
      <c r="SQF545" s="284"/>
      <c r="SQG545" s="284"/>
      <c r="SQH545" s="284"/>
      <c r="SQI545" s="284"/>
      <c r="SQJ545" s="284"/>
      <c r="SQK545" s="284"/>
      <c r="SQL545" s="284"/>
      <c r="SQM545" s="284"/>
      <c r="SQN545" s="284"/>
      <c r="SQO545" s="284"/>
      <c r="SQP545" s="284"/>
      <c r="SQQ545" s="284"/>
      <c r="SQR545" s="284"/>
      <c r="SQS545" s="284"/>
      <c r="SQT545" s="284"/>
      <c r="SQU545" s="284"/>
      <c r="SQV545" s="284"/>
      <c r="SQW545" s="284"/>
      <c r="SQX545" s="284"/>
      <c r="SQY545" s="284"/>
      <c r="SQZ545" s="284"/>
      <c r="SRA545" s="284"/>
      <c r="SRB545" s="284"/>
      <c r="SRC545" s="284"/>
      <c r="SRD545" s="284"/>
      <c r="SRE545" s="284"/>
      <c r="SRF545" s="284"/>
      <c r="SRG545" s="284"/>
      <c r="SRH545" s="284"/>
      <c r="SRI545" s="284"/>
      <c r="SRJ545" s="284"/>
      <c r="SRK545" s="284"/>
      <c r="SRL545" s="284"/>
      <c r="SRM545" s="284"/>
      <c r="SRN545" s="284"/>
      <c r="SRO545" s="284"/>
      <c r="SRP545" s="284"/>
      <c r="SRQ545" s="284"/>
      <c r="SRR545" s="284"/>
      <c r="SRS545" s="284"/>
      <c r="SRT545" s="284"/>
      <c r="SRU545" s="284"/>
      <c r="SRV545" s="284"/>
      <c r="SRW545" s="284"/>
      <c r="SRX545" s="284"/>
      <c r="SRY545" s="284"/>
      <c r="SRZ545" s="284"/>
      <c r="SSA545" s="284"/>
      <c r="SSB545" s="284"/>
      <c r="SSC545" s="284"/>
      <c r="SSD545" s="284"/>
      <c r="SSE545" s="284"/>
      <c r="SSF545" s="284"/>
      <c r="SSG545" s="284"/>
      <c r="SSH545" s="284"/>
      <c r="SSI545" s="284"/>
      <c r="SSJ545" s="284"/>
      <c r="SSK545" s="284"/>
      <c r="SSL545" s="284"/>
      <c r="SSM545" s="284"/>
      <c r="SSN545" s="284"/>
      <c r="SSO545" s="284"/>
      <c r="SSP545" s="284"/>
      <c r="SSQ545" s="284"/>
      <c r="SSR545" s="284"/>
      <c r="SSS545" s="284"/>
      <c r="SST545" s="284"/>
      <c r="SSU545" s="284"/>
      <c r="SSV545" s="284"/>
      <c r="SSW545" s="284"/>
      <c r="SSX545" s="284"/>
      <c r="SSY545" s="284"/>
      <c r="SSZ545" s="284"/>
      <c r="STA545" s="284"/>
      <c r="STB545" s="284"/>
      <c r="STC545" s="284"/>
      <c r="STD545" s="284"/>
      <c r="STE545" s="284"/>
      <c r="STF545" s="284"/>
      <c r="STG545" s="284"/>
      <c r="STH545" s="284"/>
      <c r="STI545" s="284"/>
      <c r="STJ545" s="284"/>
      <c r="STK545" s="284"/>
      <c r="STL545" s="284"/>
      <c r="STM545" s="284"/>
      <c r="STN545" s="284"/>
      <c r="STO545" s="284"/>
      <c r="STP545" s="284"/>
      <c r="STQ545" s="284"/>
      <c r="STR545" s="284"/>
      <c r="STS545" s="284"/>
      <c r="STT545" s="284"/>
      <c r="STU545" s="284"/>
      <c r="STV545" s="284"/>
      <c r="STW545" s="284"/>
      <c r="STX545" s="284"/>
      <c r="STY545" s="284"/>
      <c r="STZ545" s="284"/>
      <c r="SUA545" s="284"/>
      <c r="SUB545" s="284"/>
      <c r="SUC545" s="284"/>
      <c r="SUD545" s="284"/>
      <c r="SUE545" s="284"/>
      <c r="SUF545" s="284"/>
      <c r="SUG545" s="284"/>
      <c r="SUH545" s="284"/>
      <c r="SUI545" s="284"/>
      <c r="SUJ545" s="284"/>
      <c r="SUK545" s="284"/>
      <c r="SUL545" s="284"/>
      <c r="SUM545" s="284"/>
      <c r="SUN545" s="284"/>
      <c r="SUO545" s="284"/>
      <c r="SUP545" s="284"/>
      <c r="SUQ545" s="284"/>
      <c r="SUR545" s="284"/>
      <c r="SUS545" s="284"/>
      <c r="SUT545" s="284"/>
      <c r="SUU545" s="284"/>
      <c r="SUV545" s="284"/>
      <c r="SUW545" s="284"/>
      <c r="SUX545" s="284"/>
      <c r="SUY545" s="284"/>
      <c r="SUZ545" s="284"/>
      <c r="SVA545" s="284"/>
      <c r="SVB545" s="284"/>
      <c r="SVC545" s="284"/>
      <c r="SVD545" s="284"/>
      <c r="SVE545" s="284"/>
      <c r="SVF545" s="284"/>
      <c r="SVG545" s="284"/>
      <c r="SVH545" s="284"/>
      <c r="SVI545" s="284"/>
      <c r="SVJ545" s="284"/>
      <c r="SVK545" s="284"/>
      <c r="SVL545" s="284"/>
      <c r="SVM545" s="284"/>
      <c r="SVN545" s="284"/>
      <c r="SVO545" s="284"/>
      <c r="SVP545" s="284"/>
      <c r="SVQ545" s="284"/>
      <c r="SVR545" s="284"/>
      <c r="SVS545" s="284"/>
      <c r="SVT545" s="284"/>
      <c r="SVU545" s="284"/>
      <c r="SVV545" s="284"/>
      <c r="SVW545" s="284"/>
      <c r="SVX545" s="284"/>
      <c r="SVY545" s="284"/>
      <c r="SVZ545" s="284"/>
      <c r="SWA545" s="284"/>
      <c r="SWB545" s="284"/>
      <c r="SWC545" s="284"/>
      <c r="SWD545" s="284"/>
      <c r="SWE545" s="284"/>
      <c r="SWF545" s="284"/>
      <c r="SWG545" s="284"/>
      <c r="SWH545" s="284"/>
      <c r="SWI545" s="284"/>
      <c r="SWJ545" s="284"/>
      <c r="SWK545" s="284"/>
      <c r="SWL545" s="284"/>
      <c r="SWM545" s="284"/>
      <c r="SWN545" s="284"/>
      <c r="SWO545" s="284"/>
      <c r="SWP545" s="284"/>
      <c r="SWQ545" s="284"/>
      <c r="SWR545" s="284"/>
      <c r="SWS545" s="284"/>
      <c r="SWT545" s="284"/>
      <c r="SWU545" s="284"/>
      <c r="SWV545" s="284"/>
      <c r="SWW545" s="284"/>
      <c r="SWX545" s="284"/>
      <c r="SWY545" s="284"/>
      <c r="SWZ545" s="284"/>
      <c r="SXA545" s="284"/>
      <c r="SXB545" s="284"/>
      <c r="SXC545" s="284"/>
      <c r="SXD545" s="284"/>
      <c r="SXE545" s="284"/>
      <c r="SXF545" s="284"/>
      <c r="SXG545" s="284"/>
      <c r="SXH545" s="284"/>
      <c r="SXI545" s="284"/>
      <c r="SXJ545" s="284"/>
      <c r="SXK545" s="284"/>
      <c r="SXL545" s="284"/>
      <c r="SXM545" s="284"/>
      <c r="SXN545" s="284"/>
      <c r="SXO545" s="284"/>
      <c r="SXP545" s="284"/>
      <c r="SXQ545" s="284"/>
      <c r="SXR545" s="284"/>
      <c r="SXS545" s="284"/>
      <c r="SXT545" s="284"/>
      <c r="SXU545" s="284"/>
      <c r="SXV545" s="284"/>
      <c r="SXW545" s="284"/>
      <c r="SXX545" s="284"/>
      <c r="SXY545" s="284"/>
      <c r="SXZ545" s="284"/>
      <c r="SYA545" s="284"/>
      <c r="SYB545" s="284"/>
      <c r="SYC545" s="284"/>
      <c r="SYD545" s="284"/>
      <c r="SYE545" s="284"/>
      <c r="SYF545" s="284"/>
      <c r="SYG545" s="284"/>
      <c r="SYH545" s="284"/>
      <c r="SYI545" s="284"/>
      <c r="SYJ545" s="284"/>
      <c r="SYK545" s="284"/>
      <c r="SYL545" s="284"/>
      <c r="SYM545" s="284"/>
      <c r="SYN545" s="284"/>
      <c r="SYO545" s="284"/>
      <c r="SYP545" s="284"/>
      <c r="SYQ545" s="284"/>
      <c r="SYR545" s="284"/>
      <c r="SYS545" s="284"/>
      <c r="SYT545" s="284"/>
      <c r="SYU545" s="284"/>
      <c r="SYV545" s="284"/>
      <c r="SYW545" s="284"/>
      <c r="SYX545" s="284"/>
      <c r="SYY545" s="284"/>
      <c r="SYZ545" s="284"/>
      <c r="SZA545" s="284"/>
      <c r="SZB545" s="284"/>
      <c r="SZC545" s="284"/>
      <c r="SZD545" s="284"/>
      <c r="SZE545" s="284"/>
      <c r="SZF545" s="284"/>
      <c r="SZG545" s="284"/>
      <c r="SZH545" s="284"/>
      <c r="SZI545" s="284"/>
      <c r="SZJ545" s="284"/>
      <c r="SZK545" s="284"/>
      <c r="SZL545" s="284"/>
      <c r="SZM545" s="284"/>
      <c r="SZN545" s="284"/>
      <c r="SZO545" s="284"/>
      <c r="SZP545" s="284"/>
      <c r="SZQ545" s="284"/>
      <c r="SZR545" s="284"/>
      <c r="SZS545" s="284"/>
      <c r="SZT545" s="284"/>
      <c r="SZU545" s="284"/>
      <c r="SZV545" s="284"/>
      <c r="SZW545" s="284"/>
      <c r="SZX545" s="284"/>
      <c r="SZY545" s="284"/>
      <c r="SZZ545" s="284"/>
      <c r="TAA545" s="284"/>
      <c r="TAB545" s="284"/>
      <c r="TAC545" s="284"/>
      <c r="TAD545" s="284"/>
      <c r="TAE545" s="284"/>
      <c r="TAF545" s="284"/>
      <c r="TAG545" s="284"/>
      <c r="TAH545" s="284"/>
      <c r="TAI545" s="284"/>
      <c r="TAJ545" s="284"/>
      <c r="TAK545" s="284"/>
      <c r="TAL545" s="284"/>
      <c r="TAM545" s="284"/>
      <c r="TAN545" s="284"/>
      <c r="TAO545" s="284"/>
      <c r="TAP545" s="284"/>
      <c r="TAQ545" s="284"/>
      <c r="TAR545" s="284"/>
      <c r="TAS545" s="284"/>
      <c r="TAT545" s="284"/>
      <c r="TAU545" s="284"/>
      <c r="TAV545" s="284"/>
      <c r="TAW545" s="284"/>
      <c r="TAX545" s="284"/>
      <c r="TAY545" s="284"/>
      <c r="TAZ545" s="284"/>
      <c r="TBA545" s="284"/>
      <c r="TBB545" s="284"/>
      <c r="TBC545" s="284"/>
      <c r="TBD545" s="284"/>
      <c r="TBE545" s="284"/>
      <c r="TBF545" s="284"/>
      <c r="TBG545" s="284"/>
      <c r="TBH545" s="284"/>
      <c r="TBI545" s="284"/>
      <c r="TBJ545" s="284"/>
      <c r="TBK545" s="284"/>
      <c r="TBL545" s="284"/>
      <c r="TBM545" s="284"/>
      <c r="TBN545" s="284"/>
      <c r="TBO545" s="284"/>
      <c r="TBP545" s="284"/>
      <c r="TBQ545" s="284"/>
      <c r="TBR545" s="284"/>
      <c r="TBS545" s="284"/>
      <c r="TBT545" s="284"/>
      <c r="TBU545" s="284"/>
      <c r="TBV545" s="284"/>
      <c r="TBW545" s="284"/>
      <c r="TBX545" s="284"/>
      <c r="TBY545" s="284"/>
      <c r="TBZ545" s="284"/>
      <c r="TCA545" s="284"/>
      <c r="TCB545" s="284"/>
      <c r="TCC545" s="284"/>
      <c r="TCD545" s="284"/>
      <c r="TCE545" s="284"/>
      <c r="TCF545" s="284"/>
      <c r="TCG545" s="284"/>
      <c r="TCH545" s="284"/>
      <c r="TCI545" s="284"/>
      <c r="TCJ545" s="284"/>
      <c r="TCK545" s="284"/>
      <c r="TCL545" s="284"/>
      <c r="TCM545" s="284"/>
      <c r="TCN545" s="284"/>
      <c r="TCO545" s="284"/>
      <c r="TCP545" s="284"/>
      <c r="TCQ545" s="284"/>
      <c r="TCR545" s="284"/>
      <c r="TCS545" s="284"/>
      <c r="TCT545" s="284"/>
      <c r="TCU545" s="284"/>
      <c r="TCV545" s="284"/>
      <c r="TCW545" s="284"/>
      <c r="TCX545" s="284"/>
      <c r="TCY545" s="284"/>
      <c r="TCZ545" s="284"/>
      <c r="TDA545" s="284"/>
      <c r="TDB545" s="284"/>
      <c r="TDC545" s="284"/>
      <c r="TDD545" s="284"/>
      <c r="TDE545" s="284"/>
      <c r="TDF545" s="284"/>
      <c r="TDG545" s="284"/>
      <c r="TDH545" s="284"/>
      <c r="TDI545" s="284"/>
      <c r="TDJ545" s="284"/>
      <c r="TDK545" s="284"/>
      <c r="TDL545" s="284"/>
      <c r="TDM545" s="284"/>
      <c r="TDN545" s="284"/>
      <c r="TDO545" s="284"/>
      <c r="TDP545" s="284"/>
      <c r="TDQ545" s="284"/>
      <c r="TDR545" s="284"/>
      <c r="TDS545" s="284"/>
      <c r="TDT545" s="284"/>
      <c r="TDU545" s="284"/>
      <c r="TDV545" s="284"/>
      <c r="TDW545" s="284"/>
      <c r="TDX545" s="284"/>
      <c r="TDY545" s="284"/>
      <c r="TDZ545" s="284"/>
      <c r="TEA545" s="284"/>
      <c r="TEB545" s="284"/>
      <c r="TEC545" s="284"/>
      <c r="TED545" s="284"/>
      <c r="TEE545" s="284"/>
      <c r="TEF545" s="284"/>
      <c r="TEG545" s="284"/>
      <c r="TEH545" s="284"/>
      <c r="TEI545" s="284"/>
      <c r="TEJ545" s="284"/>
      <c r="TEK545" s="284"/>
      <c r="TEL545" s="284"/>
      <c r="TEM545" s="284"/>
      <c r="TEN545" s="284"/>
      <c r="TEO545" s="284"/>
      <c r="TEP545" s="284"/>
      <c r="TEQ545" s="284"/>
      <c r="TER545" s="284"/>
      <c r="TES545" s="284"/>
      <c r="TET545" s="284"/>
      <c r="TEU545" s="284"/>
      <c r="TEV545" s="284"/>
      <c r="TEW545" s="284"/>
      <c r="TEX545" s="284"/>
      <c r="TEY545" s="284"/>
      <c r="TEZ545" s="284"/>
      <c r="TFA545" s="284"/>
      <c r="TFB545" s="284"/>
      <c r="TFC545" s="284"/>
      <c r="TFD545" s="284"/>
      <c r="TFE545" s="284"/>
      <c r="TFF545" s="284"/>
      <c r="TFG545" s="284"/>
      <c r="TFH545" s="284"/>
      <c r="TFI545" s="284"/>
      <c r="TFJ545" s="284"/>
      <c r="TFK545" s="284"/>
      <c r="TFL545" s="284"/>
      <c r="TFM545" s="284"/>
      <c r="TFN545" s="284"/>
      <c r="TFO545" s="284"/>
      <c r="TFP545" s="284"/>
      <c r="TFQ545" s="284"/>
      <c r="TFR545" s="284"/>
      <c r="TFS545" s="284"/>
      <c r="TFT545" s="284"/>
      <c r="TFU545" s="284"/>
      <c r="TFV545" s="284"/>
      <c r="TFW545" s="284"/>
      <c r="TFX545" s="284"/>
      <c r="TFY545" s="284"/>
      <c r="TFZ545" s="284"/>
      <c r="TGA545" s="284"/>
      <c r="TGB545" s="284"/>
      <c r="TGC545" s="284"/>
      <c r="TGD545" s="284"/>
      <c r="TGE545" s="284"/>
      <c r="TGF545" s="284"/>
      <c r="TGG545" s="284"/>
      <c r="TGH545" s="284"/>
      <c r="TGI545" s="284"/>
      <c r="TGJ545" s="284"/>
      <c r="TGK545" s="284"/>
      <c r="TGL545" s="284"/>
      <c r="TGM545" s="284"/>
      <c r="TGN545" s="284"/>
      <c r="TGO545" s="284"/>
      <c r="TGP545" s="284"/>
      <c r="TGQ545" s="284"/>
      <c r="TGR545" s="284"/>
      <c r="TGS545" s="284"/>
      <c r="TGT545" s="284"/>
      <c r="TGU545" s="284"/>
      <c r="TGV545" s="284"/>
      <c r="TGW545" s="284"/>
      <c r="TGX545" s="284"/>
      <c r="TGY545" s="284"/>
      <c r="TGZ545" s="284"/>
      <c r="THA545" s="284"/>
      <c r="THB545" s="284"/>
      <c r="THC545" s="284"/>
      <c r="THD545" s="284"/>
      <c r="THE545" s="284"/>
      <c r="THF545" s="284"/>
      <c r="THG545" s="284"/>
      <c r="THH545" s="284"/>
      <c r="THI545" s="284"/>
      <c r="THJ545" s="284"/>
      <c r="THK545" s="284"/>
      <c r="THL545" s="284"/>
      <c r="THM545" s="284"/>
      <c r="THN545" s="284"/>
      <c r="THO545" s="284"/>
      <c r="THP545" s="284"/>
      <c r="THQ545" s="284"/>
      <c r="THR545" s="284"/>
      <c r="THS545" s="284"/>
      <c r="THT545" s="284"/>
      <c r="THU545" s="284"/>
      <c r="THV545" s="284"/>
      <c r="THW545" s="284"/>
      <c r="THX545" s="284"/>
      <c r="THY545" s="284"/>
      <c r="THZ545" s="284"/>
      <c r="TIA545" s="284"/>
      <c r="TIB545" s="284"/>
      <c r="TIC545" s="284"/>
      <c r="TID545" s="284"/>
      <c r="TIE545" s="284"/>
      <c r="TIF545" s="284"/>
      <c r="TIG545" s="284"/>
      <c r="TIH545" s="284"/>
      <c r="TII545" s="284"/>
      <c r="TIJ545" s="284"/>
      <c r="TIK545" s="284"/>
      <c r="TIL545" s="284"/>
      <c r="TIM545" s="284"/>
      <c r="TIN545" s="284"/>
      <c r="TIO545" s="284"/>
      <c r="TIP545" s="284"/>
      <c r="TIQ545" s="284"/>
      <c r="TIR545" s="284"/>
      <c r="TIS545" s="284"/>
      <c r="TIT545" s="284"/>
      <c r="TIU545" s="284"/>
      <c r="TIV545" s="284"/>
      <c r="TIW545" s="284"/>
      <c r="TIX545" s="284"/>
      <c r="TIY545" s="284"/>
      <c r="TIZ545" s="284"/>
      <c r="TJA545" s="284"/>
      <c r="TJB545" s="284"/>
      <c r="TJC545" s="284"/>
      <c r="TJD545" s="284"/>
      <c r="TJE545" s="284"/>
      <c r="TJF545" s="284"/>
      <c r="TJG545" s="284"/>
      <c r="TJH545" s="284"/>
      <c r="TJI545" s="284"/>
      <c r="TJJ545" s="284"/>
      <c r="TJK545" s="284"/>
      <c r="TJL545" s="284"/>
      <c r="TJM545" s="284"/>
      <c r="TJN545" s="284"/>
      <c r="TJO545" s="284"/>
      <c r="TJP545" s="284"/>
      <c r="TJQ545" s="284"/>
      <c r="TJR545" s="284"/>
      <c r="TJS545" s="284"/>
      <c r="TJT545" s="284"/>
      <c r="TJU545" s="284"/>
      <c r="TJV545" s="284"/>
      <c r="TJW545" s="284"/>
      <c r="TJX545" s="284"/>
      <c r="TJY545" s="284"/>
      <c r="TJZ545" s="284"/>
      <c r="TKA545" s="284"/>
      <c r="TKB545" s="284"/>
      <c r="TKC545" s="284"/>
      <c r="TKD545" s="284"/>
      <c r="TKE545" s="284"/>
      <c r="TKF545" s="284"/>
      <c r="TKG545" s="284"/>
      <c r="TKH545" s="284"/>
      <c r="TKI545" s="284"/>
      <c r="TKJ545" s="284"/>
      <c r="TKK545" s="284"/>
      <c r="TKL545" s="284"/>
      <c r="TKM545" s="284"/>
      <c r="TKN545" s="284"/>
      <c r="TKO545" s="284"/>
      <c r="TKP545" s="284"/>
      <c r="TKQ545" s="284"/>
      <c r="TKR545" s="284"/>
      <c r="TKS545" s="284"/>
      <c r="TKT545" s="284"/>
      <c r="TKU545" s="284"/>
      <c r="TKV545" s="284"/>
      <c r="TKW545" s="284"/>
      <c r="TKX545" s="284"/>
      <c r="TKY545" s="284"/>
      <c r="TKZ545" s="284"/>
      <c r="TLA545" s="284"/>
      <c r="TLB545" s="284"/>
      <c r="TLC545" s="284"/>
      <c r="TLD545" s="284"/>
      <c r="TLE545" s="284"/>
      <c r="TLF545" s="284"/>
      <c r="TLG545" s="284"/>
      <c r="TLH545" s="284"/>
      <c r="TLI545" s="284"/>
      <c r="TLJ545" s="284"/>
      <c r="TLK545" s="284"/>
      <c r="TLL545" s="284"/>
      <c r="TLM545" s="284"/>
      <c r="TLN545" s="284"/>
      <c r="TLO545" s="284"/>
      <c r="TLP545" s="284"/>
      <c r="TLQ545" s="284"/>
      <c r="TLR545" s="284"/>
      <c r="TLS545" s="284"/>
      <c r="TLT545" s="284"/>
      <c r="TLU545" s="284"/>
      <c r="TLV545" s="284"/>
      <c r="TLW545" s="284"/>
      <c r="TLX545" s="284"/>
      <c r="TLY545" s="284"/>
      <c r="TLZ545" s="284"/>
      <c r="TMA545" s="284"/>
      <c r="TMB545" s="284"/>
      <c r="TMC545" s="284"/>
      <c r="TMD545" s="284"/>
      <c r="TME545" s="284"/>
      <c r="TMF545" s="284"/>
      <c r="TMG545" s="284"/>
      <c r="TMH545" s="284"/>
      <c r="TMI545" s="284"/>
      <c r="TMJ545" s="284"/>
      <c r="TMK545" s="284"/>
      <c r="TML545" s="284"/>
      <c r="TMM545" s="284"/>
      <c r="TMN545" s="284"/>
      <c r="TMO545" s="284"/>
      <c r="TMP545" s="284"/>
      <c r="TMQ545" s="284"/>
      <c r="TMR545" s="284"/>
      <c r="TMS545" s="284"/>
      <c r="TMT545" s="284"/>
      <c r="TMU545" s="284"/>
      <c r="TMV545" s="284"/>
      <c r="TMW545" s="284"/>
      <c r="TMX545" s="284"/>
      <c r="TMY545" s="284"/>
      <c r="TMZ545" s="284"/>
      <c r="TNA545" s="284"/>
      <c r="TNB545" s="284"/>
      <c r="TNC545" s="284"/>
      <c r="TND545" s="284"/>
      <c r="TNE545" s="284"/>
      <c r="TNF545" s="284"/>
      <c r="TNG545" s="284"/>
      <c r="TNH545" s="284"/>
      <c r="TNI545" s="284"/>
      <c r="TNJ545" s="284"/>
      <c r="TNK545" s="284"/>
      <c r="TNL545" s="284"/>
      <c r="TNM545" s="284"/>
      <c r="TNN545" s="284"/>
      <c r="TNO545" s="284"/>
      <c r="TNP545" s="284"/>
      <c r="TNQ545" s="284"/>
      <c r="TNR545" s="284"/>
      <c r="TNS545" s="284"/>
      <c r="TNT545" s="284"/>
      <c r="TNU545" s="284"/>
      <c r="TNV545" s="284"/>
      <c r="TNW545" s="284"/>
      <c r="TNX545" s="284"/>
      <c r="TNY545" s="284"/>
      <c r="TNZ545" s="284"/>
      <c r="TOA545" s="284"/>
      <c r="TOB545" s="284"/>
      <c r="TOC545" s="284"/>
      <c r="TOD545" s="284"/>
      <c r="TOE545" s="284"/>
      <c r="TOF545" s="284"/>
      <c r="TOG545" s="284"/>
      <c r="TOH545" s="284"/>
      <c r="TOI545" s="284"/>
      <c r="TOJ545" s="284"/>
      <c r="TOK545" s="284"/>
      <c r="TOL545" s="284"/>
      <c r="TOM545" s="284"/>
      <c r="TON545" s="284"/>
      <c r="TOO545" s="284"/>
      <c r="TOP545" s="284"/>
      <c r="TOQ545" s="284"/>
      <c r="TOR545" s="284"/>
      <c r="TOS545" s="284"/>
      <c r="TOT545" s="284"/>
      <c r="TOU545" s="284"/>
      <c r="TOV545" s="284"/>
      <c r="TOW545" s="284"/>
      <c r="TOX545" s="284"/>
      <c r="TOY545" s="284"/>
      <c r="TOZ545" s="284"/>
      <c r="TPA545" s="284"/>
      <c r="TPB545" s="284"/>
      <c r="TPC545" s="284"/>
      <c r="TPD545" s="284"/>
      <c r="TPE545" s="284"/>
      <c r="TPF545" s="284"/>
      <c r="TPG545" s="284"/>
      <c r="TPH545" s="284"/>
      <c r="TPI545" s="284"/>
      <c r="TPJ545" s="284"/>
      <c r="TPK545" s="284"/>
      <c r="TPL545" s="284"/>
      <c r="TPM545" s="284"/>
      <c r="TPN545" s="284"/>
      <c r="TPO545" s="284"/>
      <c r="TPP545" s="284"/>
      <c r="TPQ545" s="284"/>
      <c r="TPR545" s="284"/>
      <c r="TPS545" s="284"/>
      <c r="TPT545" s="284"/>
      <c r="TPU545" s="284"/>
      <c r="TPV545" s="284"/>
      <c r="TPW545" s="284"/>
      <c r="TPX545" s="284"/>
      <c r="TPY545" s="284"/>
      <c r="TPZ545" s="284"/>
      <c r="TQA545" s="284"/>
      <c r="TQB545" s="284"/>
      <c r="TQC545" s="284"/>
      <c r="TQD545" s="284"/>
      <c r="TQE545" s="284"/>
      <c r="TQF545" s="284"/>
      <c r="TQG545" s="284"/>
      <c r="TQH545" s="284"/>
      <c r="TQI545" s="284"/>
      <c r="TQJ545" s="284"/>
      <c r="TQK545" s="284"/>
      <c r="TQL545" s="284"/>
      <c r="TQM545" s="284"/>
      <c r="TQN545" s="284"/>
      <c r="TQO545" s="284"/>
      <c r="TQP545" s="284"/>
      <c r="TQQ545" s="284"/>
      <c r="TQR545" s="284"/>
      <c r="TQS545" s="284"/>
      <c r="TQT545" s="284"/>
      <c r="TQU545" s="284"/>
      <c r="TQV545" s="284"/>
      <c r="TQW545" s="284"/>
      <c r="TQX545" s="284"/>
      <c r="TQY545" s="284"/>
      <c r="TQZ545" s="284"/>
      <c r="TRA545" s="284"/>
      <c r="TRB545" s="284"/>
      <c r="TRC545" s="284"/>
      <c r="TRD545" s="284"/>
      <c r="TRE545" s="284"/>
      <c r="TRF545" s="284"/>
      <c r="TRG545" s="284"/>
      <c r="TRH545" s="284"/>
      <c r="TRI545" s="284"/>
      <c r="TRJ545" s="284"/>
      <c r="TRK545" s="284"/>
      <c r="TRL545" s="284"/>
      <c r="TRM545" s="284"/>
      <c r="TRN545" s="284"/>
      <c r="TRO545" s="284"/>
      <c r="TRP545" s="284"/>
      <c r="TRQ545" s="284"/>
      <c r="TRR545" s="284"/>
      <c r="TRS545" s="284"/>
      <c r="TRT545" s="284"/>
      <c r="TRU545" s="284"/>
      <c r="TRV545" s="284"/>
      <c r="TRW545" s="284"/>
      <c r="TRX545" s="284"/>
      <c r="TRY545" s="284"/>
      <c r="TRZ545" s="284"/>
      <c r="TSA545" s="284"/>
      <c r="TSB545" s="284"/>
      <c r="TSC545" s="284"/>
      <c r="TSD545" s="284"/>
      <c r="TSE545" s="284"/>
      <c r="TSF545" s="284"/>
      <c r="TSG545" s="284"/>
      <c r="TSH545" s="284"/>
      <c r="TSI545" s="284"/>
      <c r="TSJ545" s="284"/>
      <c r="TSK545" s="284"/>
      <c r="TSL545" s="284"/>
      <c r="TSM545" s="284"/>
      <c r="TSN545" s="284"/>
      <c r="TSO545" s="284"/>
      <c r="TSP545" s="284"/>
      <c r="TSQ545" s="284"/>
      <c r="TSR545" s="284"/>
      <c r="TSS545" s="284"/>
      <c r="TST545" s="284"/>
      <c r="TSU545" s="284"/>
      <c r="TSV545" s="284"/>
      <c r="TSW545" s="284"/>
      <c r="TSX545" s="284"/>
      <c r="TSY545" s="284"/>
      <c r="TSZ545" s="284"/>
      <c r="TTA545" s="284"/>
      <c r="TTB545" s="284"/>
      <c r="TTC545" s="284"/>
      <c r="TTD545" s="284"/>
      <c r="TTE545" s="284"/>
      <c r="TTF545" s="284"/>
      <c r="TTG545" s="284"/>
      <c r="TTH545" s="284"/>
      <c r="TTI545" s="284"/>
      <c r="TTJ545" s="284"/>
      <c r="TTK545" s="284"/>
      <c r="TTL545" s="284"/>
      <c r="TTM545" s="284"/>
      <c r="TTN545" s="284"/>
      <c r="TTO545" s="284"/>
      <c r="TTP545" s="284"/>
      <c r="TTQ545" s="284"/>
      <c r="TTR545" s="284"/>
      <c r="TTS545" s="284"/>
      <c r="TTT545" s="284"/>
      <c r="TTU545" s="284"/>
      <c r="TTV545" s="284"/>
      <c r="TTW545" s="284"/>
      <c r="TTX545" s="284"/>
      <c r="TTY545" s="284"/>
      <c r="TTZ545" s="284"/>
      <c r="TUA545" s="284"/>
      <c r="TUB545" s="284"/>
      <c r="TUC545" s="284"/>
      <c r="TUD545" s="284"/>
      <c r="TUE545" s="284"/>
      <c r="TUF545" s="284"/>
      <c r="TUG545" s="284"/>
      <c r="TUH545" s="284"/>
      <c r="TUI545" s="284"/>
      <c r="TUJ545" s="284"/>
      <c r="TUK545" s="284"/>
      <c r="TUL545" s="284"/>
      <c r="TUM545" s="284"/>
      <c r="TUN545" s="284"/>
      <c r="TUO545" s="284"/>
      <c r="TUP545" s="284"/>
      <c r="TUQ545" s="284"/>
      <c r="TUR545" s="284"/>
      <c r="TUS545" s="284"/>
      <c r="TUT545" s="284"/>
      <c r="TUU545" s="284"/>
      <c r="TUV545" s="284"/>
      <c r="TUW545" s="284"/>
      <c r="TUX545" s="284"/>
      <c r="TUY545" s="284"/>
      <c r="TUZ545" s="284"/>
      <c r="TVA545" s="284"/>
      <c r="TVB545" s="284"/>
      <c r="TVC545" s="284"/>
      <c r="TVD545" s="284"/>
      <c r="TVE545" s="284"/>
      <c r="TVF545" s="284"/>
      <c r="TVG545" s="284"/>
      <c r="TVH545" s="284"/>
      <c r="TVI545" s="284"/>
      <c r="TVJ545" s="284"/>
      <c r="TVK545" s="284"/>
      <c r="TVL545" s="284"/>
      <c r="TVM545" s="284"/>
      <c r="TVN545" s="284"/>
      <c r="TVO545" s="284"/>
      <c r="TVP545" s="284"/>
      <c r="TVQ545" s="284"/>
      <c r="TVR545" s="284"/>
      <c r="TVS545" s="284"/>
      <c r="TVT545" s="284"/>
      <c r="TVU545" s="284"/>
      <c r="TVV545" s="284"/>
      <c r="TVW545" s="284"/>
      <c r="TVX545" s="284"/>
      <c r="TVY545" s="284"/>
      <c r="TVZ545" s="284"/>
      <c r="TWA545" s="284"/>
      <c r="TWB545" s="284"/>
      <c r="TWC545" s="284"/>
      <c r="TWD545" s="284"/>
      <c r="TWE545" s="284"/>
      <c r="TWF545" s="284"/>
      <c r="TWG545" s="284"/>
      <c r="TWH545" s="284"/>
      <c r="TWI545" s="284"/>
      <c r="TWJ545" s="284"/>
      <c r="TWK545" s="284"/>
      <c r="TWL545" s="284"/>
      <c r="TWM545" s="284"/>
      <c r="TWN545" s="284"/>
      <c r="TWO545" s="284"/>
      <c r="TWP545" s="284"/>
      <c r="TWQ545" s="284"/>
      <c r="TWR545" s="284"/>
      <c r="TWS545" s="284"/>
      <c r="TWT545" s="284"/>
      <c r="TWU545" s="284"/>
      <c r="TWV545" s="284"/>
      <c r="TWW545" s="284"/>
      <c r="TWX545" s="284"/>
      <c r="TWY545" s="284"/>
      <c r="TWZ545" s="284"/>
      <c r="TXA545" s="284"/>
      <c r="TXB545" s="284"/>
      <c r="TXC545" s="284"/>
      <c r="TXD545" s="284"/>
      <c r="TXE545" s="284"/>
      <c r="TXF545" s="284"/>
      <c r="TXG545" s="284"/>
      <c r="TXH545" s="284"/>
      <c r="TXI545" s="284"/>
      <c r="TXJ545" s="284"/>
      <c r="TXK545" s="284"/>
      <c r="TXL545" s="284"/>
      <c r="TXM545" s="284"/>
      <c r="TXN545" s="284"/>
      <c r="TXO545" s="284"/>
      <c r="TXP545" s="284"/>
      <c r="TXQ545" s="284"/>
      <c r="TXR545" s="284"/>
      <c r="TXS545" s="284"/>
      <c r="TXT545" s="284"/>
      <c r="TXU545" s="284"/>
      <c r="TXV545" s="284"/>
      <c r="TXW545" s="284"/>
      <c r="TXX545" s="284"/>
      <c r="TXY545" s="284"/>
      <c r="TXZ545" s="284"/>
      <c r="TYA545" s="284"/>
      <c r="TYB545" s="284"/>
      <c r="TYC545" s="284"/>
      <c r="TYD545" s="284"/>
      <c r="TYE545" s="284"/>
      <c r="TYF545" s="284"/>
      <c r="TYG545" s="284"/>
      <c r="TYH545" s="284"/>
      <c r="TYI545" s="284"/>
      <c r="TYJ545" s="284"/>
      <c r="TYK545" s="284"/>
      <c r="TYL545" s="284"/>
      <c r="TYM545" s="284"/>
      <c r="TYN545" s="284"/>
      <c r="TYO545" s="284"/>
      <c r="TYP545" s="284"/>
      <c r="TYQ545" s="284"/>
      <c r="TYR545" s="284"/>
      <c r="TYS545" s="284"/>
      <c r="TYT545" s="284"/>
      <c r="TYU545" s="284"/>
      <c r="TYV545" s="284"/>
      <c r="TYW545" s="284"/>
      <c r="TYX545" s="284"/>
      <c r="TYY545" s="284"/>
      <c r="TYZ545" s="284"/>
      <c r="TZA545" s="284"/>
      <c r="TZB545" s="284"/>
      <c r="TZC545" s="284"/>
      <c r="TZD545" s="284"/>
      <c r="TZE545" s="284"/>
      <c r="TZF545" s="284"/>
      <c r="TZG545" s="284"/>
      <c r="TZH545" s="284"/>
      <c r="TZI545" s="284"/>
      <c r="TZJ545" s="284"/>
      <c r="TZK545" s="284"/>
      <c r="TZL545" s="284"/>
      <c r="TZM545" s="284"/>
      <c r="TZN545" s="284"/>
      <c r="TZO545" s="284"/>
      <c r="TZP545" s="284"/>
      <c r="TZQ545" s="284"/>
      <c r="TZR545" s="284"/>
      <c r="TZS545" s="284"/>
      <c r="TZT545" s="284"/>
      <c r="TZU545" s="284"/>
      <c r="TZV545" s="284"/>
      <c r="TZW545" s="284"/>
      <c r="TZX545" s="284"/>
      <c r="TZY545" s="284"/>
      <c r="TZZ545" s="284"/>
      <c r="UAA545" s="284"/>
      <c r="UAB545" s="284"/>
      <c r="UAC545" s="284"/>
      <c r="UAD545" s="284"/>
      <c r="UAE545" s="284"/>
      <c r="UAF545" s="284"/>
      <c r="UAG545" s="284"/>
      <c r="UAH545" s="284"/>
      <c r="UAI545" s="284"/>
      <c r="UAJ545" s="284"/>
      <c r="UAK545" s="284"/>
      <c r="UAL545" s="284"/>
      <c r="UAM545" s="284"/>
      <c r="UAN545" s="284"/>
      <c r="UAO545" s="284"/>
      <c r="UAP545" s="284"/>
      <c r="UAQ545" s="284"/>
      <c r="UAR545" s="284"/>
      <c r="UAS545" s="284"/>
      <c r="UAT545" s="284"/>
      <c r="UAU545" s="284"/>
      <c r="UAV545" s="284"/>
      <c r="UAW545" s="284"/>
      <c r="UAX545" s="284"/>
      <c r="UAY545" s="284"/>
      <c r="UAZ545" s="284"/>
      <c r="UBA545" s="284"/>
      <c r="UBB545" s="284"/>
      <c r="UBC545" s="284"/>
      <c r="UBD545" s="284"/>
      <c r="UBE545" s="284"/>
      <c r="UBF545" s="284"/>
      <c r="UBG545" s="284"/>
      <c r="UBH545" s="284"/>
      <c r="UBI545" s="284"/>
      <c r="UBJ545" s="284"/>
      <c r="UBK545" s="284"/>
      <c r="UBL545" s="284"/>
      <c r="UBM545" s="284"/>
      <c r="UBN545" s="284"/>
      <c r="UBO545" s="284"/>
      <c r="UBP545" s="284"/>
      <c r="UBQ545" s="284"/>
      <c r="UBR545" s="284"/>
      <c r="UBS545" s="284"/>
      <c r="UBT545" s="284"/>
      <c r="UBU545" s="284"/>
      <c r="UBV545" s="284"/>
      <c r="UBW545" s="284"/>
      <c r="UBX545" s="284"/>
      <c r="UBY545" s="284"/>
      <c r="UBZ545" s="284"/>
      <c r="UCA545" s="284"/>
      <c r="UCB545" s="284"/>
      <c r="UCC545" s="284"/>
      <c r="UCD545" s="284"/>
      <c r="UCE545" s="284"/>
      <c r="UCF545" s="284"/>
      <c r="UCG545" s="284"/>
      <c r="UCH545" s="284"/>
      <c r="UCI545" s="284"/>
      <c r="UCJ545" s="284"/>
      <c r="UCK545" s="284"/>
      <c r="UCL545" s="284"/>
      <c r="UCM545" s="284"/>
      <c r="UCN545" s="284"/>
      <c r="UCO545" s="284"/>
      <c r="UCP545" s="284"/>
      <c r="UCQ545" s="284"/>
      <c r="UCR545" s="284"/>
      <c r="UCS545" s="284"/>
      <c r="UCT545" s="284"/>
      <c r="UCU545" s="284"/>
      <c r="UCV545" s="284"/>
      <c r="UCW545" s="284"/>
      <c r="UCX545" s="284"/>
      <c r="UCY545" s="284"/>
      <c r="UCZ545" s="284"/>
      <c r="UDA545" s="284"/>
      <c r="UDB545" s="284"/>
      <c r="UDC545" s="284"/>
      <c r="UDD545" s="284"/>
      <c r="UDE545" s="284"/>
      <c r="UDF545" s="284"/>
      <c r="UDG545" s="284"/>
      <c r="UDH545" s="284"/>
      <c r="UDI545" s="284"/>
      <c r="UDJ545" s="284"/>
      <c r="UDK545" s="284"/>
      <c r="UDL545" s="284"/>
      <c r="UDM545" s="284"/>
      <c r="UDN545" s="284"/>
      <c r="UDO545" s="284"/>
      <c r="UDP545" s="284"/>
      <c r="UDQ545" s="284"/>
      <c r="UDR545" s="284"/>
      <c r="UDS545" s="284"/>
      <c r="UDT545" s="284"/>
      <c r="UDU545" s="284"/>
      <c r="UDV545" s="284"/>
      <c r="UDW545" s="284"/>
      <c r="UDX545" s="284"/>
      <c r="UDY545" s="284"/>
      <c r="UDZ545" s="284"/>
      <c r="UEA545" s="284"/>
      <c r="UEB545" s="284"/>
      <c r="UEC545" s="284"/>
      <c r="UED545" s="284"/>
      <c r="UEE545" s="284"/>
      <c r="UEF545" s="284"/>
      <c r="UEG545" s="284"/>
      <c r="UEH545" s="284"/>
      <c r="UEI545" s="284"/>
      <c r="UEJ545" s="284"/>
      <c r="UEK545" s="284"/>
      <c r="UEL545" s="284"/>
      <c r="UEM545" s="284"/>
      <c r="UEN545" s="284"/>
      <c r="UEO545" s="284"/>
      <c r="UEP545" s="284"/>
      <c r="UEQ545" s="284"/>
      <c r="UER545" s="284"/>
      <c r="UES545" s="284"/>
      <c r="UET545" s="284"/>
      <c r="UEU545" s="284"/>
      <c r="UEV545" s="284"/>
      <c r="UEW545" s="284"/>
      <c r="UEX545" s="284"/>
      <c r="UEY545" s="284"/>
      <c r="UEZ545" s="284"/>
      <c r="UFA545" s="284"/>
      <c r="UFB545" s="284"/>
      <c r="UFC545" s="284"/>
      <c r="UFD545" s="284"/>
      <c r="UFE545" s="284"/>
      <c r="UFF545" s="284"/>
      <c r="UFG545" s="284"/>
      <c r="UFH545" s="284"/>
      <c r="UFI545" s="284"/>
      <c r="UFJ545" s="284"/>
      <c r="UFK545" s="284"/>
      <c r="UFL545" s="284"/>
      <c r="UFM545" s="284"/>
      <c r="UFN545" s="284"/>
      <c r="UFO545" s="284"/>
      <c r="UFP545" s="284"/>
      <c r="UFQ545" s="284"/>
      <c r="UFR545" s="284"/>
      <c r="UFS545" s="284"/>
      <c r="UFT545" s="284"/>
      <c r="UFU545" s="284"/>
      <c r="UFV545" s="284"/>
      <c r="UFW545" s="284"/>
      <c r="UFX545" s="284"/>
      <c r="UFY545" s="284"/>
      <c r="UFZ545" s="284"/>
      <c r="UGA545" s="284"/>
      <c r="UGB545" s="284"/>
      <c r="UGC545" s="284"/>
      <c r="UGD545" s="284"/>
      <c r="UGE545" s="284"/>
      <c r="UGF545" s="284"/>
      <c r="UGG545" s="284"/>
      <c r="UGH545" s="284"/>
      <c r="UGI545" s="284"/>
      <c r="UGJ545" s="284"/>
      <c r="UGK545" s="284"/>
      <c r="UGL545" s="284"/>
      <c r="UGM545" s="284"/>
      <c r="UGN545" s="284"/>
      <c r="UGO545" s="284"/>
      <c r="UGP545" s="284"/>
      <c r="UGQ545" s="284"/>
      <c r="UGR545" s="284"/>
      <c r="UGS545" s="284"/>
      <c r="UGT545" s="284"/>
      <c r="UGU545" s="284"/>
      <c r="UGV545" s="284"/>
      <c r="UGW545" s="284"/>
      <c r="UGX545" s="284"/>
      <c r="UGY545" s="284"/>
      <c r="UGZ545" s="284"/>
      <c r="UHA545" s="284"/>
      <c r="UHB545" s="284"/>
      <c r="UHC545" s="284"/>
      <c r="UHD545" s="284"/>
      <c r="UHE545" s="284"/>
      <c r="UHF545" s="284"/>
      <c r="UHG545" s="284"/>
      <c r="UHH545" s="284"/>
      <c r="UHI545" s="284"/>
      <c r="UHJ545" s="284"/>
      <c r="UHK545" s="284"/>
      <c r="UHL545" s="284"/>
      <c r="UHM545" s="284"/>
      <c r="UHN545" s="284"/>
      <c r="UHO545" s="284"/>
      <c r="UHP545" s="284"/>
      <c r="UHQ545" s="284"/>
      <c r="UHR545" s="284"/>
      <c r="UHS545" s="284"/>
      <c r="UHT545" s="284"/>
      <c r="UHU545" s="284"/>
      <c r="UHV545" s="284"/>
      <c r="UHW545" s="284"/>
      <c r="UHX545" s="284"/>
      <c r="UHY545" s="284"/>
      <c r="UHZ545" s="284"/>
      <c r="UIA545" s="284"/>
      <c r="UIB545" s="284"/>
      <c r="UIC545" s="284"/>
      <c r="UID545" s="284"/>
      <c r="UIE545" s="284"/>
      <c r="UIF545" s="284"/>
      <c r="UIG545" s="284"/>
      <c r="UIH545" s="284"/>
      <c r="UII545" s="284"/>
      <c r="UIJ545" s="284"/>
      <c r="UIK545" s="284"/>
      <c r="UIL545" s="284"/>
      <c r="UIM545" s="284"/>
      <c r="UIN545" s="284"/>
      <c r="UIO545" s="284"/>
      <c r="UIP545" s="284"/>
      <c r="UIQ545" s="284"/>
      <c r="UIR545" s="284"/>
      <c r="UIS545" s="284"/>
      <c r="UIT545" s="284"/>
      <c r="UIU545" s="284"/>
      <c r="UIV545" s="284"/>
      <c r="UIW545" s="284"/>
      <c r="UIX545" s="284"/>
      <c r="UIY545" s="284"/>
      <c r="UIZ545" s="284"/>
      <c r="UJA545" s="284"/>
      <c r="UJB545" s="284"/>
      <c r="UJC545" s="284"/>
      <c r="UJD545" s="284"/>
      <c r="UJE545" s="284"/>
      <c r="UJF545" s="284"/>
      <c r="UJG545" s="284"/>
      <c r="UJH545" s="284"/>
      <c r="UJI545" s="284"/>
      <c r="UJJ545" s="284"/>
      <c r="UJK545" s="284"/>
      <c r="UJL545" s="284"/>
      <c r="UJM545" s="284"/>
      <c r="UJN545" s="284"/>
      <c r="UJO545" s="284"/>
      <c r="UJP545" s="284"/>
      <c r="UJQ545" s="284"/>
      <c r="UJR545" s="284"/>
      <c r="UJS545" s="284"/>
      <c r="UJT545" s="284"/>
      <c r="UJU545" s="284"/>
      <c r="UJV545" s="284"/>
      <c r="UJW545" s="284"/>
      <c r="UJX545" s="284"/>
      <c r="UJY545" s="284"/>
      <c r="UJZ545" s="284"/>
      <c r="UKA545" s="284"/>
      <c r="UKB545" s="284"/>
      <c r="UKC545" s="284"/>
      <c r="UKD545" s="284"/>
      <c r="UKE545" s="284"/>
      <c r="UKF545" s="284"/>
      <c r="UKG545" s="284"/>
      <c r="UKH545" s="284"/>
      <c r="UKI545" s="284"/>
      <c r="UKJ545" s="284"/>
      <c r="UKK545" s="284"/>
      <c r="UKL545" s="284"/>
      <c r="UKM545" s="284"/>
      <c r="UKN545" s="284"/>
      <c r="UKO545" s="284"/>
      <c r="UKP545" s="284"/>
      <c r="UKQ545" s="284"/>
      <c r="UKR545" s="284"/>
      <c r="UKS545" s="284"/>
      <c r="UKT545" s="284"/>
      <c r="UKU545" s="284"/>
      <c r="UKV545" s="284"/>
      <c r="UKW545" s="284"/>
      <c r="UKX545" s="284"/>
      <c r="UKY545" s="284"/>
      <c r="UKZ545" s="284"/>
      <c r="ULA545" s="284"/>
      <c r="ULB545" s="284"/>
      <c r="ULC545" s="284"/>
      <c r="ULD545" s="284"/>
      <c r="ULE545" s="284"/>
      <c r="ULF545" s="284"/>
      <c r="ULG545" s="284"/>
      <c r="ULH545" s="284"/>
      <c r="ULI545" s="284"/>
      <c r="ULJ545" s="284"/>
      <c r="ULK545" s="284"/>
      <c r="ULL545" s="284"/>
      <c r="ULM545" s="284"/>
      <c r="ULN545" s="284"/>
      <c r="ULO545" s="284"/>
      <c r="ULP545" s="284"/>
      <c r="ULQ545" s="284"/>
      <c r="ULR545" s="284"/>
      <c r="ULS545" s="284"/>
      <c r="ULT545" s="284"/>
      <c r="ULU545" s="284"/>
      <c r="ULV545" s="284"/>
      <c r="ULW545" s="284"/>
      <c r="ULX545" s="284"/>
      <c r="ULY545" s="284"/>
      <c r="ULZ545" s="284"/>
      <c r="UMA545" s="284"/>
      <c r="UMB545" s="284"/>
      <c r="UMC545" s="284"/>
      <c r="UMD545" s="284"/>
      <c r="UME545" s="284"/>
      <c r="UMF545" s="284"/>
      <c r="UMG545" s="284"/>
      <c r="UMH545" s="284"/>
      <c r="UMI545" s="284"/>
      <c r="UMJ545" s="284"/>
      <c r="UMK545" s="284"/>
      <c r="UML545" s="284"/>
      <c r="UMM545" s="284"/>
      <c r="UMN545" s="284"/>
      <c r="UMO545" s="284"/>
      <c r="UMP545" s="284"/>
      <c r="UMQ545" s="284"/>
      <c r="UMR545" s="284"/>
      <c r="UMS545" s="284"/>
      <c r="UMT545" s="284"/>
      <c r="UMU545" s="284"/>
      <c r="UMV545" s="284"/>
      <c r="UMW545" s="284"/>
      <c r="UMX545" s="284"/>
      <c r="UMY545" s="284"/>
      <c r="UMZ545" s="284"/>
      <c r="UNA545" s="284"/>
      <c r="UNB545" s="284"/>
      <c r="UNC545" s="284"/>
      <c r="UND545" s="284"/>
      <c r="UNE545" s="284"/>
      <c r="UNF545" s="284"/>
      <c r="UNG545" s="284"/>
      <c r="UNH545" s="284"/>
      <c r="UNI545" s="284"/>
      <c r="UNJ545" s="284"/>
      <c r="UNK545" s="284"/>
      <c r="UNL545" s="284"/>
      <c r="UNM545" s="284"/>
      <c r="UNN545" s="284"/>
      <c r="UNO545" s="284"/>
      <c r="UNP545" s="284"/>
      <c r="UNQ545" s="284"/>
      <c r="UNR545" s="284"/>
      <c r="UNS545" s="284"/>
      <c r="UNT545" s="284"/>
      <c r="UNU545" s="284"/>
      <c r="UNV545" s="284"/>
      <c r="UNW545" s="284"/>
      <c r="UNX545" s="284"/>
      <c r="UNY545" s="284"/>
      <c r="UNZ545" s="284"/>
      <c r="UOA545" s="284"/>
      <c r="UOB545" s="284"/>
      <c r="UOC545" s="284"/>
      <c r="UOD545" s="284"/>
      <c r="UOE545" s="284"/>
      <c r="UOF545" s="284"/>
      <c r="UOG545" s="284"/>
      <c r="UOH545" s="284"/>
      <c r="UOI545" s="284"/>
      <c r="UOJ545" s="284"/>
      <c r="UOK545" s="284"/>
      <c r="UOL545" s="284"/>
      <c r="UOM545" s="284"/>
      <c r="UON545" s="284"/>
      <c r="UOO545" s="284"/>
      <c r="UOP545" s="284"/>
      <c r="UOQ545" s="284"/>
      <c r="UOR545" s="284"/>
      <c r="UOS545" s="284"/>
      <c r="UOT545" s="284"/>
      <c r="UOU545" s="284"/>
      <c r="UOV545" s="284"/>
      <c r="UOW545" s="284"/>
      <c r="UOX545" s="284"/>
      <c r="UOY545" s="284"/>
      <c r="UOZ545" s="284"/>
      <c r="UPA545" s="284"/>
      <c r="UPB545" s="284"/>
      <c r="UPC545" s="284"/>
      <c r="UPD545" s="284"/>
      <c r="UPE545" s="284"/>
      <c r="UPF545" s="284"/>
      <c r="UPG545" s="284"/>
      <c r="UPH545" s="284"/>
      <c r="UPI545" s="284"/>
      <c r="UPJ545" s="284"/>
      <c r="UPK545" s="284"/>
      <c r="UPL545" s="284"/>
      <c r="UPM545" s="284"/>
      <c r="UPN545" s="284"/>
      <c r="UPO545" s="284"/>
      <c r="UPP545" s="284"/>
      <c r="UPQ545" s="284"/>
      <c r="UPR545" s="284"/>
      <c r="UPS545" s="284"/>
      <c r="UPT545" s="284"/>
      <c r="UPU545" s="284"/>
      <c r="UPV545" s="284"/>
      <c r="UPW545" s="284"/>
      <c r="UPX545" s="284"/>
      <c r="UPY545" s="284"/>
      <c r="UPZ545" s="284"/>
      <c r="UQA545" s="284"/>
      <c r="UQB545" s="284"/>
      <c r="UQC545" s="284"/>
      <c r="UQD545" s="284"/>
      <c r="UQE545" s="284"/>
      <c r="UQF545" s="284"/>
      <c r="UQG545" s="284"/>
      <c r="UQH545" s="284"/>
      <c r="UQI545" s="284"/>
      <c r="UQJ545" s="284"/>
      <c r="UQK545" s="284"/>
      <c r="UQL545" s="284"/>
      <c r="UQM545" s="284"/>
      <c r="UQN545" s="284"/>
      <c r="UQO545" s="284"/>
      <c r="UQP545" s="284"/>
      <c r="UQQ545" s="284"/>
      <c r="UQR545" s="284"/>
      <c r="UQS545" s="284"/>
      <c r="UQT545" s="284"/>
      <c r="UQU545" s="284"/>
      <c r="UQV545" s="284"/>
      <c r="UQW545" s="284"/>
      <c r="UQX545" s="284"/>
      <c r="UQY545" s="284"/>
      <c r="UQZ545" s="284"/>
      <c r="URA545" s="284"/>
      <c r="URB545" s="284"/>
      <c r="URC545" s="284"/>
      <c r="URD545" s="284"/>
      <c r="URE545" s="284"/>
      <c r="URF545" s="284"/>
      <c r="URG545" s="284"/>
      <c r="URH545" s="284"/>
      <c r="URI545" s="284"/>
      <c r="URJ545" s="284"/>
      <c r="URK545" s="284"/>
      <c r="URL545" s="284"/>
      <c r="URM545" s="284"/>
      <c r="URN545" s="284"/>
      <c r="URO545" s="284"/>
      <c r="URP545" s="284"/>
      <c r="URQ545" s="284"/>
      <c r="URR545" s="284"/>
      <c r="URS545" s="284"/>
      <c r="URT545" s="284"/>
      <c r="URU545" s="284"/>
      <c r="URV545" s="284"/>
      <c r="URW545" s="284"/>
      <c r="URX545" s="284"/>
      <c r="URY545" s="284"/>
      <c r="URZ545" s="284"/>
      <c r="USA545" s="284"/>
      <c r="USB545" s="284"/>
      <c r="USC545" s="284"/>
      <c r="USD545" s="284"/>
      <c r="USE545" s="284"/>
      <c r="USF545" s="284"/>
      <c r="USG545" s="284"/>
      <c r="USH545" s="284"/>
      <c r="USI545" s="284"/>
      <c r="USJ545" s="284"/>
      <c r="USK545" s="284"/>
      <c r="USL545" s="284"/>
      <c r="USM545" s="284"/>
      <c r="USN545" s="284"/>
      <c r="USO545" s="284"/>
      <c r="USP545" s="284"/>
      <c r="USQ545" s="284"/>
      <c r="USR545" s="284"/>
      <c r="USS545" s="284"/>
      <c r="UST545" s="284"/>
      <c r="USU545" s="284"/>
      <c r="USV545" s="284"/>
      <c r="USW545" s="284"/>
      <c r="USX545" s="284"/>
      <c r="USY545" s="284"/>
      <c r="USZ545" s="284"/>
      <c r="UTA545" s="284"/>
      <c r="UTB545" s="284"/>
      <c r="UTC545" s="284"/>
      <c r="UTD545" s="284"/>
      <c r="UTE545" s="284"/>
      <c r="UTF545" s="284"/>
      <c r="UTG545" s="284"/>
      <c r="UTH545" s="284"/>
      <c r="UTI545" s="284"/>
      <c r="UTJ545" s="284"/>
      <c r="UTK545" s="284"/>
      <c r="UTL545" s="284"/>
      <c r="UTM545" s="284"/>
      <c r="UTN545" s="284"/>
      <c r="UTO545" s="284"/>
      <c r="UTP545" s="284"/>
      <c r="UTQ545" s="284"/>
      <c r="UTR545" s="284"/>
      <c r="UTS545" s="284"/>
      <c r="UTT545" s="284"/>
      <c r="UTU545" s="284"/>
      <c r="UTV545" s="284"/>
      <c r="UTW545" s="284"/>
      <c r="UTX545" s="284"/>
      <c r="UTY545" s="284"/>
      <c r="UTZ545" s="284"/>
      <c r="UUA545" s="284"/>
      <c r="UUB545" s="284"/>
      <c r="UUC545" s="284"/>
      <c r="UUD545" s="284"/>
      <c r="UUE545" s="284"/>
      <c r="UUF545" s="284"/>
      <c r="UUG545" s="284"/>
      <c r="UUH545" s="284"/>
      <c r="UUI545" s="284"/>
      <c r="UUJ545" s="284"/>
      <c r="UUK545" s="284"/>
      <c r="UUL545" s="284"/>
      <c r="UUM545" s="284"/>
      <c r="UUN545" s="284"/>
      <c r="UUO545" s="284"/>
      <c r="UUP545" s="284"/>
      <c r="UUQ545" s="284"/>
      <c r="UUR545" s="284"/>
      <c r="UUS545" s="284"/>
      <c r="UUT545" s="284"/>
      <c r="UUU545" s="284"/>
      <c r="UUV545" s="284"/>
      <c r="UUW545" s="284"/>
      <c r="UUX545" s="284"/>
      <c r="UUY545" s="284"/>
      <c r="UUZ545" s="284"/>
      <c r="UVA545" s="284"/>
      <c r="UVB545" s="284"/>
      <c r="UVC545" s="284"/>
      <c r="UVD545" s="284"/>
      <c r="UVE545" s="284"/>
      <c r="UVF545" s="284"/>
      <c r="UVG545" s="284"/>
      <c r="UVH545" s="284"/>
      <c r="UVI545" s="284"/>
      <c r="UVJ545" s="284"/>
      <c r="UVK545" s="284"/>
      <c r="UVL545" s="284"/>
      <c r="UVM545" s="284"/>
      <c r="UVN545" s="284"/>
      <c r="UVO545" s="284"/>
      <c r="UVP545" s="284"/>
      <c r="UVQ545" s="284"/>
      <c r="UVR545" s="284"/>
      <c r="UVS545" s="284"/>
      <c r="UVT545" s="284"/>
      <c r="UVU545" s="284"/>
      <c r="UVV545" s="284"/>
      <c r="UVW545" s="284"/>
      <c r="UVX545" s="284"/>
      <c r="UVY545" s="284"/>
      <c r="UVZ545" s="284"/>
      <c r="UWA545" s="284"/>
      <c r="UWB545" s="284"/>
      <c r="UWC545" s="284"/>
      <c r="UWD545" s="284"/>
      <c r="UWE545" s="284"/>
      <c r="UWF545" s="284"/>
      <c r="UWG545" s="284"/>
      <c r="UWH545" s="284"/>
      <c r="UWI545" s="284"/>
      <c r="UWJ545" s="284"/>
      <c r="UWK545" s="284"/>
      <c r="UWL545" s="284"/>
      <c r="UWM545" s="284"/>
      <c r="UWN545" s="284"/>
      <c r="UWO545" s="284"/>
      <c r="UWP545" s="284"/>
      <c r="UWQ545" s="284"/>
      <c r="UWR545" s="284"/>
      <c r="UWS545" s="284"/>
      <c r="UWT545" s="284"/>
      <c r="UWU545" s="284"/>
      <c r="UWV545" s="284"/>
      <c r="UWW545" s="284"/>
      <c r="UWX545" s="284"/>
      <c r="UWY545" s="284"/>
      <c r="UWZ545" s="284"/>
      <c r="UXA545" s="284"/>
      <c r="UXB545" s="284"/>
      <c r="UXC545" s="284"/>
      <c r="UXD545" s="284"/>
      <c r="UXE545" s="284"/>
      <c r="UXF545" s="284"/>
      <c r="UXG545" s="284"/>
      <c r="UXH545" s="284"/>
      <c r="UXI545" s="284"/>
      <c r="UXJ545" s="284"/>
      <c r="UXK545" s="284"/>
      <c r="UXL545" s="284"/>
      <c r="UXM545" s="284"/>
      <c r="UXN545" s="284"/>
      <c r="UXO545" s="284"/>
      <c r="UXP545" s="284"/>
      <c r="UXQ545" s="284"/>
      <c r="UXR545" s="284"/>
      <c r="UXS545" s="284"/>
      <c r="UXT545" s="284"/>
      <c r="UXU545" s="284"/>
      <c r="UXV545" s="284"/>
      <c r="UXW545" s="284"/>
      <c r="UXX545" s="284"/>
      <c r="UXY545" s="284"/>
      <c r="UXZ545" s="284"/>
      <c r="UYA545" s="284"/>
      <c r="UYB545" s="284"/>
      <c r="UYC545" s="284"/>
      <c r="UYD545" s="284"/>
      <c r="UYE545" s="284"/>
      <c r="UYF545" s="284"/>
      <c r="UYG545" s="284"/>
      <c r="UYH545" s="284"/>
      <c r="UYI545" s="284"/>
      <c r="UYJ545" s="284"/>
      <c r="UYK545" s="284"/>
      <c r="UYL545" s="284"/>
      <c r="UYM545" s="284"/>
      <c r="UYN545" s="284"/>
      <c r="UYO545" s="284"/>
      <c r="UYP545" s="284"/>
      <c r="UYQ545" s="284"/>
      <c r="UYR545" s="284"/>
      <c r="UYS545" s="284"/>
      <c r="UYT545" s="284"/>
      <c r="UYU545" s="284"/>
      <c r="UYV545" s="284"/>
      <c r="UYW545" s="284"/>
      <c r="UYX545" s="284"/>
      <c r="UYY545" s="284"/>
      <c r="UYZ545" s="284"/>
      <c r="UZA545" s="284"/>
      <c r="UZB545" s="284"/>
      <c r="UZC545" s="284"/>
      <c r="UZD545" s="284"/>
      <c r="UZE545" s="284"/>
      <c r="UZF545" s="284"/>
      <c r="UZG545" s="284"/>
      <c r="UZH545" s="284"/>
      <c r="UZI545" s="284"/>
      <c r="UZJ545" s="284"/>
      <c r="UZK545" s="284"/>
      <c r="UZL545" s="284"/>
      <c r="UZM545" s="284"/>
      <c r="UZN545" s="284"/>
      <c r="UZO545" s="284"/>
      <c r="UZP545" s="284"/>
      <c r="UZQ545" s="284"/>
      <c r="UZR545" s="284"/>
      <c r="UZS545" s="284"/>
      <c r="UZT545" s="284"/>
      <c r="UZU545" s="284"/>
      <c r="UZV545" s="284"/>
      <c r="UZW545" s="284"/>
      <c r="UZX545" s="284"/>
      <c r="UZY545" s="284"/>
      <c r="UZZ545" s="284"/>
      <c r="VAA545" s="284"/>
      <c r="VAB545" s="284"/>
      <c r="VAC545" s="284"/>
      <c r="VAD545" s="284"/>
      <c r="VAE545" s="284"/>
      <c r="VAF545" s="284"/>
      <c r="VAG545" s="284"/>
      <c r="VAH545" s="284"/>
      <c r="VAI545" s="284"/>
      <c r="VAJ545" s="284"/>
      <c r="VAK545" s="284"/>
      <c r="VAL545" s="284"/>
      <c r="VAM545" s="284"/>
      <c r="VAN545" s="284"/>
      <c r="VAO545" s="284"/>
      <c r="VAP545" s="284"/>
      <c r="VAQ545" s="284"/>
      <c r="VAR545" s="284"/>
      <c r="VAS545" s="284"/>
      <c r="VAT545" s="284"/>
      <c r="VAU545" s="284"/>
      <c r="VAV545" s="284"/>
      <c r="VAW545" s="284"/>
      <c r="VAX545" s="284"/>
      <c r="VAY545" s="284"/>
      <c r="VAZ545" s="284"/>
      <c r="VBA545" s="284"/>
      <c r="VBB545" s="284"/>
      <c r="VBC545" s="284"/>
      <c r="VBD545" s="284"/>
      <c r="VBE545" s="284"/>
      <c r="VBF545" s="284"/>
      <c r="VBG545" s="284"/>
      <c r="VBH545" s="284"/>
      <c r="VBI545" s="284"/>
      <c r="VBJ545" s="284"/>
      <c r="VBK545" s="284"/>
      <c r="VBL545" s="284"/>
      <c r="VBM545" s="284"/>
      <c r="VBN545" s="284"/>
      <c r="VBO545" s="284"/>
      <c r="VBP545" s="284"/>
      <c r="VBQ545" s="284"/>
      <c r="VBR545" s="284"/>
      <c r="VBS545" s="284"/>
      <c r="VBT545" s="284"/>
      <c r="VBU545" s="284"/>
      <c r="VBV545" s="284"/>
      <c r="VBW545" s="284"/>
      <c r="VBX545" s="284"/>
      <c r="VBY545" s="284"/>
      <c r="VBZ545" s="284"/>
      <c r="VCA545" s="284"/>
      <c r="VCB545" s="284"/>
      <c r="VCC545" s="284"/>
      <c r="VCD545" s="284"/>
      <c r="VCE545" s="284"/>
      <c r="VCF545" s="284"/>
      <c r="VCG545" s="284"/>
      <c r="VCH545" s="284"/>
      <c r="VCI545" s="284"/>
      <c r="VCJ545" s="284"/>
      <c r="VCK545" s="284"/>
      <c r="VCL545" s="284"/>
      <c r="VCM545" s="284"/>
      <c r="VCN545" s="284"/>
      <c r="VCO545" s="284"/>
      <c r="VCP545" s="284"/>
      <c r="VCQ545" s="284"/>
      <c r="VCR545" s="284"/>
      <c r="VCS545" s="284"/>
      <c r="VCT545" s="284"/>
      <c r="VCU545" s="284"/>
      <c r="VCV545" s="284"/>
      <c r="VCW545" s="284"/>
      <c r="VCX545" s="284"/>
      <c r="VCY545" s="284"/>
      <c r="VCZ545" s="284"/>
      <c r="VDA545" s="284"/>
      <c r="VDB545" s="284"/>
      <c r="VDC545" s="284"/>
      <c r="VDD545" s="284"/>
      <c r="VDE545" s="284"/>
      <c r="VDF545" s="284"/>
      <c r="VDG545" s="284"/>
      <c r="VDH545" s="284"/>
      <c r="VDI545" s="284"/>
      <c r="VDJ545" s="284"/>
      <c r="VDK545" s="284"/>
      <c r="VDL545" s="284"/>
      <c r="VDM545" s="284"/>
      <c r="VDN545" s="284"/>
      <c r="VDO545" s="284"/>
      <c r="VDP545" s="284"/>
      <c r="VDQ545" s="284"/>
      <c r="VDR545" s="284"/>
      <c r="VDS545" s="284"/>
      <c r="VDT545" s="284"/>
      <c r="VDU545" s="284"/>
      <c r="VDV545" s="284"/>
      <c r="VDW545" s="284"/>
      <c r="VDX545" s="284"/>
      <c r="VDY545" s="284"/>
      <c r="VDZ545" s="284"/>
      <c r="VEA545" s="284"/>
      <c r="VEB545" s="284"/>
      <c r="VEC545" s="284"/>
      <c r="VED545" s="284"/>
      <c r="VEE545" s="284"/>
      <c r="VEF545" s="284"/>
      <c r="VEG545" s="284"/>
      <c r="VEH545" s="284"/>
      <c r="VEI545" s="284"/>
      <c r="VEJ545" s="284"/>
      <c r="VEK545" s="284"/>
      <c r="VEL545" s="284"/>
      <c r="VEM545" s="284"/>
      <c r="VEN545" s="284"/>
      <c r="VEO545" s="284"/>
      <c r="VEP545" s="284"/>
      <c r="VEQ545" s="284"/>
      <c r="VER545" s="284"/>
      <c r="VES545" s="284"/>
      <c r="VET545" s="284"/>
      <c r="VEU545" s="284"/>
      <c r="VEV545" s="284"/>
      <c r="VEW545" s="284"/>
      <c r="VEX545" s="284"/>
      <c r="VEY545" s="284"/>
      <c r="VEZ545" s="284"/>
      <c r="VFA545" s="284"/>
      <c r="VFB545" s="284"/>
      <c r="VFC545" s="284"/>
      <c r="VFD545" s="284"/>
      <c r="VFE545" s="284"/>
      <c r="VFF545" s="284"/>
      <c r="VFG545" s="284"/>
      <c r="VFH545" s="284"/>
      <c r="VFI545" s="284"/>
      <c r="VFJ545" s="284"/>
      <c r="VFK545" s="284"/>
      <c r="VFL545" s="284"/>
      <c r="VFM545" s="284"/>
      <c r="VFN545" s="284"/>
      <c r="VFO545" s="284"/>
      <c r="VFP545" s="284"/>
      <c r="VFQ545" s="284"/>
      <c r="VFR545" s="284"/>
      <c r="VFS545" s="284"/>
      <c r="VFT545" s="284"/>
      <c r="VFU545" s="284"/>
      <c r="VFV545" s="284"/>
      <c r="VFW545" s="284"/>
      <c r="VFX545" s="284"/>
      <c r="VFY545" s="284"/>
      <c r="VFZ545" s="284"/>
      <c r="VGA545" s="284"/>
      <c r="VGB545" s="284"/>
      <c r="VGC545" s="284"/>
      <c r="VGD545" s="284"/>
      <c r="VGE545" s="284"/>
      <c r="VGF545" s="284"/>
      <c r="VGG545" s="284"/>
      <c r="VGH545" s="284"/>
      <c r="VGI545" s="284"/>
      <c r="VGJ545" s="284"/>
      <c r="VGK545" s="284"/>
      <c r="VGL545" s="284"/>
      <c r="VGM545" s="284"/>
      <c r="VGN545" s="284"/>
      <c r="VGO545" s="284"/>
      <c r="VGP545" s="284"/>
      <c r="VGQ545" s="284"/>
      <c r="VGR545" s="284"/>
      <c r="VGS545" s="284"/>
      <c r="VGT545" s="284"/>
      <c r="VGU545" s="284"/>
      <c r="VGV545" s="284"/>
      <c r="VGW545" s="284"/>
      <c r="VGX545" s="284"/>
      <c r="VGY545" s="284"/>
      <c r="VGZ545" s="284"/>
      <c r="VHA545" s="284"/>
      <c r="VHB545" s="284"/>
      <c r="VHC545" s="284"/>
      <c r="VHD545" s="284"/>
      <c r="VHE545" s="284"/>
      <c r="VHF545" s="284"/>
      <c r="VHG545" s="284"/>
      <c r="VHH545" s="284"/>
      <c r="VHI545" s="284"/>
      <c r="VHJ545" s="284"/>
      <c r="VHK545" s="284"/>
      <c r="VHL545" s="284"/>
      <c r="VHM545" s="284"/>
      <c r="VHN545" s="284"/>
      <c r="VHO545" s="284"/>
      <c r="VHP545" s="284"/>
      <c r="VHQ545" s="284"/>
      <c r="VHR545" s="284"/>
      <c r="VHS545" s="284"/>
      <c r="VHT545" s="284"/>
      <c r="VHU545" s="284"/>
      <c r="VHV545" s="284"/>
      <c r="VHW545" s="284"/>
      <c r="VHX545" s="284"/>
      <c r="VHY545" s="284"/>
      <c r="VHZ545" s="284"/>
      <c r="VIA545" s="284"/>
      <c r="VIB545" s="284"/>
      <c r="VIC545" s="284"/>
      <c r="VID545" s="284"/>
      <c r="VIE545" s="284"/>
      <c r="VIF545" s="284"/>
      <c r="VIG545" s="284"/>
      <c r="VIH545" s="284"/>
      <c r="VII545" s="284"/>
      <c r="VIJ545" s="284"/>
      <c r="VIK545" s="284"/>
      <c r="VIL545" s="284"/>
      <c r="VIM545" s="284"/>
      <c r="VIN545" s="284"/>
      <c r="VIO545" s="284"/>
      <c r="VIP545" s="284"/>
      <c r="VIQ545" s="284"/>
      <c r="VIR545" s="284"/>
      <c r="VIS545" s="284"/>
      <c r="VIT545" s="284"/>
      <c r="VIU545" s="284"/>
      <c r="VIV545" s="284"/>
      <c r="VIW545" s="284"/>
      <c r="VIX545" s="284"/>
      <c r="VIY545" s="284"/>
      <c r="VIZ545" s="284"/>
      <c r="VJA545" s="284"/>
      <c r="VJB545" s="284"/>
      <c r="VJC545" s="284"/>
      <c r="VJD545" s="284"/>
      <c r="VJE545" s="284"/>
      <c r="VJF545" s="284"/>
      <c r="VJG545" s="284"/>
      <c r="VJH545" s="284"/>
      <c r="VJI545" s="284"/>
      <c r="VJJ545" s="284"/>
      <c r="VJK545" s="284"/>
      <c r="VJL545" s="284"/>
      <c r="VJM545" s="284"/>
      <c r="VJN545" s="284"/>
      <c r="VJO545" s="284"/>
      <c r="VJP545" s="284"/>
      <c r="VJQ545" s="284"/>
      <c r="VJR545" s="284"/>
      <c r="VJS545" s="284"/>
      <c r="VJT545" s="284"/>
      <c r="VJU545" s="284"/>
      <c r="VJV545" s="284"/>
      <c r="VJW545" s="284"/>
      <c r="VJX545" s="284"/>
      <c r="VJY545" s="284"/>
      <c r="VJZ545" s="284"/>
      <c r="VKA545" s="284"/>
      <c r="VKB545" s="284"/>
      <c r="VKC545" s="284"/>
      <c r="VKD545" s="284"/>
      <c r="VKE545" s="284"/>
      <c r="VKF545" s="284"/>
      <c r="VKG545" s="284"/>
      <c r="VKH545" s="284"/>
      <c r="VKI545" s="284"/>
      <c r="VKJ545" s="284"/>
      <c r="VKK545" s="284"/>
      <c r="VKL545" s="284"/>
      <c r="VKM545" s="284"/>
      <c r="VKN545" s="284"/>
      <c r="VKO545" s="284"/>
      <c r="VKP545" s="284"/>
      <c r="VKQ545" s="284"/>
      <c r="VKR545" s="284"/>
      <c r="VKS545" s="284"/>
      <c r="VKT545" s="284"/>
      <c r="VKU545" s="284"/>
      <c r="VKV545" s="284"/>
      <c r="VKW545" s="284"/>
      <c r="VKX545" s="284"/>
      <c r="VKY545" s="284"/>
      <c r="VKZ545" s="284"/>
      <c r="VLA545" s="284"/>
      <c r="VLB545" s="284"/>
      <c r="VLC545" s="284"/>
      <c r="VLD545" s="284"/>
      <c r="VLE545" s="284"/>
      <c r="VLF545" s="284"/>
      <c r="VLG545" s="284"/>
      <c r="VLH545" s="284"/>
      <c r="VLI545" s="284"/>
      <c r="VLJ545" s="284"/>
      <c r="VLK545" s="284"/>
      <c r="VLL545" s="284"/>
      <c r="VLM545" s="284"/>
      <c r="VLN545" s="284"/>
      <c r="VLO545" s="284"/>
      <c r="VLP545" s="284"/>
      <c r="VLQ545" s="284"/>
      <c r="VLR545" s="284"/>
      <c r="VLS545" s="284"/>
      <c r="VLT545" s="284"/>
      <c r="VLU545" s="284"/>
      <c r="VLV545" s="284"/>
      <c r="VLW545" s="284"/>
      <c r="VLX545" s="284"/>
      <c r="VLY545" s="284"/>
      <c r="VLZ545" s="284"/>
      <c r="VMA545" s="284"/>
      <c r="VMB545" s="284"/>
      <c r="VMC545" s="284"/>
      <c r="VMD545" s="284"/>
      <c r="VME545" s="284"/>
      <c r="VMF545" s="284"/>
      <c r="VMG545" s="284"/>
      <c r="VMH545" s="284"/>
      <c r="VMI545" s="284"/>
      <c r="VMJ545" s="284"/>
      <c r="VMK545" s="284"/>
      <c r="VML545" s="284"/>
      <c r="VMM545" s="284"/>
      <c r="VMN545" s="284"/>
      <c r="VMO545" s="284"/>
      <c r="VMP545" s="284"/>
      <c r="VMQ545" s="284"/>
      <c r="VMR545" s="284"/>
      <c r="VMS545" s="284"/>
      <c r="VMT545" s="284"/>
      <c r="VMU545" s="284"/>
      <c r="VMV545" s="284"/>
      <c r="VMW545" s="284"/>
      <c r="VMX545" s="284"/>
      <c r="VMY545" s="284"/>
      <c r="VMZ545" s="284"/>
      <c r="VNA545" s="284"/>
      <c r="VNB545" s="284"/>
      <c r="VNC545" s="284"/>
      <c r="VND545" s="284"/>
      <c r="VNE545" s="284"/>
      <c r="VNF545" s="284"/>
      <c r="VNG545" s="284"/>
      <c r="VNH545" s="284"/>
      <c r="VNI545" s="284"/>
      <c r="VNJ545" s="284"/>
      <c r="VNK545" s="284"/>
      <c r="VNL545" s="284"/>
      <c r="VNM545" s="284"/>
      <c r="VNN545" s="284"/>
      <c r="VNO545" s="284"/>
      <c r="VNP545" s="284"/>
      <c r="VNQ545" s="284"/>
      <c r="VNR545" s="284"/>
      <c r="VNS545" s="284"/>
      <c r="VNT545" s="284"/>
      <c r="VNU545" s="284"/>
      <c r="VNV545" s="284"/>
      <c r="VNW545" s="284"/>
      <c r="VNX545" s="284"/>
      <c r="VNY545" s="284"/>
      <c r="VNZ545" s="284"/>
      <c r="VOA545" s="284"/>
      <c r="VOB545" s="284"/>
      <c r="VOC545" s="284"/>
      <c r="VOD545" s="284"/>
      <c r="VOE545" s="284"/>
      <c r="VOF545" s="284"/>
      <c r="VOG545" s="284"/>
      <c r="VOH545" s="284"/>
      <c r="VOI545" s="284"/>
      <c r="VOJ545" s="284"/>
      <c r="VOK545" s="284"/>
      <c r="VOL545" s="284"/>
      <c r="VOM545" s="284"/>
      <c r="VON545" s="284"/>
      <c r="VOO545" s="284"/>
      <c r="VOP545" s="284"/>
      <c r="VOQ545" s="284"/>
      <c r="VOR545" s="284"/>
      <c r="VOS545" s="284"/>
      <c r="VOT545" s="284"/>
      <c r="VOU545" s="284"/>
      <c r="VOV545" s="284"/>
      <c r="VOW545" s="284"/>
      <c r="VOX545" s="284"/>
      <c r="VOY545" s="284"/>
      <c r="VOZ545" s="284"/>
      <c r="VPA545" s="284"/>
      <c r="VPB545" s="284"/>
      <c r="VPC545" s="284"/>
      <c r="VPD545" s="284"/>
      <c r="VPE545" s="284"/>
      <c r="VPF545" s="284"/>
      <c r="VPG545" s="284"/>
      <c r="VPH545" s="284"/>
      <c r="VPI545" s="284"/>
      <c r="VPJ545" s="284"/>
      <c r="VPK545" s="284"/>
      <c r="VPL545" s="284"/>
      <c r="VPM545" s="284"/>
      <c r="VPN545" s="284"/>
      <c r="VPO545" s="284"/>
      <c r="VPP545" s="284"/>
      <c r="VPQ545" s="284"/>
      <c r="VPR545" s="284"/>
      <c r="VPS545" s="284"/>
      <c r="VPT545" s="284"/>
      <c r="VPU545" s="284"/>
      <c r="VPV545" s="284"/>
      <c r="VPW545" s="284"/>
      <c r="VPX545" s="284"/>
      <c r="VPY545" s="284"/>
      <c r="VPZ545" s="284"/>
      <c r="VQA545" s="284"/>
      <c r="VQB545" s="284"/>
      <c r="VQC545" s="284"/>
      <c r="VQD545" s="284"/>
      <c r="VQE545" s="284"/>
      <c r="VQF545" s="284"/>
      <c r="VQG545" s="284"/>
      <c r="VQH545" s="284"/>
      <c r="VQI545" s="284"/>
      <c r="VQJ545" s="284"/>
      <c r="VQK545" s="284"/>
      <c r="VQL545" s="284"/>
      <c r="VQM545" s="284"/>
      <c r="VQN545" s="284"/>
      <c r="VQO545" s="284"/>
      <c r="VQP545" s="284"/>
      <c r="VQQ545" s="284"/>
      <c r="VQR545" s="284"/>
      <c r="VQS545" s="284"/>
      <c r="VQT545" s="284"/>
      <c r="VQU545" s="284"/>
      <c r="VQV545" s="284"/>
      <c r="VQW545" s="284"/>
      <c r="VQX545" s="284"/>
      <c r="VQY545" s="284"/>
      <c r="VQZ545" s="284"/>
      <c r="VRA545" s="284"/>
      <c r="VRB545" s="284"/>
      <c r="VRC545" s="284"/>
      <c r="VRD545" s="284"/>
      <c r="VRE545" s="284"/>
      <c r="VRF545" s="284"/>
      <c r="VRG545" s="284"/>
      <c r="VRH545" s="284"/>
      <c r="VRI545" s="284"/>
      <c r="VRJ545" s="284"/>
      <c r="VRK545" s="284"/>
      <c r="VRL545" s="284"/>
      <c r="VRM545" s="284"/>
      <c r="VRN545" s="284"/>
      <c r="VRO545" s="284"/>
      <c r="VRP545" s="284"/>
      <c r="VRQ545" s="284"/>
      <c r="VRR545" s="284"/>
      <c r="VRS545" s="284"/>
      <c r="VRT545" s="284"/>
      <c r="VRU545" s="284"/>
      <c r="VRV545" s="284"/>
      <c r="VRW545" s="284"/>
      <c r="VRX545" s="284"/>
      <c r="VRY545" s="284"/>
      <c r="VRZ545" s="284"/>
      <c r="VSA545" s="284"/>
      <c r="VSB545" s="284"/>
      <c r="VSC545" s="284"/>
      <c r="VSD545" s="284"/>
      <c r="VSE545" s="284"/>
      <c r="VSF545" s="284"/>
      <c r="VSG545" s="284"/>
      <c r="VSH545" s="284"/>
      <c r="VSI545" s="284"/>
      <c r="VSJ545" s="284"/>
      <c r="VSK545" s="284"/>
      <c r="VSL545" s="284"/>
      <c r="VSM545" s="284"/>
      <c r="VSN545" s="284"/>
      <c r="VSO545" s="284"/>
      <c r="VSP545" s="284"/>
      <c r="VSQ545" s="284"/>
      <c r="VSR545" s="284"/>
      <c r="VSS545" s="284"/>
      <c r="VST545" s="284"/>
      <c r="VSU545" s="284"/>
      <c r="VSV545" s="284"/>
      <c r="VSW545" s="284"/>
      <c r="VSX545" s="284"/>
      <c r="VSY545" s="284"/>
      <c r="VSZ545" s="284"/>
      <c r="VTA545" s="284"/>
      <c r="VTB545" s="284"/>
      <c r="VTC545" s="284"/>
      <c r="VTD545" s="284"/>
      <c r="VTE545" s="284"/>
      <c r="VTF545" s="284"/>
      <c r="VTG545" s="284"/>
      <c r="VTH545" s="284"/>
      <c r="VTI545" s="284"/>
      <c r="VTJ545" s="284"/>
      <c r="VTK545" s="284"/>
      <c r="VTL545" s="284"/>
      <c r="VTM545" s="284"/>
      <c r="VTN545" s="284"/>
      <c r="VTO545" s="284"/>
      <c r="VTP545" s="284"/>
      <c r="VTQ545" s="284"/>
      <c r="VTR545" s="284"/>
      <c r="VTS545" s="284"/>
      <c r="VTT545" s="284"/>
      <c r="VTU545" s="284"/>
      <c r="VTV545" s="284"/>
      <c r="VTW545" s="284"/>
      <c r="VTX545" s="284"/>
      <c r="VTY545" s="284"/>
      <c r="VTZ545" s="284"/>
      <c r="VUA545" s="284"/>
      <c r="VUB545" s="284"/>
      <c r="VUC545" s="284"/>
      <c r="VUD545" s="284"/>
      <c r="VUE545" s="284"/>
      <c r="VUF545" s="284"/>
      <c r="VUG545" s="284"/>
      <c r="VUH545" s="284"/>
      <c r="VUI545" s="284"/>
      <c r="VUJ545" s="284"/>
      <c r="VUK545" s="284"/>
      <c r="VUL545" s="284"/>
      <c r="VUM545" s="284"/>
      <c r="VUN545" s="284"/>
      <c r="VUO545" s="284"/>
      <c r="VUP545" s="284"/>
      <c r="VUQ545" s="284"/>
      <c r="VUR545" s="284"/>
      <c r="VUS545" s="284"/>
      <c r="VUT545" s="284"/>
      <c r="VUU545" s="284"/>
      <c r="VUV545" s="284"/>
      <c r="VUW545" s="284"/>
      <c r="VUX545" s="284"/>
      <c r="VUY545" s="284"/>
      <c r="VUZ545" s="284"/>
      <c r="VVA545" s="284"/>
      <c r="VVB545" s="284"/>
      <c r="VVC545" s="284"/>
      <c r="VVD545" s="284"/>
      <c r="VVE545" s="284"/>
      <c r="VVF545" s="284"/>
      <c r="VVG545" s="284"/>
      <c r="VVH545" s="284"/>
      <c r="VVI545" s="284"/>
      <c r="VVJ545" s="284"/>
      <c r="VVK545" s="284"/>
      <c r="VVL545" s="284"/>
      <c r="VVM545" s="284"/>
      <c r="VVN545" s="284"/>
      <c r="VVO545" s="284"/>
      <c r="VVP545" s="284"/>
      <c r="VVQ545" s="284"/>
      <c r="VVR545" s="284"/>
      <c r="VVS545" s="284"/>
      <c r="VVT545" s="284"/>
      <c r="VVU545" s="284"/>
      <c r="VVV545" s="284"/>
      <c r="VVW545" s="284"/>
      <c r="VVX545" s="284"/>
      <c r="VVY545" s="284"/>
      <c r="VVZ545" s="284"/>
      <c r="VWA545" s="284"/>
      <c r="VWB545" s="284"/>
      <c r="VWC545" s="284"/>
      <c r="VWD545" s="284"/>
      <c r="VWE545" s="284"/>
      <c r="VWF545" s="284"/>
      <c r="VWG545" s="284"/>
      <c r="VWH545" s="284"/>
      <c r="VWI545" s="284"/>
      <c r="VWJ545" s="284"/>
      <c r="VWK545" s="284"/>
      <c r="VWL545" s="284"/>
      <c r="VWM545" s="284"/>
      <c r="VWN545" s="284"/>
      <c r="VWO545" s="284"/>
      <c r="VWP545" s="284"/>
      <c r="VWQ545" s="284"/>
      <c r="VWR545" s="284"/>
      <c r="VWS545" s="284"/>
      <c r="VWT545" s="284"/>
      <c r="VWU545" s="284"/>
      <c r="VWV545" s="284"/>
      <c r="VWW545" s="284"/>
      <c r="VWX545" s="284"/>
      <c r="VWY545" s="284"/>
      <c r="VWZ545" s="284"/>
      <c r="VXA545" s="284"/>
      <c r="VXB545" s="284"/>
      <c r="VXC545" s="284"/>
      <c r="VXD545" s="284"/>
      <c r="VXE545" s="284"/>
      <c r="VXF545" s="284"/>
      <c r="VXG545" s="284"/>
      <c r="VXH545" s="284"/>
      <c r="VXI545" s="284"/>
      <c r="VXJ545" s="284"/>
      <c r="VXK545" s="284"/>
      <c r="VXL545" s="284"/>
      <c r="VXM545" s="284"/>
      <c r="VXN545" s="284"/>
      <c r="VXO545" s="284"/>
      <c r="VXP545" s="284"/>
      <c r="VXQ545" s="284"/>
      <c r="VXR545" s="284"/>
      <c r="VXS545" s="284"/>
      <c r="VXT545" s="284"/>
      <c r="VXU545" s="284"/>
      <c r="VXV545" s="284"/>
      <c r="VXW545" s="284"/>
      <c r="VXX545" s="284"/>
      <c r="VXY545" s="284"/>
      <c r="VXZ545" s="284"/>
      <c r="VYA545" s="284"/>
      <c r="VYB545" s="284"/>
      <c r="VYC545" s="284"/>
      <c r="VYD545" s="284"/>
      <c r="VYE545" s="284"/>
      <c r="VYF545" s="284"/>
      <c r="VYG545" s="284"/>
      <c r="VYH545" s="284"/>
      <c r="VYI545" s="284"/>
      <c r="VYJ545" s="284"/>
      <c r="VYK545" s="284"/>
      <c r="VYL545" s="284"/>
      <c r="VYM545" s="284"/>
      <c r="VYN545" s="284"/>
      <c r="VYO545" s="284"/>
      <c r="VYP545" s="284"/>
      <c r="VYQ545" s="284"/>
      <c r="VYR545" s="284"/>
      <c r="VYS545" s="284"/>
      <c r="VYT545" s="284"/>
      <c r="VYU545" s="284"/>
      <c r="VYV545" s="284"/>
      <c r="VYW545" s="284"/>
      <c r="VYX545" s="284"/>
      <c r="VYY545" s="284"/>
      <c r="VYZ545" s="284"/>
      <c r="VZA545" s="284"/>
      <c r="VZB545" s="284"/>
      <c r="VZC545" s="284"/>
      <c r="VZD545" s="284"/>
      <c r="VZE545" s="284"/>
      <c r="VZF545" s="284"/>
      <c r="VZG545" s="284"/>
      <c r="VZH545" s="284"/>
      <c r="VZI545" s="284"/>
      <c r="VZJ545" s="284"/>
      <c r="VZK545" s="284"/>
      <c r="VZL545" s="284"/>
      <c r="VZM545" s="284"/>
      <c r="VZN545" s="284"/>
      <c r="VZO545" s="284"/>
      <c r="VZP545" s="284"/>
      <c r="VZQ545" s="284"/>
      <c r="VZR545" s="284"/>
      <c r="VZS545" s="284"/>
      <c r="VZT545" s="284"/>
      <c r="VZU545" s="284"/>
      <c r="VZV545" s="284"/>
      <c r="VZW545" s="284"/>
      <c r="VZX545" s="284"/>
      <c r="VZY545" s="284"/>
      <c r="VZZ545" s="284"/>
      <c r="WAA545" s="284"/>
      <c r="WAB545" s="284"/>
      <c r="WAC545" s="284"/>
      <c r="WAD545" s="284"/>
      <c r="WAE545" s="284"/>
      <c r="WAF545" s="284"/>
      <c r="WAG545" s="284"/>
      <c r="WAH545" s="284"/>
      <c r="WAI545" s="284"/>
      <c r="WAJ545" s="284"/>
      <c r="WAK545" s="284"/>
      <c r="WAL545" s="284"/>
      <c r="WAM545" s="284"/>
      <c r="WAN545" s="284"/>
      <c r="WAO545" s="284"/>
      <c r="WAP545" s="284"/>
      <c r="WAQ545" s="284"/>
      <c r="WAR545" s="284"/>
      <c r="WAS545" s="284"/>
      <c r="WAT545" s="284"/>
      <c r="WAU545" s="284"/>
      <c r="WAV545" s="284"/>
      <c r="WAW545" s="284"/>
      <c r="WAX545" s="284"/>
      <c r="WAY545" s="284"/>
      <c r="WAZ545" s="284"/>
      <c r="WBA545" s="284"/>
      <c r="WBB545" s="284"/>
      <c r="WBC545" s="284"/>
      <c r="WBD545" s="284"/>
      <c r="WBE545" s="284"/>
      <c r="WBF545" s="284"/>
      <c r="WBG545" s="284"/>
      <c r="WBH545" s="284"/>
      <c r="WBI545" s="284"/>
      <c r="WBJ545" s="284"/>
      <c r="WBK545" s="284"/>
      <c r="WBL545" s="284"/>
      <c r="WBM545" s="284"/>
      <c r="WBN545" s="284"/>
      <c r="WBO545" s="284"/>
      <c r="WBP545" s="284"/>
      <c r="WBQ545" s="284"/>
      <c r="WBR545" s="284"/>
      <c r="WBS545" s="284"/>
      <c r="WBT545" s="284"/>
      <c r="WBU545" s="284"/>
      <c r="WBV545" s="284"/>
      <c r="WBW545" s="284"/>
      <c r="WBX545" s="284"/>
      <c r="WBY545" s="284"/>
      <c r="WBZ545" s="284"/>
      <c r="WCA545" s="284"/>
      <c r="WCB545" s="284"/>
      <c r="WCC545" s="284"/>
      <c r="WCD545" s="284"/>
      <c r="WCE545" s="284"/>
      <c r="WCF545" s="284"/>
      <c r="WCG545" s="284"/>
      <c r="WCH545" s="284"/>
      <c r="WCI545" s="284"/>
      <c r="WCJ545" s="284"/>
      <c r="WCK545" s="284"/>
      <c r="WCL545" s="284"/>
      <c r="WCM545" s="284"/>
      <c r="WCN545" s="284"/>
      <c r="WCO545" s="284"/>
      <c r="WCP545" s="284"/>
      <c r="WCQ545" s="284"/>
      <c r="WCR545" s="284"/>
      <c r="WCS545" s="284"/>
      <c r="WCT545" s="284"/>
      <c r="WCU545" s="284"/>
      <c r="WCV545" s="284"/>
      <c r="WCW545" s="284"/>
      <c r="WCX545" s="284"/>
      <c r="WCY545" s="284"/>
      <c r="WCZ545" s="284"/>
      <c r="WDA545" s="284"/>
      <c r="WDB545" s="284"/>
      <c r="WDC545" s="284"/>
      <c r="WDD545" s="284"/>
      <c r="WDE545" s="284"/>
      <c r="WDF545" s="284"/>
      <c r="WDG545" s="284"/>
      <c r="WDH545" s="284"/>
      <c r="WDI545" s="284"/>
      <c r="WDJ545" s="284"/>
      <c r="WDK545" s="284"/>
      <c r="WDL545" s="284"/>
      <c r="WDM545" s="284"/>
      <c r="WDN545" s="284"/>
      <c r="WDO545" s="284"/>
      <c r="WDP545" s="284"/>
      <c r="WDQ545" s="284"/>
      <c r="WDR545" s="284"/>
      <c r="WDS545" s="284"/>
      <c r="WDT545" s="284"/>
      <c r="WDU545" s="284"/>
      <c r="WDV545" s="284"/>
      <c r="WDW545" s="284"/>
      <c r="WDX545" s="284"/>
      <c r="WDY545" s="284"/>
      <c r="WDZ545" s="284"/>
      <c r="WEA545" s="284"/>
      <c r="WEB545" s="284"/>
      <c r="WEC545" s="284"/>
      <c r="WED545" s="284"/>
      <c r="WEE545" s="284"/>
      <c r="WEF545" s="284"/>
      <c r="WEG545" s="284"/>
      <c r="WEH545" s="284"/>
      <c r="WEI545" s="284"/>
      <c r="WEJ545" s="284"/>
      <c r="WEK545" s="284"/>
      <c r="WEL545" s="284"/>
      <c r="WEM545" s="284"/>
      <c r="WEN545" s="284"/>
      <c r="WEO545" s="284"/>
      <c r="WEP545" s="284"/>
      <c r="WEQ545" s="284"/>
      <c r="WER545" s="284"/>
      <c r="WES545" s="284"/>
      <c r="WET545" s="284"/>
      <c r="WEU545" s="284"/>
      <c r="WEV545" s="284"/>
      <c r="WEW545" s="284"/>
      <c r="WEX545" s="284"/>
      <c r="WEY545" s="284"/>
      <c r="WEZ545" s="284"/>
      <c r="WFA545" s="284"/>
      <c r="WFB545" s="284"/>
      <c r="WFC545" s="284"/>
      <c r="WFD545" s="284"/>
      <c r="WFE545" s="284"/>
      <c r="WFF545" s="284"/>
      <c r="WFG545" s="284"/>
      <c r="WFH545" s="284"/>
      <c r="WFI545" s="284"/>
      <c r="WFJ545" s="284"/>
      <c r="WFK545" s="284"/>
      <c r="WFL545" s="284"/>
      <c r="WFM545" s="284"/>
      <c r="WFN545" s="284"/>
      <c r="WFO545" s="284"/>
      <c r="WFP545" s="284"/>
      <c r="WFQ545" s="284"/>
      <c r="WFR545" s="284"/>
      <c r="WFS545" s="284"/>
      <c r="WFT545" s="284"/>
      <c r="WFU545" s="284"/>
      <c r="WFV545" s="284"/>
      <c r="WFW545" s="284"/>
      <c r="WFX545" s="284"/>
      <c r="WFY545" s="284"/>
      <c r="WFZ545" s="284"/>
      <c r="WGA545" s="284"/>
      <c r="WGB545" s="284"/>
      <c r="WGC545" s="284"/>
      <c r="WGD545" s="284"/>
      <c r="WGE545" s="284"/>
      <c r="WGF545" s="284"/>
      <c r="WGG545" s="284"/>
      <c r="WGH545" s="284"/>
      <c r="WGI545" s="284"/>
      <c r="WGJ545" s="284"/>
      <c r="WGK545" s="284"/>
      <c r="WGL545" s="284"/>
      <c r="WGM545" s="284"/>
      <c r="WGN545" s="284"/>
      <c r="WGO545" s="284"/>
      <c r="WGP545" s="284"/>
      <c r="WGQ545" s="284"/>
      <c r="WGR545" s="284"/>
      <c r="WGS545" s="284"/>
      <c r="WGT545" s="284"/>
      <c r="WGU545" s="284"/>
      <c r="WGV545" s="284"/>
      <c r="WGW545" s="284"/>
      <c r="WGX545" s="284"/>
      <c r="WGY545" s="284"/>
      <c r="WGZ545" s="284"/>
      <c r="WHA545" s="284"/>
      <c r="WHB545" s="284"/>
      <c r="WHC545" s="284"/>
      <c r="WHD545" s="284"/>
      <c r="WHE545" s="284"/>
      <c r="WHF545" s="284"/>
      <c r="WHG545" s="284"/>
      <c r="WHH545" s="284"/>
      <c r="WHI545" s="284"/>
      <c r="WHJ545" s="284"/>
      <c r="WHK545" s="284"/>
      <c r="WHL545" s="284"/>
      <c r="WHM545" s="284"/>
      <c r="WHN545" s="284"/>
      <c r="WHO545" s="284"/>
      <c r="WHP545" s="284"/>
      <c r="WHQ545" s="284"/>
      <c r="WHR545" s="284"/>
      <c r="WHS545" s="284"/>
      <c r="WHT545" s="284"/>
      <c r="WHU545" s="284"/>
      <c r="WHV545" s="284"/>
      <c r="WHW545" s="284"/>
      <c r="WHX545" s="284"/>
      <c r="WHY545" s="284"/>
      <c r="WHZ545" s="284"/>
      <c r="WIA545" s="284"/>
      <c r="WIB545" s="284"/>
      <c r="WIC545" s="284"/>
      <c r="WID545" s="284"/>
      <c r="WIE545" s="284"/>
      <c r="WIF545" s="284"/>
      <c r="WIG545" s="284"/>
      <c r="WIH545" s="284"/>
      <c r="WII545" s="284"/>
      <c r="WIJ545" s="284"/>
      <c r="WIK545" s="284"/>
      <c r="WIL545" s="284"/>
      <c r="WIM545" s="284"/>
      <c r="WIN545" s="284"/>
      <c r="WIO545" s="284"/>
      <c r="WIP545" s="284"/>
      <c r="WIQ545" s="284"/>
      <c r="WIR545" s="284"/>
      <c r="WIS545" s="284"/>
      <c r="WIT545" s="284"/>
      <c r="WIU545" s="284"/>
      <c r="WIV545" s="284"/>
      <c r="WIW545" s="284"/>
      <c r="WIX545" s="284"/>
      <c r="WIY545" s="284"/>
      <c r="WIZ545" s="284"/>
      <c r="WJA545" s="284"/>
      <c r="WJB545" s="284"/>
      <c r="WJC545" s="284"/>
      <c r="WJD545" s="284"/>
      <c r="WJE545" s="284"/>
      <c r="WJF545" s="284"/>
      <c r="WJG545" s="284"/>
      <c r="WJH545" s="284"/>
      <c r="WJI545" s="284"/>
      <c r="WJJ545" s="284"/>
      <c r="WJK545" s="284"/>
      <c r="WJL545" s="284"/>
      <c r="WJM545" s="284"/>
      <c r="WJN545" s="284"/>
      <c r="WJO545" s="284"/>
      <c r="WJP545" s="284"/>
      <c r="WJQ545" s="284"/>
      <c r="WJR545" s="284"/>
      <c r="WJS545" s="284"/>
      <c r="WJT545" s="284"/>
      <c r="WJU545" s="284"/>
      <c r="WJV545" s="284"/>
      <c r="WJW545" s="284"/>
      <c r="WJX545" s="284"/>
      <c r="WJY545" s="284"/>
      <c r="WJZ545" s="284"/>
      <c r="WKA545" s="284"/>
      <c r="WKB545" s="284"/>
      <c r="WKC545" s="284"/>
      <c r="WKD545" s="284"/>
      <c r="WKE545" s="284"/>
      <c r="WKF545" s="284"/>
      <c r="WKG545" s="284"/>
      <c r="WKH545" s="284"/>
      <c r="WKI545" s="284"/>
      <c r="WKJ545" s="284"/>
      <c r="WKK545" s="284"/>
      <c r="WKL545" s="284"/>
      <c r="WKM545" s="284"/>
      <c r="WKN545" s="284"/>
      <c r="WKO545" s="284"/>
      <c r="WKP545" s="284"/>
      <c r="WKQ545" s="284"/>
      <c r="WKR545" s="284"/>
      <c r="WKS545" s="284"/>
      <c r="WKT545" s="284"/>
      <c r="WKU545" s="284"/>
      <c r="WKV545" s="284"/>
      <c r="WKW545" s="284"/>
      <c r="WKX545" s="284"/>
      <c r="WKY545" s="284"/>
      <c r="WKZ545" s="284"/>
      <c r="WLA545" s="284"/>
      <c r="WLB545" s="284"/>
      <c r="WLC545" s="284"/>
      <c r="WLD545" s="284"/>
      <c r="WLE545" s="284"/>
      <c r="WLF545" s="284"/>
      <c r="WLG545" s="284"/>
      <c r="WLH545" s="284"/>
      <c r="WLI545" s="284"/>
      <c r="WLJ545" s="284"/>
      <c r="WLK545" s="284"/>
      <c r="WLL545" s="284"/>
      <c r="WLM545" s="284"/>
      <c r="WLN545" s="284"/>
      <c r="WLO545" s="284"/>
      <c r="WLP545" s="284"/>
      <c r="WLQ545" s="284"/>
      <c r="WLR545" s="284"/>
      <c r="WLS545" s="284"/>
      <c r="WLT545" s="284"/>
      <c r="WLU545" s="284"/>
      <c r="WLV545" s="284"/>
      <c r="WLW545" s="284"/>
      <c r="WLX545" s="284"/>
      <c r="WLY545" s="284"/>
      <c r="WLZ545" s="284"/>
      <c r="WMA545" s="284"/>
      <c r="WMB545" s="284"/>
      <c r="WMC545" s="284"/>
      <c r="WMD545" s="284"/>
      <c r="WME545" s="284"/>
      <c r="WMF545" s="284"/>
      <c r="WMG545" s="284"/>
      <c r="WMH545" s="284"/>
      <c r="WMI545" s="284"/>
      <c r="WMJ545" s="284"/>
      <c r="WMK545" s="284"/>
      <c r="WML545" s="284"/>
      <c r="WMM545" s="284"/>
      <c r="WMN545" s="284"/>
      <c r="WMO545" s="284"/>
      <c r="WMP545" s="284"/>
      <c r="WMQ545" s="284"/>
      <c r="WMR545" s="284"/>
      <c r="WMS545" s="284"/>
      <c r="WMT545" s="284"/>
      <c r="WMU545" s="284"/>
      <c r="WMV545" s="284"/>
      <c r="WMW545" s="284"/>
      <c r="WMX545" s="284"/>
      <c r="WMY545" s="284"/>
      <c r="WMZ545" s="284"/>
      <c r="WNA545" s="284"/>
      <c r="WNB545" s="284"/>
      <c r="WNC545" s="284"/>
      <c r="WND545" s="284"/>
      <c r="WNE545" s="284"/>
      <c r="WNF545" s="284"/>
      <c r="WNG545" s="284"/>
      <c r="WNH545" s="284"/>
      <c r="WNI545" s="284"/>
      <c r="WNJ545" s="284"/>
      <c r="WNK545" s="284"/>
      <c r="WNL545" s="284"/>
      <c r="WNM545" s="284"/>
      <c r="WNN545" s="284"/>
      <c r="WNO545" s="284"/>
      <c r="WNP545" s="284"/>
      <c r="WNQ545" s="284"/>
      <c r="WNR545" s="284"/>
      <c r="WNS545" s="284"/>
      <c r="WNT545" s="284"/>
      <c r="WNU545" s="284"/>
      <c r="WNV545" s="284"/>
      <c r="WNW545" s="284"/>
      <c r="WNX545" s="284"/>
      <c r="WNY545" s="284"/>
      <c r="WNZ545" s="284"/>
      <c r="WOA545" s="284"/>
      <c r="WOB545" s="284"/>
      <c r="WOC545" s="284"/>
      <c r="WOD545" s="284"/>
      <c r="WOE545" s="284"/>
      <c r="WOF545" s="284"/>
      <c r="WOG545" s="284"/>
      <c r="WOH545" s="284"/>
      <c r="WOI545" s="284"/>
      <c r="WOJ545" s="284"/>
      <c r="WOK545" s="284"/>
      <c r="WOL545" s="284"/>
      <c r="WOM545" s="284"/>
      <c r="WON545" s="284"/>
      <c r="WOO545" s="284"/>
      <c r="WOP545" s="284"/>
      <c r="WOQ545" s="284"/>
      <c r="WOR545" s="284"/>
      <c r="WOS545" s="284"/>
      <c r="WOT545" s="284"/>
      <c r="WOU545" s="284"/>
      <c r="WOV545" s="284"/>
      <c r="WOW545" s="284"/>
      <c r="WOX545" s="284"/>
      <c r="WOY545" s="284"/>
      <c r="WOZ545" s="284"/>
      <c r="WPA545" s="284"/>
      <c r="WPB545" s="284"/>
      <c r="WPC545" s="284"/>
      <c r="WPD545" s="284"/>
      <c r="WPE545" s="284"/>
      <c r="WPF545" s="284"/>
      <c r="WPG545" s="284"/>
      <c r="WPH545" s="284"/>
      <c r="WPI545" s="284"/>
      <c r="WPJ545" s="284"/>
      <c r="WPK545" s="284"/>
      <c r="WPL545" s="284"/>
      <c r="WPM545" s="284"/>
      <c r="WPN545" s="284"/>
      <c r="WPO545" s="284"/>
      <c r="WPP545" s="284"/>
      <c r="WPQ545" s="284"/>
      <c r="WPR545" s="284"/>
      <c r="WPS545" s="284"/>
      <c r="WPT545" s="284"/>
      <c r="WPU545" s="284"/>
      <c r="WPV545" s="284"/>
      <c r="WPW545" s="284"/>
      <c r="WPX545" s="284"/>
      <c r="WPY545" s="284"/>
      <c r="WPZ545" s="284"/>
      <c r="WQA545" s="284"/>
      <c r="WQB545" s="284"/>
      <c r="WQC545" s="284"/>
      <c r="WQD545" s="284"/>
      <c r="WQE545" s="284"/>
      <c r="WQF545" s="284"/>
      <c r="WQG545" s="284"/>
      <c r="WQH545" s="284"/>
      <c r="WQI545" s="284"/>
      <c r="WQJ545" s="284"/>
      <c r="WQK545" s="284"/>
      <c r="WQL545" s="284"/>
      <c r="WQM545" s="284"/>
      <c r="WQN545" s="284"/>
      <c r="WQO545" s="284"/>
      <c r="WQP545" s="284"/>
      <c r="WQQ545" s="284"/>
      <c r="WQR545" s="284"/>
      <c r="WQS545" s="284"/>
      <c r="WQT545" s="284"/>
      <c r="WQU545" s="284"/>
      <c r="WQV545" s="284"/>
      <c r="WQW545" s="284"/>
      <c r="WQX545" s="284"/>
      <c r="WQY545" s="284"/>
      <c r="WQZ545" s="284"/>
      <c r="WRA545" s="284"/>
      <c r="WRB545" s="284"/>
      <c r="WRC545" s="284"/>
      <c r="WRD545" s="284"/>
      <c r="WRE545" s="284"/>
      <c r="WRF545" s="284"/>
      <c r="WRG545" s="284"/>
      <c r="WRH545" s="284"/>
      <c r="WRI545" s="284"/>
      <c r="WRJ545" s="284"/>
      <c r="WRK545" s="284"/>
      <c r="WRL545" s="284"/>
      <c r="WRM545" s="284"/>
      <c r="WRN545" s="284"/>
      <c r="WRO545" s="284"/>
      <c r="WRP545" s="284"/>
      <c r="WRQ545" s="284"/>
      <c r="WRR545" s="284"/>
      <c r="WRS545" s="284"/>
      <c r="WRT545" s="284"/>
      <c r="WRU545" s="284"/>
      <c r="WRV545" s="284"/>
      <c r="WRW545" s="284"/>
      <c r="WRX545" s="284"/>
      <c r="WRY545" s="284"/>
      <c r="WRZ545" s="284"/>
      <c r="WSA545" s="284"/>
      <c r="WSB545" s="284"/>
      <c r="WSC545" s="284"/>
      <c r="WSD545" s="284"/>
      <c r="WSE545" s="284"/>
      <c r="WSF545" s="284"/>
      <c r="WSG545" s="284"/>
      <c r="WSH545" s="284"/>
      <c r="WSI545" s="284"/>
      <c r="WSJ545" s="284"/>
      <c r="WSK545" s="284"/>
      <c r="WSL545" s="284"/>
      <c r="WSM545" s="284"/>
      <c r="WSN545" s="284"/>
      <c r="WSO545" s="284"/>
      <c r="WSP545" s="284"/>
      <c r="WSQ545" s="284"/>
      <c r="WSR545" s="284"/>
      <c r="WSS545" s="284"/>
      <c r="WST545" s="284"/>
      <c r="WSU545" s="284"/>
      <c r="WSV545" s="284"/>
      <c r="WSW545" s="284"/>
      <c r="WSX545" s="284"/>
      <c r="WSY545" s="284"/>
      <c r="WSZ545" s="284"/>
      <c r="WTA545" s="284"/>
      <c r="WTB545" s="284"/>
      <c r="WTC545" s="284"/>
      <c r="WTD545" s="284"/>
      <c r="WTE545" s="284"/>
      <c r="WTF545" s="284"/>
      <c r="WTG545" s="284"/>
      <c r="WTH545" s="284"/>
      <c r="WTI545" s="284"/>
      <c r="WTJ545" s="284"/>
      <c r="WTK545" s="284"/>
      <c r="WTL545" s="284"/>
      <c r="WTM545" s="284"/>
      <c r="WTN545" s="284"/>
      <c r="WTO545" s="284"/>
      <c r="WTP545" s="284"/>
      <c r="WTQ545" s="284"/>
      <c r="WTR545" s="284"/>
      <c r="WTS545" s="284"/>
      <c r="WTT545" s="284"/>
      <c r="WTU545" s="284"/>
      <c r="WTV545" s="284"/>
      <c r="WTW545" s="284"/>
      <c r="WTX545" s="284"/>
      <c r="WTY545" s="284"/>
      <c r="WTZ545" s="284"/>
      <c r="WUA545" s="284"/>
      <c r="WUB545" s="284"/>
      <c r="WUC545" s="284"/>
      <c r="WUD545" s="284"/>
      <c r="WUE545" s="284"/>
      <c r="WUF545" s="284"/>
      <c r="WUG545" s="284"/>
      <c r="WUH545" s="284"/>
      <c r="WUI545" s="284"/>
      <c r="WUJ545" s="284"/>
      <c r="WUK545" s="284"/>
      <c r="WUL545" s="284"/>
      <c r="WUM545" s="284"/>
      <c r="WUN545" s="284"/>
      <c r="WUO545" s="284"/>
      <c r="WUP545" s="284"/>
      <c r="WUQ545" s="284"/>
      <c r="WUR545" s="284"/>
      <c r="WUS545" s="284"/>
      <c r="WUT545" s="284"/>
      <c r="WUU545" s="284"/>
      <c r="WUV545" s="284"/>
      <c r="WUW545" s="284"/>
      <c r="WUX545" s="284"/>
      <c r="WUY545" s="284"/>
      <c r="WUZ545" s="284"/>
      <c r="WVA545" s="284"/>
      <c r="WVB545" s="284"/>
      <c r="WVC545" s="284"/>
      <c r="WVD545" s="284"/>
      <c r="WVE545" s="284"/>
      <c r="WVF545" s="284"/>
      <c r="WVG545" s="284"/>
      <c r="WVH545" s="284"/>
      <c r="WVI545" s="284"/>
      <c r="WVJ545" s="284"/>
      <c r="WVK545" s="284"/>
      <c r="WVL545" s="284"/>
      <c r="WVM545" s="284"/>
      <c r="WVN545" s="284"/>
      <c r="WVO545" s="284"/>
      <c r="WVP545" s="284"/>
      <c r="WVQ545" s="284"/>
      <c r="WVR545" s="284"/>
      <c r="WVS545" s="284"/>
      <c r="WVT545" s="284"/>
      <c r="WVU545" s="284"/>
    </row>
  </sheetData>
  <pageMargins left="0.75" right="0.75" top="1" bottom="1" header="0.5" footer="0.5"/>
  <pageSetup scale="69" fitToHeight="6" orientation="portrait" r:id="rId1"/>
  <headerFooter alignWithMargins="0">
    <oddFooter xml:space="preserve">&amp;L&amp;F - &amp;A
&amp;RPage &amp;P of &amp;N
</oddFooter>
  </headerFooter>
  <rowBreaks count="6" manualBreakCount="6">
    <brk id="51" max="7" man="1"/>
    <brk id="102" max="7" man="1"/>
    <brk id="159" max="7" man="1"/>
    <brk id="212" max="7" man="1"/>
    <brk id="274" max="9" man="1"/>
    <brk id="31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F13"/>
  <sheetViews>
    <sheetView workbookViewId="0">
      <selection activeCell="C14" sqref="C14"/>
    </sheetView>
  </sheetViews>
  <sheetFormatPr defaultRowHeight="12.75"/>
  <cols>
    <col min="3" max="3" width="14.7109375" customWidth="1"/>
    <col min="4" max="4" width="17" customWidth="1"/>
    <col min="5" max="5" width="19.140625" customWidth="1"/>
    <col min="7" max="7" width="13.7109375" customWidth="1"/>
  </cols>
  <sheetData>
    <row r="2" spans="3:6">
      <c r="C2" s="3" t="s">
        <v>1</v>
      </c>
      <c r="D2" s="3"/>
      <c r="F2" s="3"/>
    </row>
    <row r="3" spans="3:6">
      <c r="C3" t="s">
        <v>37</v>
      </c>
    </row>
    <row r="4" spans="3:6">
      <c r="C4" t="s">
        <v>4</v>
      </c>
    </row>
    <row r="5" spans="3:6">
      <c r="C5" t="s">
        <v>7</v>
      </c>
    </row>
    <row r="6" spans="3:6">
      <c r="C6" t="s">
        <v>10</v>
      </c>
    </row>
    <row r="7" spans="3:6">
      <c r="C7" t="s">
        <v>12</v>
      </c>
    </row>
    <row r="8" spans="3:6">
      <c r="C8" t="s">
        <v>36</v>
      </c>
    </row>
    <row r="9" spans="3:6">
      <c r="C9" t="s">
        <v>35</v>
      </c>
    </row>
    <row r="10" spans="3:6">
      <c r="C10" t="s">
        <v>15</v>
      </c>
    </row>
    <row r="11" spans="3:6">
      <c r="C11" t="s">
        <v>9</v>
      </c>
    </row>
    <row r="12" spans="3:6">
      <c r="C12" s="44" t="s">
        <v>94</v>
      </c>
    </row>
    <row r="13" spans="3:6">
      <c r="C13" s="44" t="s">
        <v>93</v>
      </c>
    </row>
  </sheetData>
  <phoneticPr fontId="0" type="noConversion"/>
  <dataValidations count="1">
    <dataValidation type="list" allowBlank="1" showInputMessage="1" showErrorMessage="1" sqref="G3">
      <formula1>"District,Region,Corporate"</formula1>
    </dataValidation>
  </dataValidation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0A4E91B1A22D5438ADA5B601454C73E" ma:contentTypeVersion="36" ma:contentTypeDescription="" ma:contentTypeScope="" ma:versionID="e9d4174b00ccf17a8f4043d6fcd9a19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2021-07-16T07:00:00+00:00</OpenedDate>
    <SignificantOrder xmlns="dc463f71-b30c-4ab2-9473-d307f9d35888">false</SignificantOrder>
    <Date1 xmlns="dc463f71-b30c-4ab2-9473-d307f9d35888">2021-07-16T07:00:00+00:00</Date1>
    <IsDocumentOrder xmlns="dc463f71-b30c-4ab2-9473-d307f9d35888">false</IsDocumentOrder>
    <IsHighlyConfidential xmlns="dc463f71-b30c-4ab2-9473-d307f9d35888">false</IsHighlyConfidential>
    <CaseCompanyNames xmlns="dc463f71-b30c-4ab2-9473-d307f9d35888">Waste Connections of Washington, Inc.</CaseCompanyNames>
    <Nickname xmlns="http://schemas.microsoft.com/sharepoint/v3" xsi:nil="true"/>
    <DocketNumber xmlns="dc463f71-b30c-4ab2-9473-d307f9d35888">210580</DocketNumber>
    <DelegatedOrder xmlns="dc463f71-b30c-4ab2-9473-d307f9d35888">false</DelegatedOrder>
  </documentManagement>
</p:properties>
</file>

<file path=customXml/itemProps1.xml><?xml version="1.0" encoding="utf-8"?>
<ds:datastoreItem xmlns:ds="http://schemas.openxmlformats.org/officeDocument/2006/customXml" ds:itemID="{0172CFEA-2301-4151-9765-BCCB81A7DE97}"/>
</file>

<file path=customXml/itemProps2.xml><?xml version="1.0" encoding="utf-8"?>
<ds:datastoreItem xmlns:ds="http://schemas.openxmlformats.org/officeDocument/2006/customXml" ds:itemID="{0DB58109-9BF0-44D9-8AF6-14E68F59A693}"/>
</file>

<file path=customXml/itemProps3.xml><?xml version="1.0" encoding="utf-8"?>
<ds:datastoreItem xmlns:ds="http://schemas.openxmlformats.org/officeDocument/2006/customXml" ds:itemID="{7EBE5495-2493-4A0B-ACB8-9DF0D1E57D65}"/>
</file>

<file path=customXml/itemProps4.xml><?xml version="1.0" encoding="utf-8"?>
<ds:datastoreItem xmlns:ds="http://schemas.openxmlformats.org/officeDocument/2006/customXml" ds:itemID="{17EE1927-7729-43A1-AF31-14DD05609C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ErrorNote</vt:lpstr>
      <vt:lpstr>COVID EXPENSES</vt:lpstr>
      <vt:lpstr>Clark Co. Regulated - Price Out</vt:lpstr>
      <vt:lpstr>Ratios</vt:lpstr>
      <vt:lpstr>Rate Sheet</vt:lpstr>
      <vt:lpstr>ControlPanel</vt:lpstr>
      <vt:lpstr>Accounts</vt:lpstr>
      <vt:lpstr>AmountFrom</vt:lpstr>
      <vt:lpstr>AmountTo</vt:lpstr>
      <vt:lpstr>DateFrom</vt:lpstr>
      <vt:lpstr>DateTo</vt:lpstr>
      <vt:lpstr>Districts</vt:lpstr>
      <vt:lpstr>EntrieShownLimit</vt:lpstr>
      <vt:lpstr>Posting</vt:lpstr>
      <vt:lpstr>'Clark Co. Regulated - Price Out'!Print_Area</vt:lpstr>
      <vt:lpstr>'COVID EXPENSES'!Print_Area</vt:lpstr>
      <vt:lpstr>'Rate Sheet'!Print_Area</vt:lpstr>
      <vt:lpstr>Ratios!Print_Area</vt:lpstr>
      <vt:lpstr>'Clark Co. Regulated - Price Out'!Print_Titles</vt:lpstr>
      <vt:lpstr>'COVID EXPENSES'!Print_Titles</vt:lpstr>
      <vt:lpstr>'Rate Sheet'!Print_Titles</vt:lpstr>
      <vt:lpstr>Ratios!Print_Titles</vt:lpstr>
      <vt:lpstr>SubSystems</vt:lpstr>
      <vt:lpstr>Systems</vt:lpstr>
      <vt:lpstr>VendorCode</vt:lpstr>
    </vt:vector>
  </TitlesOfParts>
  <Company>WCI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 Query With Staged|300</dc:title>
  <dc:subject>1.0.9</dc:subject>
  <dc:creator>Interject</dc:creator>
  <cp:lastModifiedBy>Lindsay Waldram</cp:lastModifiedBy>
  <cp:lastPrinted>2021-07-16T21:07:02Z</cp:lastPrinted>
  <dcterms:created xsi:type="dcterms:W3CDTF">2002-12-13T15:33:53Z</dcterms:created>
  <dcterms:modified xsi:type="dcterms:W3CDTF">2021-07-16T21:07:31Z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ject_LinkID">
    <vt:lpwstr>300</vt:lpwstr>
  </property>
  <property fmtid="{D5CDD505-2E9C-101B-9397-08002B2CF9AE}" pid="3" name="Interject_LinkName">
    <vt:lpwstr>JE Query With Staged</vt:lpwstr>
  </property>
  <property fmtid="{D5CDD505-2E9C-101B-9397-08002B2CF9AE}" pid="4" name="Interject_LinkVersion">
    <vt:lpwstr>1.0.13</vt:lpwstr>
  </property>
  <property fmtid="{D5CDD505-2E9C-101B-9397-08002B2CF9AE}" pid="5" name="ContentTypeId">
    <vt:lpwstr>0x0101006E56B4D1795A2E4DB2F0B01679ED314A0080A4E91B1A22D5438ADA5B601454C73E</vt:lpwstr>
  </property>
  <property fmtid="{D5CDD505-2E9C-101B-9397-08002B2CF9AE}" pid="6" name="_docset_NoMedatataSyncRequired">
    <vt:lpwstr>False</vt:lpwstr>
  </property>
  <property fmtid="{D5CDD505-2E9C-101B-9397-08002B2CF9AE}" pid="7" name="IsEFSEC">
    <vt:bool>false</vt:bool>
  </property>
</Properties>
</file>