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8_{B9B451F1-9C96-413F-87F2-8A9B94E4C8B0}" xr6:coauthVersionLast="47" xr6:coauthVersionMax="47" xr10:uidLastSave="{00000000-0000-0000-0000-000000000000}"/>
  <bookViews>
    <workbookView xWindow="28680" yWindow="-270" windowWidth="29040" windowHeight="15720" xr2:uid="{D98811AC-0157-46FF-9CD2-AA5FFED257FF}"/>
  </bookViews>
  <sheets>
    <sheet name="04-2025 SOE" sheetId="3" r:id="rId1"/>
    <sheet name="05-2025 SOE" sheetId="4" r:id="rId2"/>
    <sheet name="06-2025 SOE" sheetId="1" r:id="rId3"/>
    <sheet name="12 ME 06-2025 SOE" sheetId="2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21" i="2"/>
  <c r="D29" i="2" s="1"/>
  <c r="D27" i="2"/>
  <c r="D68" i="2"/>
  <c r="D71" i="2"/>
  <c r="C68" i="2"/>
  <c r="K10" i="4" l="1"/>
  <c r="F11" i="4"/>
  <c r="H11" i="4" s="1"/>
  <c r="J11" i="4"/>
  <c r="F12" i="4"/>
  <c r="H12" i="4" s="1"/>
  <c r="F13" i="4"/>
  <c r="K13" i="4"/>
  <c r="K14" i="4"/>
  <c r="F17" i="4"/>
  <c r="H17" i="4" s="1"/>
  <c r="F18" i="4"/>
  <c r="B26" i="4"/>
  <c r="F23" i="4"/>
  <c r="F24" i="4"/>
  <c r="F25" i="4"/>
  <c r="H25" i="4" s="1"/>
  <c r="F61" i="4"/>
  <c r="H61" i="4" s="1"/>
  <c r="K11" i="4"/>
  <c r="F62" i="4"/>
  <c r="H62" i="4"/>
  <c r="J12" i="4"/>
  <c r="K12" i="4"/>
  <c r="F63" i="4"/>
  <c r="H63" i="4"/>
  <c r="F68" i="4"/>
  <c r="H68" i="4" s="1"/>
  <c r="F69" i="4"/>
  <c r="H69" i="4" l="1"/>
  <c r="H23" i="4"/>
  <c r="H18" i="4"/>
  <c r="H13" i="4"/>
  <c r="H24" i="4"/>
  <c r="B67" i="4"/>
  <c r="D26" i="4"/>
  <c r="J14" i="4"/>
  <c r="J18" i="4"/>
  <c r="K17" i="4"/>
  <c r="F14" i="4"/>
  <c r="H14" i="4" s="1"/>
  <c r="J13" i="4"/>
  <c r="F10" i="4"/>
  <c r="F22" i="4"/>
  <c r="J17" i="4"/>
  <c r="K18" i="4"/>
  <c r="J10" i="4"/>
  <c r="F64" i="4"/>
  <c r="H64" i="4" s="1"/>
  <c r="D16" i="4"/>
  <c r="F65" i="4"/>
  <c r="H65" i="4" s="1"/>
  <c r="D67" i="4"/>
  <c r="B16" i="4"/>
  <c r="B20" i="4" s="1"/>
  <c r="B28" i="4" s="1"/>
  <c r="D20" i="4" l="1"/>
  <c r="F67" i="4"/>
  <c r="F71" i="4" s="1"/>
  <c r="D28" i="4"/>
  <c r="B71" i="4"/>
  <c r="J16" i="4"/>
  <c r="H67" i="4"/>
  <c r="D71" i="4"/>
  <c r="H71" i="4" s="1"/>
  <c r="K16" i="4"/>
  <c r="H22" i="4"/>
  <c r="F26" i="4"/>
  <c r="H26" i="4" s="1"/>
  <c r="F16" i="4"/>
  <c r="F20" i="4" s="1"/>
  <c r="H10" i="4"/>
  <c r="H20" i="4" l="1"/>
  <c r="F28" i="4"/>
  <c r="H28" i="4" s="1"/>
  <c r="H16" i="4"/>
  <c r="K10" i="3" l="1"/>
  <c r="F11" i="3"/>
  <c r="H11" i="3" s="1"/>
  <c r="J11" i="3"/>
  <c r="F12" i="3"/>
  <c r="H12" i="3" s="1"/>
  <c r="F13" i="3"/>
  <c r="K14" i="3"/>
  <c r="F17" i="3"/>
  <c r="H17" i="3" s="1"/>
  <c r="F18" i="3"/>
  <c r="H18" i="3" s="1"/>
  <c r="K18" i="3"/>
  <c r="F22" i="3"/>
  <c r="F23" i="3"/>
  <c r="H23" i="3" s="1"/>
  <c r="F24" i="3"/>
  <c r="F25" i="3"/>
  <c r="H25" i="3" s="1"/>
  <c r="F61" i="3"/>
  <c r="H61" i="3" s="1"/>
  <c r="K11" i="3"/>
  <c r="J12" i="3"/>
  <c r="F63" i="3"/>
  <c r="H63" i="3"/>
  <c r="F64" i="3"/>
  <c r="H64" i="3" s="1"/>
  <c r="J17" i="3"/>
  <c r="K17" i="3"/>
  <c r="F67" i="3"/>
  <c r="H67" i="3"/>
  <c r="J18" i="3"/>
  <c r="H24" i="3" l="1"/>
  <c r="H22" i="3"/>
  <c r="F26" i="3"/>
  <c r="H13" i="3"/>
  <c r="K13" i="3"/>
  <c r="F68" i="3"/>
  <c r="H68" i="3" s="1"/>
  <c r="D66" i="3"/>
  <c r="D26" i="3"/>
  <c r="J14" i="3"/>
  <c r="J10" i="3"/>
  <c r="D16" i="3"/>
  <c r="B66" i="3"/>
  <c r="F62" i="3"/>
  <c r="H62" i="3" s="1"/>
  <c r="B26" i="3"/>
  <c r="B28" i="3" s="1"/>
  <c r="F60" i="3"/>
  <c r="F14" i="3"/>
  <c r="H14" i="3" s="1"/>
  <c r="J13" i="3"/>
  <c r="K12" i="3"/>
  <c r="F10" i="3"/>
  <c r="B16" i="3"/>
  <c r="B20" i="3" s="1"/>
  <c r="F66" i="3" l="1"/>
  <c r="F70" i="3" s="1"/>
  <c r="H60" i="3"/>
  <c r="D20" i="3"/>
  <c r="H10" i="3"/>
  <c r="F16" i="3"/>
  <c r="F20" i="3" s="1"/>
  <c r="F28" i="3" s="1"/>
  <c r="D70" i="3"/>
  <c r="H70" i="3" s="1"/>
  <c r="K16" i="3"/>
  <c r="H66" i="3"/>
  <c r="H26" i="3"/>
  <c r="B70" i="3"/>
  <c r="J16" i="3"/>
  <c r="H16" i="3" l="1"/>
  <c r="H20" i="3"/>
  <c r="D28" i="3"/>
  <c r="H28" i="3" s="1"/>
  <c r="K11" i="2" l="1"/>
  <c r="F12" i="2"/>
  <c r="H12" i="2" s="1"/>
  <c r="J12" i="2"/>
  <c r="F13" i="2"/>
  <c r="H13" i="2" s="1"/>
  <c r="F14" i="2"/>
  <c r="K14" i="2"/>
  <c r="F18" i="2"/>
  <c r="H18" i="2" s="1"/>
  <c r="F19" i="2"/>
  <c r="K19" i="2"/>
  <c r="B27" i="2"/>
  <c r="F24" i="2"/>
  <c r="F25" i="2"/>
  <c r="F26" i="2"/>
  <c r="H26" i="2" s="1"/>
  <c r="F63" i="2"/>
  <c r="H63" i="2" s="1"/>
  <c r="F64" i="2"/>
  <c r="H64" i="2" s="1"/>
  <c r="J13" i="2"/>
  <c r="K12" i="2"/>
  <c r="F65" i="2"/>
  <c r="H65" i="2"/>
  <c r="K13" i="2"/>
  <c r="F70" i="2"/>
  <c r="H70" i="2" s="1"/>
  <c r="F10" i="1"/>
  <c r="H10" i="1" s="1"/>
  <c r="F11" i="1"/>
  <c r="K11" i="1"/>
  <c r="J12" i="1"/>
  <c r="F14" i="1"/>
  <c r="H14" i="1" s="1"/>
  <c r="D16" i="1"/>
  <c r="F17" i="1"/>
  <c r="H17" i="1" s="1"/>
  <c r="K17" i="1"/>
  <c r="D26" i="1"/>
  <c r="F22" i="1"/>
  <c r="H22" i="1" s="1"/>
  <c r="F23" i="1"/>
  <c r="H23" i="1" s="1"/>
  <c r="F25" i="1"/>
  <c r="H25" i="1" s="1"/>
  <c r="J10" i="1"/>
  <c r="K10" i="1"/>
  <c r="F62" i="1"/>
  <c r="F63" i="1"/>
  <c r="H63" i="1" s="1"/>
  <c r="K13" i="1"/>
  <c r="F64" i="1"/>
  <c r="J14" i="1"/>
  <c r="K14" i="1"/>
  <c r="F65" i="1"/>
  <c r="H65" i="1" s="1"/>
  <c r="J17" i="1"/>
  <c r="K18" i="1"/>
  <c r="H24" i="2" l="1"/>
  <c r="H14" i="2"/>
  <c r="H62" i="1"/>
  <c r="H19" i="2"/>
  <c r="H25" i="2"/>
  <c r="J13" i="1"/>
  <c r="K12" i="1"/>
  <c r="F13" i="1"/>
  <c r="H13" i="1" s="1"/>
  <c r="F24" i="1"/>
  <c r="H24" i="1" s="1"/>
  <c r="B16" i="1"/>
  <c r="B20" i="1" s="1"/>
  <c r="F69" i="2"/>
  <c r="H69" i="2" s="1"/>
  <c r="F67" i="2"/>
  <c r="H67" i="2" s="1"/>
  <c r="J19" i="2"/>
  <c r="K18" i="2"/>
  <c r="F15" i="2"/>
  <c r="H15" i="2" s="1"/>
  <c r="J14" i="2"/>
  <c r="F11" i="2"/>
  <c r="D20" i="1"/>
  <c r="D28" i="1" s="1"/>
  <c r="J11" i="2"/>
  <c r="D67" i="1"/>
  <c r="F66" i="2"/>
  <c r="H66" i="2" s="1"/>
  <c r="F69" i="1"/>
  <c r="H69" i="1" s="1"/>
  <c r="F61" i="1"/>
  <c r="F12" i="1"/>
  <c r="H12" i="1" s="1"/>
  <c r="J11" i="1"/>
  <c r="F23" i="2"/>
  <c r="B68" i="2"/>
  <c r="B26" i="1"/>
  <c r="F18" i="1"/>
  <c r="H18" i="1" s="1"/>
  <c r="H11" i="1"/>
  <c r="J18" i="2"/>
  <c r="J18" i="1"/>
  <c r="F68" i="1"/>
  <c r="H68" i="1" s="1"/>
  <c r="B67" i="1"/>
  <c r="H64" i="1"/>
  <c r="B17" i="2"/>
  <c r="B21" i="2" s="1"/>
  <c r="B29" i="2" s="1"/>
  <c r="F68" i="2" l="1"/>
  <c r="F71" i="2" s="1"/>
  <c r="H71" i="2" s="1"/>
  <c r="B71" i="1"/>
  <c r="J16" i="1"/>
  <c r="K16" i="1"/>
  <c r="D71" i="1"/>
  <c r="H71" i="1" s="1"/>
  <c r="F16" i="1"/>
  <c r="H11" i="2"/>
  <c r="F17" i="2"/>
  <c r="F27" i="2"/>
  <c r="H23" i="2"/>
  <c r="B28" i="1"/>
  <c r="K17" i="2"/>
  <c r="K15" i="2"/>
  <c r="J15" i="2"/>
  <c r="B71" i="2"/>
  <c r="J17" i="2"/>
  <c r="H61" i="1"/>
  <c r="F67" i="1"/>
  <c r="F71" i="1" s="1"/>
  <c r="F26" i="1"/>
  <c r="H68" i="2" l="1"/>
  <c r="H26" i="1"/>
  <c r="F21" i="2"/>
  <c r="H21" i="2" s="1"/>
  <c r="H17" i="2"/>
  <c r="H27" i="2"/>
  <c r="F20" i="1"/>
  <c r="H20" i="1" s="1"/>
  <c r="H16" i="1"/>
  <c r="H67" i="1"/>
  <c r="F29" i="2" l="1"/>
  <c r="H29" i="2" s="1"/>
  <c r="F28" i="1"/>
  <c r="H28" i="1" s="1"/>
</calcChain>
</file>

<file path=xl/sharedStrings.xml><?xml version="1.0" encoding="utf-8"?>
<sst xmlns="http://schemas.openxmlformats.org/spreadsheetml/2006/main" count="298" uniqueCount="60">
  <si>
    <t>* Note: Sch. 141 Expedited Rate Filing and Sch. 142 Decoupling Riders were included in this report starting in July 2015</t>
  </si>
  <si>
    <t>Total kWh</t>
  </si>
  <si>
    <t>Sales to other utilities and marketers</t>
  </si>
  <si>
    <t>Transportation (Billed + Chg Unbilled)</t>
  </si>
  <si>
    <t>Total retail sales</t>
  </si>
  <si>
    <t>Sales for resale firm</t>
  </si>
  <si>
    <t>Public street &amp; hwy lighting</t>
  </si>
  <si>
    <t>Industrial</t>
  </si>
  <si>
    <t>Commercial</t>
  </si>
  <si>
    <t>Residential</t>
  </si>
  <si>
    <t>%</t>
  </si>
  <si>
    <t>AMOUNT</t>
  </si>
  <si>
    <t>SALE OF ELECTRICITY - KWH</t>
  </si>
  <si>
    <t>ACTUAL</t>
  </si>
  <si>
    <t>Total electric sales</t>
  </si>
  <si>
    <t/>
  </si>
  <si>
    <t xml:space="preserve">    Other operating revenues</t>
  </si>
  <si>
    <t>Other Misc Operating Revenue</t>
  </si>
  <si>
    <t>Decoupling Revenue</t>
  </si>
  <si>
    <t>Transmission Revenue</t>
  </si>
  <si>
    <t>Non-Core Gas Sales</t>
  </si>
  <si>
    <t>Total electric revenues</t>
  </si>
  <si>
    <t>Transportation (Billed plus Change in Unbilled)</t>
  </si>
  <si>
    <t xml:space="preserve"> </t>
  </si>
  <si>
    <t>SALE OF ELECTRICITY - REVENUE</t>
  </si>
  <si>
    <t>REVENUE PER KWH</t>
  </si>
  <si>
    <t>INCREASE (DECREASE)</t>
  </si>
  <si>
    <t>SUMMARY OF ELECTRIC OPERATING REVENUE &amp; KWH SALES</t>
  </si>
  <si>
    <t>PUGET SOUND ENERGY</t>
  </si>
  <si>
    <t>BDRELE Bill Discount Rate- Discounts</t>
  </si>
  <si>
    <t>SCH. 81 (B&amp;O tax) in above-billed</t>
  </si>
  <si>
    <t>SCH. 94 (Res/farm credit) in above</t>
  </si>
  <si>
    <t>SCH. 120 (Cons. Rider rev) in above</t>
  </si>
  <si>
    <t>SCH. 95A (Fed Incentive) in above</t>
  </si>
  <si>
    <t>SCH. 95 PCA Amortization Recovery</t>
  </si>
  <si>
    <t>SCH. 95 PCORC Billed + Chng Unbilled</t>
  </si>
  <si>
    <t>Low Income Surcharge included in above</t>
  </si>
  <si>
    <t>SCH. 129DE Bill Discount Rate Rider</t>
  </si>
  <si>
    <t>SCH. 132 (Merger Rate Credit) in above</t>
  </si>
  <si>
    <t>SCH. 137 (REC Proceeds Credit) in above</t>
  </si>
  <si>
    <t>SCH. 139 (Green Direct Energy Credit)</t>
  </si>
  <si>
    <t>SCH. 139 (Renewable Energy Resource Chg)</t>
  </si>
  <si>
    <t>SCH. 139 (Renewable Energy Supp Credit)</t>
  </si>
  <si>
    <t>SCH. 140 (Prop Tax in BillEngy) in above</t>
  </si>
  <si>
    <t>SCH. 141A (Energy Chg Cr Rec Adj)</t>
  </si>
  <si>
    <t>SCH. 141CEI (Clean Energy Implementation</t>
  </si>
  <si>
    <t>SCH. 141COL (Colstrip Adjustment)</t>
  </si>
  <si>
    <t>SCH. 141N (Rates Not Subj to Ref Adj)</t>
  </si>
  <si>
    <t>SCH. 141R-A (Rates Subject to Ref Adj)</t>
  </si>
  <si>
    <t>SCH. 141TEP (Transp Electrification)</t>
  </si>
  <si>
    <t>SCH. 141Z (Unprotected EDIT) in above</t>
  </si>
  <si>
    <t>SCH. 142 (Decup in BillEngy) in above</t>
  </si>
  <si>
    <t>Sch. 141PFG Part Fund Grants Rate Adj</t>
  </si>
  <si>
    <t>SCH. 141WFP (Wildfire Prevention)</t>
  </si>
  <si>
    <t>VARIANCE FROM 2024</t>
  </si>
  <si>
    <t>MONTH OF APRIL 2025</t>
  </si>
  <si>
    <t>SCH. 141TEX (Targeted Exception Rate E)</t>
  </si>
  <si>
    <t>MONTH OF MAY 2025</t>
  </si>
  <si>
    <t>MONTH OF JUNE 2025</t>
  </si>
  <si>
    <t>TWELVE MONTHS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</si>
</sst>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,##0.0%_);\(#,##0.0%\);_(#,##0.0%_);_(@_)"/>
    <numFmt numFmtId="165" formatCode="_(* #,##0_);_(* \(#,##0\);_(* &quot;-&quot;??_);_(@_)"/>
    <numFmt numFmtId="166" formatCode="_-* #,##0.00\ &quot;DM&quot;_-;\-* #,##0.00\ &quot;DM&quot;_-;_-* &quot;-&quot;??\ &quot;DM&quot;_-;_-@_-"/>
    <numFmt numFmtId="167" formatCode="_-* #,##0.00\ _D_M_-;\-* #,##0.00\ _D_M_-;_-* &quot;-&quot;??\ _D_M_-;_-@_-"/>
    <numFmt numFmtId="168" formatCode="0.0%_);\(0.0%\)"/>
    <numFmt numFmtId="169" formatCode="_(* #,##0.000_);_(* \(#,##0.000\);_(* &quot;-&quot;???_);_(@_)"/>
    <numFmt numFmtId="170" formatCode="#,##0.0000"/>
    <numFmt numFmtId="171" formatCode="_(&quot;$&quot;* #,##0.000_);_(&quot;$&quot;* \(#,##0.000\);_(&quot;$&quot;* &quot;-&quot;???_);_(@_)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39" fontId="1" fillId="0" borderId="0" xfId="1" applyNumberFormat="1"/>
    <xf numFmtId="39" fontId="1" fillId="0" borderId="0" xfId="1" applyNumberFormat="1" applyAlignment="1">
      <alignment horizontal="fill"/>
    </xf>
    <xf numFmtId="41" fontId="1" fillId="0" borderId="0" xfId="1" applyNumberFormat="1" applyAlignment="1">
      <alignment horizontal="fill"/>
    </xf>
    <xf numFmtId="41" fontId="1" fillId="0" borderId="0" xfId="1" applyNumberFormat="1"/>
    <xf numFmtId="39" fontId="2" fillId="0" borderId="0" xfId="1" applyNumberFormat="1" applyFont="1"/>
    <xf numFmtId="10" fontId="2" fillId="0" borderId="0" xfId="1" applyNumberFormat="1" applyFont="1"/>
    <xf numFmtId="164" fontId="2" fillId="0" borderId="1" xfId="1" applyNumberFormat="1" applyFont="1" applyBorder="1" applyAlignment="1">
      <alignment horizontal="right"/>
    </xf>
    <xf numFmtId="41" fontId="2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left" indent="1"/>
    </xf>
    <xf numFmtId="41" fontId="2" fillId="0" borderId="2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left"/>
    </xf>
    <xf numFmtId="164" fontId="2" fillId="0" borderId="3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41" fontId="1" fillId="0" borderId="2" xfId="1" applyNumberFormat="1" applyBorder="1" applyAlignment="1">
      <alignment horizontal="right"/>
    </xf>
    <xf numFmtId="41" fontId="1" fillId="0" borderId="0" xfId="1" applyNumberFormat="1" applyAlignment="1">
      <alignment horizontal="right"/>
    </xf>
    <xf numFmtId="165" fontId="1" fillId="0" borderId="2" xfId="1" applyNumberFormat="1" applyBorder="1" applyAlignment="1">
      <alignment horizontal="right"/>
    </xf>
    <xf numFmtId="165" fontId="1" fillId="0" borderId="0" xfId="1" applyNumberFormat="1" applyAlignment="1">
      <alignment horizontal="right"/>
    </xf>
    <xf numFmtId="166" fontId="2" fillId="0" borderId="0" xfId="1" applyNumberFormat="1" applyFont="1"/>
    <xf numFmtId="39" fontId="2" fillId="0" borderId="0" xfId="1" applyNumberFormat="1" applyFont="1" applyAlignment="1">
      <alignment horizontal="fill"/>
    </xf>
    <xf numFmtId="43" fontId="2" fillId="0" borderId="0" xfId="1" applyNumberFormat="1" applyFont="1" applyAlignment="1">
      <alignment horizontal="fill"/>
    </xf>
    <xf numFmtId="43" fontId="2" fillId="0" borderId="0" xfId="1" applyNumberFormat="1" applyFont="1"/>
    <xf numFmtId="44" fontId="2" fillId="0" borderId="0" xfId="1" applyNumberFormat="1" applyFont="1" applyAlignment="1">
      <alignment horizontal="fill"/>
    </xf>
    <xf numFmtId="44" fontId="2" fillId="0" borderId="0" xfId="1" applyNumberFormat="1" applyFont="1"/>
    <xf numFmtId="39" fontId="1" fillId="0" borderId="0" xfId="1" applyNumberFormat="1" applyAlignment="1">
      <alignment horizontal="center"/>
    </xf>
    <xf numFmtId="39" fontId="1" fillId="0" borderId="3" xfId="1" applyNumberFormat="1" applyBorder="1" applyAlignment="1">
      <alignment horizontal="center"/>
    </xf>
    <xf numFmtId="43" fontId="1" fillId="0" borderId="3" xfId="1" applyNumberFormat="1" applyBorder="1" applyAlignment="1">
      <alignment horizontal="center"/>
    </xf>
    <xf numFmtId="43" fontId="1" fillId="0" borderId="0" xfId="1" applyNumberFormat="1"/>
    <xf numFmtId="0" fontId="1" fillId="0" borderId="3" xfId="1" quotePrefix="1" applyBorder="1" applyAlignment="1">
      <alignment horizontal="center"/>
    </xf>
    <xf numFmtId="44" fontId="1" fillId="0" borderId="0" xfId="1" applyNumberFormat="1"/>
    <xf numFmtId="39" fontId="3" fillId="0" borderId="0" xfId="1" applyNumberFormat="1" applyFont="1" applyAlignment="1">
      <alignment horizontal="left"/>
    </xf>
    <xf numFmtId="44" fontId="1" fillId="0" borderId="0" xfId="1" applyNumberFormat="1" applyAlignment="1">
      <alignment horizontal="center"/>
    </xf>
    <xf numFmtId="43" fontId="1" fillId="0" borderId="3" xfId="1" applyNumberFormat="1" applyBorder="1" applyAlignment="1">
      <alignment horizontal="centerContinuous"/>
    </xf>
    <xf numFmtId="44" fontId="1" fillId="0" borderId="3" xfId="1" applyNumberFormat="1" applyBorder="1" applyAlignment="1">
      <alignment horizontal="centerContinuous"/>
    </xf>
    <xf numFmtId="43" fontId="2" fillId="0" borderId="0" xfId="1" applyNumberFormat="1" applyFont="1" applyAlignment="1">
      <alignment horizontal="right"/>
    </xf>
    <xf numFmtId="44" fontId="2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167" fontId="1" fillId="0" borderId="0" xfId="1" applyNumberFormat="1"/>
    <xf numFmtId="10" fontId="2" fillId="0" borderId="0" xfId="1" applyNumberFormat="1" applyFont="1" applyAlignment="1">
      <alignment horizontal="right"/>
    </xf>
    <xf numFmtId="39" fontId="1" fillId="0" borderId="0" xfId="1" applyNumberFormat="1" applyAlignment="1">
      <alignment horizontal="right"/>
    </xf>
    <xf numFmtId="43" fontId="1" fillId="0" borderId="0" xfId="1" applyNumberFormat="1" applyAlignment="1">
      <alignment horizontal="right"/>
    </xf>
    <xf numFmtId="44" fontId="1" fillId="0" borderId="0" xfId="1" applyNumberFormat="1" applyAlignment="1">
      <alignment horizontal="right"/>
    </xf>
    <xf numFmtId="168" fontId="2" fillId="0" borderId="0" xfId="1" applyNumberFormat="1" applyFont="1" applyAlignment="1">
      <alignment horizontal="right"/>
    </xf>
    <xf numFmtId="44" fontId="2" fillId="0" borderId="1" xfId="1" applyNumberFormat="1" applyFont="1" applyBorder="1" applyAlignment="1">
      <alignment horizontal="right"/>
    </xf>
    <xf numFmtId="43" fontId="2" fillId="0" borderId="3" xfId="1" applyNumberFormat="1" applyFont="1" applyBorder="1" applyAlignment="1">
      <alignment horizontal="right"/>
    </xf>
    <xf numFmtId="43" fontId="1" fillId="0" borderId="2" xfId="1" applyNumberFormat="1" applyBorder="1" applyAlignment="1">
      <alignment horizontal="right"/>
    </xf>
    <xf numFmtId="169" fontId="2" fillId="0" borderId="3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70" fontId="2" fillId="0" borderId="2" xfId="1" applyNumberFormat="1" applyFont="1" applyBorder="1" applyAlignment="1">
      <alignment horizontal="right"/>
    </xf>
    <xf numFmtId="39" fontId="2" fillId="0" borderId="2" xfId="1" applyNumberFormat="1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9" fontId="1" fillId="0" borderId="0" xfId="1" applyNumberFormat="1"/>
    <xf numFmtId="171" fontId="1" fillId="0" borderId="0" xfId="1" applyNumberFormat="1"/>
    <xf numFmtId="171" fontId="2" fillId="0" borderId="0" xfId="1" applyNumberFormat="1" applyFont="1" applyAlignment="1">
      <alignment horizontal="right"/>
    </xf>
    <xf numFmtId="39" fontId="1" fillId="0" borderId="0" xfId="1" applyNumberFormat="1" applyAlignment="1">
      <alignment horizontal="left"/>
    </xf>
    <xf numFmtId="39" fontId="1" fillId="0" borderId="3" xfId="1" applyNumberFormat="1" applyBorder="1" applyAlignment="1">
      <alignment horizontal="centerContinuous"/>
    </xf>
    <xf numFmtId="39" fontId="3" fillId="0" borderId="0" xfId="1" applyNumberFormat="1" applyFont="1"/>
    <xf numFmtId="39" fontId="3" fillId="0" borderId="0" xfId="1" applyNumberFormat="1" applyFont="1" applyAlignment="1">
      <alignment horizontal="centerContinuous"/>
    </xf>
    <xf numFmtId="39" fontId="4" fillId="0" borderId="0" xfId="1" applyNumberFormat="1" applyFont="1" applyAlignment="1">
      <alignment horizontal="centerContinuous"/>
    </xf>
    <xf numFmtId="39" fontId="5" fillId="0" borderId="0" xfId="1" applyNumberFormat="1" applyFont="1" applyAlignment="1">
      <alignment horizontal="centerContinuous"/>
    </xf>
    <xf numFmtId="14" fontId="5" fillId="0" borderId="0" xfId="1" applyNumberFormat="1" applyFont="1" applyAlignment="1">
      <alignment horizontal="centerContinuous"/>
    </xf>
    <xf numFmtId="0" fontId="1" fillId="0" borderId="0" xfId="1" applyAlignment="1">
      <alignment wrapText="1"/>
    </xf>
    <xf numFmtId="39" fontId="1" fillId="0" borderId="0" xfId="1" applyNumberFormat="1" applyAlignment="1">
      <alignment wrapText="1"/>
    </xf>
    <xf numFmtId="43" fontId="1" fillId="0" borderId="0" xfId="1" applyNumberFormat="1" applyAlignment="1">
      <alignment horizontal="fill"/>
    </xf>
    <xf numFmtId="41" fontId="2" fillId="0" borderId="3" xfId="1" applyNumberFormat="1" applyFont="1" applyBorder="1" applyAlignment="1">
      <alignment horizontal="right"/>
    </xf>
    <xf numFmtId="39" fontId="2" fillId="0" borderId="3" xfId="1" applyNumberFormat="1" applyFont="1" applyBorder="1" applyAlignment="1">
      <alignment horizontal="left"/>
    </xf>
    <xf numFmtId="44" fontId="1" fillId="0" borderId="3" xfId="1" applyNumberFormat="1" applyBorder="1" applyAlignment="1">
      <alignment horizontal="center"/>
    </xf>
  </cellXfs>
  <cellStyles count="2">
    <cellStyle name="Normal" xfId="0" builtinId="0"/>
    <cellStyle name="Normal 2" xfId="1" xr:uid="{DB482715-9E4D-4185-B12A-9E73B2164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8FC2-2F65-4F10-A801-F28EF5B03ED7}">
  <sheetPr>
    <pageSetUpPr fitToPage="1"/>
  </sheetPr>
  <dimension ref="A1:M73"/>
  <sheetViews>
    <sheetView tabSelected="1" zoomScaleNormal="100" workbookViewId="0">
      <pane xSplit="1" ySplit="9" topLeftCell="B10" activePane="bottomRight" state="frozen"/>
      <selection activeCell="A4" sqref="A4:D4"/>
      <selection pane="topRight" activeCell="A4" sqref="A4:D4"/>
      <selection pane="bottomLeft" activeCell="A4" sqref="A4:D4"/>
      <selection pane="bottomRight" activeCell="K38" sqref="K38"/>
    </sheetView>
  </sheetViews>
  <sheetFormatPr defaultColWidth="9.140625" defaultRowHeight="12.75" x14ac:dyDescent="0.2"/>
  <cols>
    <col min="1" max="1" width="41.85546875" style="1" customWidth="1"/>
    <col min="2" max="2" width="17" style="1" bestFit="1" customWidth="1"/>
    <col min="3" max="3" width="0.7109375" style="1" customWidth="1"/>
    <col min="4" max="4" width="17" style="1" bestFit="1" customWidth="1"/>
    <col min="5" max="5" width="0.7109375" style="1" customWidth="1"/>
    <col min="6" max="6" width="16.28515625" style="1" bestFit="1" customWidth="1"/>
    <col min="7" max="7" width="0.7109375" style="1" customWidth="1"/>
    <col min="8" max="8" width="7.7109375" style="1" customWidth="1"/>
    <col min="9" max="9" width="0.7109375" style="1" customWidth="1"/>
    <col min="10" max="10" width="9" style="1" customWidth="1"/>
    <col min="11" max="11" width="8.5703125" style="1" bestFit="1" customWidth="1"/>
    <col min="12" max="12" width="9.140625" style="1"/>
    <col min="13" max="13" width="16.42578125" style="1" bestFit="1" customWidth="1"/>
    <col min="14" max="16384" width="9.140625" style="1"/>
  </cols>
  <sheetData>
    <row r="1" spans="1:13" ht="15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15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15" x14ac:dyDescent="0.25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5"/>
      <c r="K3" s="64"/>
    </row>
    <row r="4" spans="1:13" x14ac:dyDescent="0.2">
      <c r="A4" s="63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x14ac:dyDescent="0.2">
      <c r="A5" s="61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2">
      <c r="A6" s="61" t="s">
        <v>15</v>
      </c>
      <c r="B6" s="2"/>
      <c r="C6" s="2"/>
      <c r="D6" s="2"/>
      <c r="E6" s="2"/>
      <c r="F6" s="37" t="s">
        <v>54</v>
      </c>
      <c r="G6" s="37"/>
      <c r="H6" s="37"/>
      <c r="I6" s="2"/>
      <c r="J6" s="60" t="s">
        <v>25</v>
      </c>
      <c r="K6" s="60"/>
    </row>
    <row r="7" spans="1:13" x14ac:dyDescent="0.2">
      <c r="A7" s="59"/>
      <c r="B7" s="29" t="s">
        <v>13</v>
      </c>
      <c r="C7" s="2"/>
      <c r="D7" s="29" t="s">
        <v>13</v>
      </c>
      <c r="E7" s="2"/>
      <c r="F7" s="2"/>
      <c r="G7" s="2"/>
      <c r="H7" s="2"/>
      <c r="I7" s="2"/>
      <c r="J7" s="2"/>
      <c r="K7" s="2"/>
    </row>
    <row r="8" spans="1:13" ht="13.5" customHeight="1" x14ac:dyDescent="0.2">
      <c r="A8" s="35" t="s">
        <v>24</v>
      </c>
      <c r="B8" s="33">
        <v>2025</v>
      </c>
      <c r="C8" s="2"/>
      <c r="D8" s="33">
        <v>2024</v>
      </c>
      <c r="E8" s="2"/>
      <c r="F8" s="30" t="s">
        <v>11</v>
      </c>
      <c r="G8" s="2"/>
      <c r="H8" s="30" t="s">
        <v>10</v>
      </c>
      <c r="I8" s="29"/>
      <c r="J8" s="33">
        <v>2025</v>
      </c>
      <c r="K8" s="33">
        <v>2024</v>
      </c>
    </row>
    <row r="9" spans="1:13" ht="6.6" customHeight="1" x14ac:dyDescent="0.2">
      <c r="A9" s="6"/>
      <c r="B9" s="24"/>
      <c r="C9" s="6"/>
      <c r="D9" s="24"/>
      <c r="E9" s="6"/>
      <c r="F9" s="24"/>
      <c r="G9" s="6"/>
      <c r="H9" s="24"/>
      <c r="I9" s="24"/>
      <c r="J9" s="24"/>
      <c r="K9" s="24"/>
    </row>
    <row r="10" spans="1:13" x14ac:dyDescent="0.2">
      <c r="A10" s="16" t="s">
        <v>9</v>
      </c>
      <c r="B10" s="40">
        <v>140619684.13999999</v>
      </c>
      <c r="C10" s="41"/>
      <c r="D10" s="40">
        <v>128096796.5</v>
      </c>
      <c r="E10" s="40"/>
      <c r="F10" s="40">
        <f>B10-D10</f>
        <v>12522887.639999986</v>
      </c>
      <c r="G10" s="41"/>
      <c r="H10" s="15">
        <f>IF(D10=0,"n/a",IF(AND(F10/D10&lt;1,F10/D10&gt;-1),F10/D10,"n/a"))</f>
        <v>9.776113050571085E-2</v>
      </c>
      <c r="I10" s="43"/>
      <c r="J10" s="58">
        <f>IF(B60=0,"n/a",B10/B60)</f>
        <v>0.16550125964435228</v>
      </c>
      <c r="K10" s="58">
        <f>IF(D60=0,"n/a",D10/D60)</f>
        <v>0.14379477212029479</v>
      </c>
      <c r="M10" s="57"/>
    </row>
    <row r="11" spans="1:13" x14ac:dyDescent="0.2">
      <c r="A11" s="16" t="s">
        <v>8</v>
      </c>
      <c r="B11" s="39">
        <v>98533307.400000006</v>
      </c>
      <c r="C11" s="39"/>
      <c r="D11" s="39">
        <v>89196795.650000006</v>
      </c>
      <c r="E11" s="39"/>
      <c r="F11" s="39">
        <f>B11-D11</f>
        <v>9336511.75</v>
      </c>
      <c r="G11" s="39"/>
      <c r="H11" s="15">
        <f>IF(D11=0,"n/a",IF(AND(F11/D11&lt;1,F11/D11&gt;-1),F11/D11,"n/a"))</f>
        <v>0.10467317443370511</v>
      </c>
      <c r="I11" s="43"/>
      <c r="J11" s="52">
        <f>IF(B61=0,"n/a",B11/B61)</f>
        <v>0.14472276685445132</v>
      </c>
      <c r="K11" s="52">
        <f>IF(D61=0,"n/a",D11/D61)</f>
        <v>0.12986105986422236</v>
      </c>
    </row>
    <row r="12" spans="1:13" x14ac:dyDescent="0.2">
      <c r="A12" s="16" t="s">
        <v>7</v>
      </c>
      <c r="B12" s="39">
        <v>10679147.07</v>
      </c>
      <c r="C12" s="39"/>
      <c r="D12" s="39">
        <v>10252015.48</v>
      </c>
      <c r="E12" s="39"/>
      <c r="F12" s="39">
        <f>B12-D12</f>
        <v>427131.58999999985</v>
      </c>
      <c r="G12" s="39"/>
      <c r="H12" s="15">
        <f>IF(D12=0,"n/a",IF(AND(F12/D12&lt;1,F12/D12&gt;-1),F12/D12,"n/a"))</f>
        <v>4.1663182311152715E-2</v>
      </c>
      <c r="I12" s="43"/>
      <c r="J12" s="52">
        <f>IF(B62=0,"n/a",B12/B62)</f>
        <v>0.12894350588125891</v>
      </c>
      <c r="K12" s="52">
        <f>IF(D62=0,"n/a",D12/D62)</f>
        <v>0.12062854131588104</v>
      </c>
    </row>
    <row r="13" spans="1:13" x14ac:dyDescent="0.2">
      <c r="A13" s="16" t="s">
        <v>6</v>
      </c>
      <c r="B13" s="39">
        <v>1766416.42</v>
      </c>
      <c r="C13" s="39"/>
      <c r="D13" s="39">
        <v>1558882.59</v>
      </c>
      <c r="E13" s="39"/>
      <c r="F13" s="39">
        <f>B13-D13</f>
        <v>207533.82999999984</v>
      </c>
      <c r="G13" s="39"/>
      <c r="H13" s="15">
        <f>IF(D13=0,"n/a",IF(AND(F13/D13&lt;1,F13/D13&gt;-1),F13/D13,"n/a"))</f>
        <v>0.13312986579701286</v>
      </c>
      <c r="I13" s="43"/>
      <c r="J13" s="52">
        <f>IF(B63=0,"n/a",B13/B63)</f>
        <v>0.37721293998810285</v>
      </c>
      <c r="K13" s="52">
        <f>IF(D63=0,"n/a",D13/D63)</f>
        <v>0.27968736222251828</v>
      </c>
      <c r="L13" s="56"/>
    </row>
    <row r="14" spans="1:13" x14ac:dyDescent="0.2">
      <c r="A14" s="16" t="s">
        <v>5</v>
      </c>
      <c r="B14" s="39">
        <v>11759.73</v>
      </c>
      <c r="C14" s="39"/>
      <c r="D14" s="39">
        <v>27900.05</v>
      </c>
      <c r="E14" s="39"/>
      <c r="F14" s="39">
        <f>B14-D14</f>
        <v>-16140.32</v>
      </c>
      <c r="G14" s="39"/>
      <c r="H14" s="15">
        <f>IF(D14=0,"n/a",IF(AND(F14/D14&lt;1,F14/D14&gt;-1),F14/D14,"n/a"))</f>
        <v>-0.57850505644255124</v>
      </c>
      <c r="I14" s="43"/>
      <c r="J14" s="52">
        <f>IF(B64=0,"n/a",B14/B64)</f>
        <v>2.0729296668429403E-2</v>
      </c>
      <c r="K14" s="52">
        <f>IF(D64=0,"n/a",D14/D64)</f>
        <v>4.7611006825938565E-2</v>
      </c>
    </row>
    <row r="15" spans="1:13" ht="8.4499999999999993" customHeight="1" x14ac:dyDescent="0.2">
      <c r="A15" s="6"/>
      <c r="B15" s="55"/>
      <c r="C15" s="39"/>
      <c r="D15" s="55"/>
      <c r="E15" s="39"/>
      <c r="F15" s="55"/>
      <c r="G15" s="39"/>
      <c r="H15" s="54" t="s">
        <v>15</v>
      </c>
      <c r="I15" s="43"/>
      <c r="J15" s="53"/>
      <c r="K15" s="53" t="s">
        <v>23</v>
      </c>
    </row>
    <row r="16" spans="1:13" x14ac:dyDescent="0.2">
      <c r="A16" s="12" t="s">
        <v>4</v>
      </c>
      <c r="B16" s="49">
        <f>SUM(B10:B15)</f>
        <v>251610314.75999996</v>
      </c>
      <c r="C16" s="9"/>
      <c r="D16" s="49">
        <f>SUM(D10:D15)</f>
        <v>229132390.27000001</v>
      </c>
      <c r="E16" s="39"/>
      <c r="F16" s="49">
        <f>SUM(F10:F15)</f>
        <v>22477924.489999983</v>
      </c>
      <c r="G16" s="9"/>
      <c r="H16" s="17">
        <f>IF(D16=0,"n/a",IF(AND(F16/D16&lt;1,F16/D16&gt;-1),F16/D16,"n/a"))</f>
        <v>9.8100161498393734E-2</v>
      </c>
      <c r="I16" s="43"/>
      <c r="J16" s="51">
        <f>IF(B66=0,"n/a",B16/B66)</f>
        <v>0.15545208018699386</v>
      </c>
      <c r="K16" s="51">
        <f>IF(D66=0,"n/a",D16/D66)</f>
        <v>0.13730023340831465</v>
      </c>
    </row>
    <row r="17" spans="1:13" x14ac:dyDescent="0.2">
      <c r="A17" s="16" t="s">
        <v>22</v>
      </c>
      <c r="B17" s="39">
        <v>1033369.4</v>
      </c>
      <c r="C17" s="39"/>
      <c r="D17" s="39">
        <v>1556880.88</v>
      </c>
      <c r="E17" s="39"/>
      <c r="F17" s="39">
        <f>B17-D17</f>
        <v>-523511.47999999986</v>
      </c>
      <c r="G17" s="39"/>
      <c r="H17" s="15">
        <f>IF(D17=0,"n/a",IF(AND(F17/D17&lt;1,F17/D17&gt;-1),F17/D17,"n/a"))</f>
        <v>-0.33625660557922704</v>
      </c>
      <c r="I17" s="43"/>
      <c r="J17" s="52">
        <f>IF(B67=0,"n/a",B17/B67)</f>
        <v>7.215683202483082E-3</v>
      </c>
      <c r="K17" s="52">
        <f>IF(D67=0,"n/a",D17/D67)</f>
        <v>8.9021182110813144E-3</v>
      </c>
    </row>
    <row r="18" spans="1:13" ht="12.75" customHeight="1" x14ac:dyDescent="0.2">
      <c r="A18" s="16" t="s">
        <v>2</v>
      </c>
      <c r="B18" s="39">
        <v>11186015.189999999</v>
      </c>
      <c r="C18" s="39"/>
      <c r="D18" s="39">
        <v>11198861.050000001</v>
      </c>
      <c r="E18" s="39"/>
      <c r="F18" s="39">
        <f>B18-D18</f>
        <v>-12845.860000001267</v>
      </c>
      <c r="G18" s="39"/>
      <c r="H18" s="15">
        <f>IF(D18=0,"n/a",IF(AND(F18/D18&lt;1,F18/D18&gt;-1),F18/D18,"n/a"))</f>
        <v>-1.1470684333565568E-3</v>
      </c>
      <c r="I18" s="43"/>
      <c r="J18" s="51">
        <f>IF(B68=0,"n/a",B18/B68)</f>
        <v>2.5038553220011656E-2</v>
      </c>
      <c r="K18" s="51">
        <f>IF(D68=0,"n/a",D18/D68)</f>
        <v>2.1736622211452186E-2</v>
      </c>
    </row>
    <row r="19" spans="1:13" ht="6" customHeight="1" x14ac:dyDescent="0.2">
      <c r="A19" s="6"/>
      <c r="B19" s="50"/>
      <c r="C19" s="45"/>
      <c r="D19" s="50"/>
      <c r="E19" s="45"/>
      <c r="F19" s="50"/>
      <c r="G19" s="45"/>
      <c r="H19" s="50" t="s">
        <v>15</v>
      </c>
      <c r="I19" s="44"/>
      <c r="J19" s="44"/>
      <c r="K19" s="44"/>
    </row>
    <row r="20" spans="1:13" x14ac:dyDescent="0.2">
      <c r="A20" s="12" t="s">
        <v>21</v>
      </c>
      <c r="B20" s="39">
        <f>SUM(B16:B18)</f>
        <v>263829699.34999996</v>
      </c>
      <c r="C20" s="39"/>
      <c r="D20" s="39">
        <f>SUM(D16:D18)</f>
        <v>241888132.20000002</v>
      </c>
      <c r="E20" s="39"/>
      <c r="F20" s="39">
        <f>SUM(F16:F18)</f>
        <v>21941567.149999984</v>
      </c>
      <c r="G20" s="39"/>
      <c r="H20" s="15">
        <f>IF(D20=0,"n/a",IF(AND(F20/D20&lt;1,F20/D20&gt;-1),F20/D20,"n/a"))</f>
        <v>9.0709564584417354E-2</v>
      </c>
      <c r="I20" s="43"/>
      <c r="J20" s="41"/>
      <c r="K20" s="41"/>
    </row>
    <row r="21" spans="1:13" ht="6.6" customHeight="1" x14ac:dyDescent="0.2">
      <c r="A21" s="16"/>
      <c r="B21" s="39"/>
      <c r="C21" s="39"/>
      <c r="D21" s="39"/>
      <c r="E21" s="39"/>
      <c r="F21" s="39"/>
      <c r="G21" s="39"/>
      <c r="H21" s="41" t="s">
        <v>15</v>
      </c>
      <c r="I21" s="43"/>
      <c r="J21" s="41"/>
      <c r="K21" s="41"/>
    </row>
    <row r="22" spans="1:13" x14ac:dyDescent="0.2">
      <c r="A22" s="16" t="s">
        <v>20</v>
      </c>
      <c r="B22" s="39">
        <v>-1582492.3</v>
      </c>
      <c r="C22" s="39"/>
      <c r="D22" s="39">
        <v>-1829783.01</v>
      </c>
      <c r="E22" s="39"/>
      <c r="F22" s="39">
        <f>B22-D22</f>
        <v>247290.70999999996</v>
      </c>
      <c r="G22" s="39"/>
      <c r="H22" s="15">
        <f>IF(D22=0,"n/a",IF(AND(F22/D22&lt;1,F22/D22&gt;-1),F22/D22,"n/a"))</f>
        <v>-0.13514756047494395</v>
      </c>
      <c r="I22" s="43"/>
      <c r="J22" s="41"/>
      <c r="K22" s="41"/>
    </row>
    <row r="23" spans="1:13" x14ac:dyDescent="0.2">
      <c r="A23" s="16" t="s">
        <v>19</v>
      </c>
      <c r="B23" s="39">
        <v>1039494.98</v>
      </c>
      <c r="C23" s="39"/>
      <c r="D23" s="39">
        <v>1347457.11</v>
      </c>
      <c r="E23" s="39"/>
      <c r="F23" s="39">
        <f>B23-D23</f>
        <v>-307962.13000000012</v>
      </c>
      <c r="G23" s="39"/>
      <c r="H23" s="15">
        <f>IF(D23=0,"n/a",IF(AND(F23/D23&lt;1,F23/D23&gt;-1),F23/D23,"n/a"))</f>
        <v>-0.22855059928400995</v>
      </c>
      <c r="I23" s="43"/>
      <c r="J23" s="41"/>
      <c r="K23" s="41"/>
    </row>
    <row r="24" spans="1:13" x14ac:dyDescent="0.2">
      <c r="A24" s="16" t="s">
        <v>18</v>
      </c>
      <c r="B24" s="39">
        <v>7387461.1600000001</v>
      </c>
      <c r="C24" s="39"/>
      <c r="D24" s="39">
        <v>724968.09</v>
      </c>
      <c r="E24" s="39"/>
      <c r="F24" s="39">
        <f>B24-D24</f>
        <v>6662493.0700000003</v>
      </c>
      <c r="G24" s="39"/>
      <c r="H24" s="15" t="str">
        <f>IF(D24=0,"n/a",IF(AND(F24/D24&lt;1,F24/D24&gt;-1),F24/D24,"n/a"))</f>
        <v>n/a</v>
      </c>
      <c r="I24" s="43"/>
      <c r="J24" s="41"/>
      <c r="K24" s="41"/>
    </row>
    <row r="25" spans="1:13" x14ac:dyDescent="0.2">
      <c r="A25" s="16" t="s">
        <v>17</v>
      </c>
      <c r="B25" s="49">
        <v>3977740.93</v>
      </c>
      <c r="C25" s="39"/>
      <c r="D25" s="49">
        <v>2574592.0299999998</v>
      </c>
      <c r="E25" s="39"/>
      <c r="F25" s="49">
        <f>B25-D25</f>
        <v>1403148.9000000004</v>
      </c>
      <c r="G25" s="39"/>
      <c r="H25" s="17">
        <f>IF(D25=0,"n/a",IF(AND(F25/D25&lt;1,F25/D25&gt;-1),F25/D25,"n/a"))</f>
        <v>0.54499854099214329</v>
      </c>
      <c r="I25" s="43"/>
      <c r="J25" s="41"/>
      <c r="K25" s="41"/>
    </row>
    <row r="26" spans="1:13" ht="12.75" customHeight="1" x14ac:dyDescent="0.2">
      <c r="A26" s="16" t="s">
        <v>16</v>
      </c>
      <c r="B26" s="49">
        <f>SUM(B22:B25)</f>
        <v>10822204.77</v>
      </c>
      <c r="C26" s="39"/>
      <c r="D26" s="49">
        <f>SUM(D22:D25)</f>
        <v>2817234.2199999997</v>
      </c>
      <c r="E26" s="39"/>
      <c r="F26" s="49">
        <f>SUM(F22:F25)</f>
        <v>8004970.5500000007</v>
      </c>
      <c r="G26" s="39"/>
      <c r="H26" s="17" t="str">
        <f>IF(D26=0,"n/a",IF(AND(F26/D26&lt;1,F26/D26&gt;-1),F26/D26,"n/a"))</f>
        <v>n/a</v>
      </c>
      <c r="I26" s="43"/>
      <c r="J26" s="41"/>
      <c r="K26" s="41"/>
    </row>
    <row r="27" spans="1:13" ht="6.6" customHeight="1" x14ac:dyDescent="0.2">
      <c r="A27" s="16"/>
      <c r="B27" s="40"/>
      <c r="C27" s="39"/>
      <c r="D27" s="40"/>
      <c r="E27" s="40"/>
      <c r="F27" s="40"/>
      <c r="G27" s="39"/>
      <c r="H27" s="41" t="s">
        <v>15</v>
      </c>
      <c r="I27" s="43"/>
      <c r="J27" s="41"/>
      <c r="K27" s="41"/>
    </row>
    <row r="28" spans="1:13" ht="13.5" thickBot="1" x14ac:dyDescent="0.25">
      <c r="A28" s="12" t="s">
        <v>14</v>
      </c>
      <c r="B28" s="48">
        <f>+B26+B20</f>
        <v>274651904.11999995</v>
      </c>
      <c r="C28" s="39"/>
      <c r="D28" s="48">
        <f>+D26+D20</f>
        <v>244705366.42000002</v>
      </c>
      <c r="E28" s="40"/>
      <c r="F28" s="48">
        <f>+F26+F20</f>
        <v>29946537.699999984</v>
      </c>
      <c r="G28" s="39"/>
      <c r="H28" s="8">
        <f>IF(D28=0,"n/a",IF(AND(F28/D28&lt;1,F28/D28&gt;-1),F28/D28,"n/a"))</f>
        <v>0.12237793612013088</v>
      </c>
      <c r="I28" s="43"/>
      <c r="J28" s="41"/>
      <c r="K28" s="41"/>
    </row>
    <row r="29" spans="1:13" ht="4.1500000000000004" customHeight="1" thickTop="1" x14ac:dyDescent="0.2">
      <c r="A29" s="16"/>
      <c r="B29" s="40"/>
      <c r="C29" s="39"/>
      <c r="D29" s="40"/>
      <c r="E29" s="40"/>
      <c r="F29" s="40"/>
      <c r="G29" s="39"/>
      <c r="H29" s="47"/>
      <c r="I29" s="43"/>
      <c r="J29" s="41"/>
      <c r="K29" s="41"/>
    </row>
    <row r="30" spans="1:13" ht="12.75" customHeight="1" x14ac:dyDescent="0.2">
      <c r="A30" s="6"/>
      <c r="B30" s="46"/>
      <c r="C30" s="45"/>
      <c r="D30" s="46"/>
      <c r="E30" s="46"/>
      <c r="F30" s="46"/>
      <c r="G30" s="45"/>
      <c r="H30" s="39"/>
      <c r="I30" s="44"/>
      <c r="J30" s="44"/>
      <c r="K30" s="44"/>
    </row>
    <row r="31" spans="1:13" x14ac:dyDescent="0.2">
      <c r="A31" s="16" t="s">
        <v>29</v>
      </c>
      <c r="B31" s="40">
        <v>-2040750.63</v>
      </c>
      <c r="C31" s="39"/>
      <c r="D31" s="40">
        <v>-1105587.26</v>
      </c>
      <c r="E31" s="40"/>
      <c r="F31" s="40"/>
      <c r="G31" s="39"/>
      <c r="H31" s="39"/>
      <c r="I31" s="41"/>
      <c r="J31" s="41"/>
      <c r="K31" s="41"/>
    </row>
    <row r="32" spans="1:13" x14ac:dyDescent="0.2">
      <c r="A32" s="16" t="s">
        <v>30</v>
      </c>
      <c r="B32" s="39">
        <v>11099411.810000001</v>
      </c>
      <c r="C32" s="39"/>
      <c r="D32" s="39">
        <v>9756288.3399999999</v>
      </c>
      <c r="E32" s="40"/>
      <c r="F32" s="40"/>
      <c r="G32" s="39"/>
      <c r="H32" s="39"/>
      <c r="I32" s="43"/>
      <c r="J32" s="41"/>
      <c r="K32" s="41"/>
      <c r="M32" s="42"/>
    </row>
    <row r="33" spans="1:13" x14ac:dyDescent="0.2">
      <c r="A33" s="16" t="s">
        <v>31</v>
      </c>
      <c r="B33" s="39">
        <v>-6643322.9199999999</v>
      </c>
      <c r="C33" s="39"/>
      <c r="D33" s="39">
        <v>-6964587.5999999996</v>
      </c>
      <c r="E33" s="40"/>
      <c r="F33" s="40"/>
      <c r="G33" s="39"/>
      <c r="H33" s="39"/>
      <c r="I33" s="6"/>
      <c r="J33" s="6"/>
      <c r="K33" s="6"/>
      <c r="M33" s="42"/>
    </row>
    <row r="34" spans="1:13" x14ac:dyDescent="0.2">
      <c r="A34" s="16" t="s">
        <v>32</v>
      </c>
      <c r="B34" s="39">
        <v>9253523.0899999999</v>
      </c>
      <c r="C34" s="39"/>
      <c r="D34" s="39">
        <v>7960756.71</v>
      </c>
      <c r="E34" s="40"/>
      <c r="F34" s="40"/>
      <c r="G34" s="39"/>
      <c r="H34" s="39"/>
      <c r="I34" s="41"/>
      <c r="J34" s="41"/>
      <c r="K34" s="41"/>
      <c r="M34" s="32"/>
    </row>
    <row r="35" spans="1:13" x14ac:dyDescent="0.2">
      <c r="A35" s="16" t="s">
        <v>33</v>
      </c>
      <c r="B35" s="39">
        <v>0</v>
      </c>
      <c r="C35" s="39"/>
      <c r="D35" s="39">
        <v>-871.63</v>
      </c>
      <c r="E35" s="40"/>
      <c r="F35" s="40"/>
      <c r="G35" s="39"/>
      <c r="H35" s="39"/>
      <c r="I35" s="41"/>
      <c r="J35" s="41"/>
      <c r="K35" s="41"/>
      <c r="M35" s="32"/>
    </row>
    <row r="36" spans="1:13" x14ac:dyDescent="0.2">
      <c r="A36" s="16" t="s">
        <v>34</v>
      </c>
      <c r="B36" s="39">
        <v>4707232.99</v>
      </c>
      <c r="C36" s="39"/>
      <c r="D36" s="39">
        <v>5594252.0199999996</v>
      </c>
      <c r="E36" s="40"/>
      <c r="F36" s="40"/>
      <c r="G36" s="39"/>
      <c r="H36" s="39"/>
      <c r="I36" s="41"/>
      <c r="J36" s="41"/>
      <c r="K36" s="41"/>
      <c r="M36" s="32"/>
    </row>
    <row r="37" spans="1:13" x14ac:dyDescent="0.2">
      <c r="A37" s="16" t="s">
        <v>35</v>
      </c>
      <c r="B37" s="39">
        <v>-9645.75</v>
      </c>
      <c r="C37" s="39"/>
      <c r="D37" s="39">
        <v>12591879.699999999</v>
      </c>
      <c r="E37" s="40"/>
      <c r="F37" s="40"/>
      <c r="G37" s="39"/>
      <c r="H37" s="39"/>
      <c r="I37" s="41"/>
      <c r="J37" s="41"/>
      <c r="K37" s="41"/>
    </row>
    <row r="38" spans="1:13" x14ac:dyDescent="0.2">
      <c r="A38" s="16" t="s">
        <v>36</v>
      </c>
      <c r="B38" s="39">
        <v>5599200.5700000003</v>
      </c>
      <c r="C38" s="39"/>
      <c r="D38" s="39">
        <v>2199572.64</v>
      </c>
      <c r="E38" s="40"/>
      <c r="F38" s="40"/>
      <c r="G38" s="39"/>
      <c r="H38" s="39"/>
      <c r="I38" s="41"/>
      <c r="J38" s="41"/>
      <c r="K38" s="41"/>
    </row>
    <row r="39" spans="1:13" x14ac:dyDescent="0.2">
      <c r="A39" s="16" t="s">
        <v>37</v>
      </c>
      <c r="B39" s="39">
        <v>1167065.23</v>
      </c>
      <c r="C39" s="39"/>
      <c r="D39" s="39">
        <v>936931.55</v>
      </c>
      <c r="E39" s="40"/>
      <c r="F39" s="40"/>
      <c r="G39" s="39"/>
      <c r="H39" s="39"/>
      <c r="I39" s="41"/>
      <c r="J39" s="41"/>
      <c r="K39" s="41"/>
      <c r="M39" s="32"/>
    </row>
    <row r="40" spans="1:13" x14ac:dyDescent="0.2">
      <c r="A40" s="16" t="s">
        <v>38</v>
      </c>
      <c r="B40" s="39">
        <v>0</v>
      </c>
      <c r="C40" s="39"/>
      <c r="D40" s="39">
        <v>0</v>
      </c>
      <c r="E40" s="40"/>
      <c r="F40" s="40"/>
      <c r="G40" s="39"/>
      <c r="H40" s="39"/>
      <c r="I40" s="41"/>
      <c r="J40" s="41"/>
      <c r="K40" s="41"/>
    </row>
    <row r="41" spans="1:13" x14ac:dyDescent="0.2">
      <c r="A41" s="16" t="s">
        <v>39</v>
      </c>
      <c r="B41" s="39">
        <v>0</v>
      </c>
      <c r="C41" s="39"/>
      <c r="D41" s="39">
        <v>10446.24</v>
      </c>
      <c r="E41" s="40"/>
      <c r="F41" s="40"/>
      <c r="G41" s="39"/>
      <c r="H41" s="39"/>
      <c r="I41" s="41"/>
      <c r="J41" s="41"/>
      <c r="K41" s="41"/>
    </row>
    <row r="42" spans="1:13" x14ac:dyDescent="0.2">
      <c r="A42" s="16" t="s">
        <v>40</v>
      </c>
      <c r="B42" s="39">
        <v>-2702483.95</v>
      </c>
      <c r="C42" s="39"/>
      <c r="D42" s="39">
        <v>-2609097.87</v>
      </c>
      <c r="E42" s="40"/>
      <c r="F42" s="40"/>
      <c r="G42" s="39"/>
      <c r="H42" s="39"/>
      <c r="I42" s="41"/>
      <c r="J42" s="41"/>
      <c r="K42" s="41"/>
    </row>
    <row r="43" spans="1:13" x14ac:dyDescent="0.2">
      <c r="A43" s="16" t="s">
        <v>41</v>
      </c>
      <c r="B43" s="39">
        <v>2751782.1060000001</v>
      </c>
      <c r="C43" s="39"/>
      <c r="D43" s="39">
        <v>2798317.0610000002</v>
      </c>
      <c r="E43" s="40"/>
      <c r="F43" s="40"/>
      <c r="G43" s="39"/>
      <c r="H43" s="39"/>
      <c r="I43" s="41"/>
      <c r="J43" s="41"/>
      <c r="K43" s="41"/>
    </row>
    <row r="44" spans="1:13" x14ac:dyDescent="0.2">
      <c r="A44" s="16" t="s">
        <v>42</v>
      </c>
      <c r="B44" s="39">
        <v>-174116.60500000001</v>
      </c>
      <c r="C44" s="39"/>
      <c r="D44" s="39">
        <v>-192077.05100000001</v>
      </c>
      <c r="E44" s="40"/>
      <c r="F44" s="40"/>
      <c r="G44" s="39"/>
      <c r="H44" s="39"/>
      <c r="I44" s="41"/>
      <c r="J44" s="41"/>
      <c r="K44" s="41"/>
    </row>
    <row r="45" spans="1:13" x14ac:dyDescent="0.2">
      <c r="A45" s="16" t="s">
        <v>43</v>
      </c>
      <c r="B45" s="39">
        <v>2249370.7000000002</v>
      </c>
      <c r="C45" s="39"/>
      <c r="D45" s="39">
        <v>3813915.57</v>
      </c>
      <c r="E45" s="40"/>
      <c r="F45" s="40"/>
      <c r="G45" s="39"/>
      <c r="H45" s="39"/>
      <c r="I45" s="41"/>
      <c r="J45" s="41"/>
      <c r="K45" s="41"/>
    </row>
    <row r="46" spans="1:13" x14ac:dyDescent="0.2">
      <c r="A46" s="16" t="s">
        <v>44</v>
      </c>
      <c r="B46" s="39">
        <v>2720707.74</v>
      </c>
      <c r="C46" s="39"/>
      <c r="D46" s="39">
        <v>2719972.59</v>
      </c>
      <c r="E46" s="40"/>
      <c r="F46" s="40"/>
      <c r="G46" s="39"/>
      <c r="H46" s="39"/>
      <c r="I46" s="41"/>
      <c r="J46" s="41"/>
      <c r="K46" s="41"/>
    </row>
    <row r="47" spans="1:13" x14ac:dyDescent="0.2">
      <c r="A47" s="16" t="s">
        <v>45</v>
      </c>
      <c r="B47" s="39">
        <v>-2775.33</v>
      </c>
      <c r="C47" s="39"/>
      <c r="D47" s="39">
        <v>1890140.26</v>
      </c>
      <c r="E47" s="40"/>
      <c r="F47" s="40"/>
      <c r="G47" s="39"/>
      <c r="H47" s="39"/>
      <c r="I47" s="41"/>
      <c r="J47" s="41"/>
      <c r="K47" s="41"/>
    </row>
    <row r="48" spans="1:13" x14ac:dyDescent="0.2">
      <c r="A48" s="16" t="s">
        <v>46</v>
      </c>
      <c r="B48" s="39">
        <v>4878951.9000000004</v>
      </c>
      <c r="C48" s="32"/>
      <c r="D48" s="39">
        <v>4683920.4000000004</v>
      </c>
      <c r="E48" s="34"/>
      <c r="F48" s="34"/>
      <c r="G48" s="32"/>
      <c r="H48" s="32"/>
      <c r="I48" s="2"/>
      <c r="J48" s="2"/>
      <c r="K48" s="2"/>
    </row>
    <row r="49" spans="1:11" x14ac:dyDescent="0.2">
      <c r="A49" s="16" t="s">
        <v>47</v>
      </c>
      <c r="B49" s="39">
        <v>-23439.84</v>
      </c>
      <c r="C49" s="32"/>
      <c r="D49" s="39">
        <v>12902429.890000001</v>
      </c>
      <c r="E49" s="34"/>
      <c r="F49" s="34"/>
      <c r="G49" s="32"/>
      <c r="H49" s="32"/>
      <c r="I49" s="2"/>
      <c r="J49" s="2"/>
      <c r="K49" s="2"/>
    </row>
    <row r="50" spans="1:11" x14ac:dyDescent="0.2">
      <c r="A50" s="16" t="s">
        <v>48</v>
      </c>
      <c r="B50" s="39">
        <v>-22316.04</v>
      </c>
      <c r="C50" s="32"/>
      <c r="D50" s="39">
        <v>0</v>
      </c>
      <c r="E50" s="34"/>
      <c r="F50" s="34"/>
      <c r="G50" s="32"/>
      <c r="H50" s="32"/>
      <c r="I50" s="2"/>
      <c r="J50" s="2"/>
      <c r="K50" s="2"/>
    </row>
    <row r="51" spans="1:11" x14ac:dyDescent="0.2">
      <c r="A51" s="16" t="s">
        <v>49</v>
      </c>
      <c r="B51" s="39">
        <v>564995.12</v>
      </c>
      <c r="C51" s="32"/>
      <c r="D51" s="39">
        <v>580416.46</v>
      </c>
      <c r="E51" s="34"/>
      <c r="F51" s="34"/>
      <c r="G51" s="32"/>
      <c r="H51" s="32"/>
      <c r="I51" s="2"/>
      <c r="J51" s="2"/>
      <c r="K51" s="2"/>
    </row>
    <row r="52" spans="1:11" x14ac:dyDescent="0.2">
      <c r="A52" s="16" t="s">
        <v>50</v>
      </c>
      <c r="B52" s="39">
        <v>1485.64</v>
      </c>
      <c r="C52" s="32"/>
      <c r="D52" s="39">
        <v>-2792.54</v>
      </c>
      <c r="E52" s="34"/>
      <c r="F52" s="34"/>
      <c r="G52" s="32"/>
      <c r="H52" s="32"/>
      <c r="I52" s="2"/>
      <c r="J52" s="2"/>
      <c r="K52" s="2"/>
    </row>
    <row r="53" spans="1:11" x14ac:dyDescent="0.2">
      <c r="A53" s="16" t="s">
        <v>51</v>
      </c>
      <c r="B53" s="39">
        <v>-3116813.54</v>
      </c>
      <c r="C53" s="32"/>
      <c r="D53" s="39">
        <v>-2378427.5</v>
      </c>
      <c r="E53" s="34"/>
      <c r="F53" s="34"/>
      <c r="G53" s="32"/>
      <c r="H53" s="32"/>
      <c r="I53" s="2"/>
      <c r="J53" s="2"/>
      <c r="K53" s="2"/>
    </row>
    <row r="54" spans="1:11" x14ac:dyDescent="0.2">
      <c r="A54" s="16" t="s">
        <v>52</v>
      </c>
      <c r="B54" s="39">
        <v>15101.83</v>
      </c>
      <c r="C54" s="32"/>
      <c r="D54" s="39">
        <v>0</v>
      </c>
      <c r="E54" s="34"/>
      <c r="F54" s="34"/>
      <c r="G54" s="32"/>
      <c r="H54" s="32"/>
      <c r="I54" s="2"/>
      <c r="J54" s="2"/>
      <c r="K54" s="2"/>
    </row>
    <row r="55" spans="1:11" x14ac:dyDescent="0.2">
      <c r="A55" s="16" t="s">
        <v>53</v>
      </c>
      <c r="B55" s="39">
        <v>1674245.89</v>
      </c>
      <c r="C55" s="32"/>
      <c r="D55" s="39">
        <v>0</v>
      </c>
      <c r="E55" s="34"/>
      <c r="F55" s="34"/>
      <c r="G55" s="32"/>
      <c r="H55" s="32"/>
      <c r="I55" s="2"/>
      <c r="J55" s="2"/>
      <c r="K55" s="2"/>
    </row>
    <row r="56" spans="1:11" ht="12.75" customHeight="1" x14ac:dyDescent="0.2">
      <c r="A56" s="16"/>
      <c r="B56" s="34"/>
      <c r="C56" s="2"/>
      <c r="D56" s="34"/>
      <c r="E56" s="34"/>
      <c r="F56" s="38" t="s">
        <v>54</v>
      </c>
      <c r="G56" s="37"/>
      <c r="H56" s="37"/>
      <c r="I56" s="2"/>
      <c r="J56" s="2"/>
      <c r="K56" s="2"/>
    </row>
    <row r="57" spans="1:11" x14ac:dyDescent="0.2">
      <c r="A57" s="2"/>
      <c r="B57" s="36" t="s">
        <v>13</v>
      </c>
      <c r="C57" s="2"/>
      <c r="D57" s="36" t="s">
        <v>13</v>
      </c>
      <c r="E57" s="34"/>
      <c r="F57" s="34"/>
      <c r="G57" s="2"/>
      <c r="H57" s="2"/>
      <c r="I57" s="3"/>
      <c r="J57" s="2"/>
      <c r="K57" s="2"/>
    </row>
    <row r="58" spans="1:11" x14ac:dyDescent="0.2">
      <c r="A58" s="35" t="s">
        <v>12</v>
      </c>
      <c r="B58" s="33">
        <v>2025</v>
      </c>
      <c r="C58" s="2"/>
      <c r="D58" s="33">
        <v>2024</v>
      </c>
      <c r="E58" s="32"/>
      <c r="F58" s="31" t="s">
        <v>11</v>
      </c>
      <c r="G58" s="2"/>
      <c r="H58" s="30" t="s">
        <v>10</v>
      </c>
      <c r="I58" s="29"/>
      <c r="J58" s="2"/>
      <c r="K58" s="2"/>
    </row>
    <row r="59" spans="1:11" ht="6" customHeight="1" x14ac:dyDescent="0.2">
      <c r="A59" s="6"/>
      <c r="B59" s="27"/>
      <c r="C59" s="26"/>
      <c r="D59" s="25"/>
      <c r="E59" s="26"/>
      <c r="F59" s="25"/>
      <c r="G59" s="26"/>
      <c r="H59" s="25"/>
      <c r="I59" s="24"/>
      <c r="J59" s="6"/>
      <c r="K59" s="6"/>
    </row>
    <row r="60" spans="1:11" ht="12.75" customHeight="1" x14ac:dyDescent="0.2">
      <c r="A60" s="16" t="s">
        <v>9</v>
      </c>
      <c r="B60" s="11">
        <v>849659298.31700003</v>
      </c>
      <c r="C60" s="9"/>
      <c r="D60" s="11">
        <v>890830693.01600003</v>
      </c>
      <c r="E60" s="11"/>
      <c r="F60" s="11">
        <f>+B60-D60</f>
        <v>-41171394.699000001</v>
      </c>
      <c r="G60" s="9"/>
      <c r="H60" s="15">
        <f>IF(D60=0,"n/a",IF(AND(F60/D60&lt;1,F60/D60&gt;-1),F60/D60,"n/a"))</f>
        <v>-4.6216856942378086E-2</v>
      </c>
      <c r="I60" s="7"/>
      <c r="J60" s="6"/>
      <c r="K60" s="6"/>
    </row>
    <row r="61" spans="1:11" x14ac:dyDescent="0.2">
      <c r="A61" s="16" t="s">
        <v>8</v>
      </c>
      <c r="B61" s="11">
        <v>680841788.34899998</v>
      </c>
      <c r="C61" s="9"/>
      <c r="D61" s="11">
        <v>686863296.38199997</v>
      </c>
      <c r="E61" s="11"/>
      <c r="F61" s="11">
        <f>+B61-D61</f>
        <v>-6021508.0329999924</v>
      </c>
      <c r="G61" s="9"/>
      <c r="H61" s="15">
        <f>IF(D61=0,"n/a",IF(AND(F61/D61&lt;1,F61/D61&gt;-1),F61/D61,"n/a"))</f>
        <v>-8.7666760834620612E-3</v>
      </c>
      <c r="I61" s="7"/>
      <c r="J61" s="6"/>
      <c r="K61" s="6"/>
    </row>
    <row r="62" spans="1:11" ht="12.75" customHeight="1" x14ac:dyDescent="0.2">
      <c r="A62" s="16" t="s">
        <v>7</v>
      </c>
      <c r="B62" s="11">
        <v>82820356.069999993</v>
      </c>
      <c r="C62" s="9"/>
      <c r="D62" s="11">
        <v>84988306.814999998</v>
      </c>
      <c r="E62" s="11"/>
      <c r="F62" s="11">
        <f>+B62-D62</f>
        <v>-2167950.7450000048</v>
      </c>
      <c r="G62" s="9"/>
      <c r="H62" s="15">
        <f>IF(D62=0,"n/a",IF(AND(F62/D62&lt;1,F62/D62&gt;-1),F62/D62,"n/a"))</f>
        <v>-2.5508812050099257E-2</v>
      </c>
      <c r="I62" s="7"/>
      <c r="J62" s="6"/>
      <c r="K62" s="6"/>
    </row>
    <row r="63" spans="1:11" x14ac:dyDescent="0.2">
      <c r="A63" s="16" t="s">
        <v>6</v>
      </c>
      <c r="B63" s="11">
        <v>4682809.7149999999</v>
      </c>
      <c r="C63" s="9"/>
      <c r="D63" s="11">
        <v>5573661.1679999996</v>
      </c>
      <c r="E63" s="11"/>
      <c r="F63" s="11">
        <f>+B63-D63</f>
        <v>-890851.45299999975</v>
      </c>
      <c r="G63" s="9"/>
      <c r="H63" s="15">
        <f>IF(D63=0,"n/a",IF(AND(F63/D63&lt;1,F63/D63&gt;-1),F63/D63,"n/a"))</f>
        <v>-0.15983236622179969</v>
      </c>
      <c r="I63" s="7"/>
      <c r="J63" s="23"/>
      <c r="K63" s="6"/>
    </row>
    <row r="64" spans="1:11" x14ac:dyDescent="0.2">
      <c r="A64" s="16" t="s">
        <v>5</v>
      </c>
      <c r="B64" s="11">
        <v>567300</v>
      </c>
      <c r="C64" s="9"/>
      <c r="D64" s="11">
        <v>586000</v>
      </c>
      <c r="E64" s="11"/>
      <c r="F64" s="11">
        <f>+B64-D64</f>
        <v>-18700</v>
      </c>
      <c r="G64" s="9"/>
      <c r="H64" s="15">
        <f>IF(D64=0,"n/a",IF(AND(F64/D64&lt;1,F64/D64&gt;-1),F64/D64,"n/a"))</f>
        <v>-3.1911262798634814E-2</v>
      </c>
      <c r="I64" s="7"/>
      <c r="J64" s="6"/>
      <c r="K64" s="6"/>
    </row>
    <row r="65" spans="1:11" x14ac:dyDescent="0.2">
      <c r="A65" s="6"/>
      <c r="B65" s="21"/>
      <c r="C65" s="20"/>
      <c r="D65" s="21"/>
      <c r="E65" s="22"/>
      <c r="F65" s="21"/>
      <c r="G65" s="20"/>
      <c r="H65" s="19"/>
      <c r="I65" s="2"/>
      <c r="J65" s="2"/>
      <c r="K65" s="2"/>
    </row>
    <row r="66" spans="1:11" ht="12.75" customHeight="1" x14ac:dyDescent="0.2">
      <c r="A66" s="12" t="s">
        <v>4</v>
      </c>
      <c r="B66" s="18">
        <f>SUM(B60:B65)</f>
        <v>1618571552.4509997</v>
      </c>
      <c r="C66" s="9"/>
      <c r="D66" s="18">
        <f>SUM(D60:D65)</f>
        <v>1668841957.381</v>
      </c>
      <c r="E66" s="11"/>
      <c r="F66" s="18">
        <f>SUM(F60:F65)</f>
        <v>-50270404.93</v>
      </c>
      <c r="G66" s="9"/>
      <c r="H66" s="17">
        <f>IF(D66=0,"n/a",IF(AND(F66/D66&lt;1,F66/D66&gt;-1),F66/D66,"n/a"))</f>
        <v>-3.0122927283594874E-2</v>
      </c>
      <c r="I66" s="7"/>
      <c r="J66" s="6"/>
      <c r="K66" s="6"/>
    </row>
    <row r="67" spans="1:11" ht="12.75" customHeight="1" x14ac:dyDescent="0.2">
      <c r="A67" s="16" t="s">
        <v>3</v>
      </c>
      <c r="B67" s="11">
        <v>143211581.08000001</v>
      </c>
      <c r="C67" s="9"/>
      <c r="D67" s="11">
        <v>174888812.19999999</v>
      </c>
      <c r="E67" s="11"/>
      <c r="F67" s="11">
        <f>+B67-D67</f>
        <v>-31677231.119999975</v>
      </c>
      <c r="G67" s="9"/>
      <c r="H67" s="15">
        <f>IF(D67=0,"n/a",IF(AND(F67/D67&lt;1,F67/D67&gt;-1),F67/D67,"n/a"))</f>
        <v>-0.18112783042848052</v>
      </c>
      <c r="I67" s="7"/>
      <c r="J67" s="6"/>
      <c r="K67" s="6"/>
    </row>
    <row r="68" spans="1:11" x14ac:dyDescent="0.2">
      <c r="A68" s="16" t="s">
        <v>2</v>
      </c>
      <c r="B68" s="11">
        <v>446751659</v>
      </c>
      <c r="C68" s="9"/>
      <c r="D68" s="11">
        <v>515207052</v>
      </c>
      <c r="E68" s="11"/>
      <c r="F68" s="11">
        <f>+B68-D68</f>
        <v>-68455393</v>
      </c>
      <c r="G68" s="9"/>
      <c r="H68" s="15">
        <f>IF(D68=0,"n/a",IF(AND(F68/D68&lt;1,F68/D68&gt;-1),F68/D68,"n/a"))</f>
        <v>-0.132869673918982</v>
      </c>
      <c r="I68" s="7"/>
      <c r="J68" s="6"/>
      <c r="K68" s="6"/>
    </row>
    <row r="69" spans="1:11" ht="6" customHeight="1" x14ac:dyDescent="0.2">
      <c r="A69" s="2"/>
      <c r="B69" s="14"/>
      <c r="C69" s="9"/>
      <c r="D69" s="14"/>
      <c r="E69" s="11"/>
      <c r="F69" s="14"/>
      <c r="G69" s="9"/>
      <c r="H69" s="13"/>
      <c r="I69" s="2"/>
      <c r="J69" s="2"/>
      <c r="K69" s="2"/>
    </row>
    <row r="70" spans="1:11" ht="13.5" thickBot="1" x14ac:dyDescent="0.25">
      <c r="A70" s="12" t="s">
        <v>1</v>
      </c>
      <c r="B70" s="10">
        <f>SUM(B66:B68)</f>
        <v>2208534792.5309997</v>
      </c>
      <c r="C70" s="9"/>
      <c r="D70" s="10">
        <f>SUM(D66:D68)</f>
        <v>2358937821.5810003</v>
      </c>
      <c r="E70" s="11"/>
      <c r="F70" s="10">
        <f>SUM(F66:F68)</f>
        <v>-150403029.04999998</v>
      </c>
      <c r="G70" s="9"/>
      <c r="H70" s="8">
        <f>IF(D70=0,"n/a",IF(AND(F70/D70&lt;1,F70/D70&gt;-1),F70/D70,"n/a"))</f>
        <v>-6.3758793332330102E-2</v>
      </c>
      <c r="I70" s="7"/>
      <c r="J70" s="6"/>
      <c r="K70" s="6"/>
    </row>
    <row r="71" spans="1:11" ht="12.75" customHeight="1" thickTop="1" x14ac:dyDescent="0.2">
      <c r="A71" s="2"/>
      <c r="B71" s="4"/>
      <c r="C71" s="5"/>
      <c r="D71" s="4"/>
      <c r="E71" s="5"/>
      <c r="F71" s="4"/>
      <c r="G71" s="5"/>
      <c r="H71" s="4"/>
      <c r="I71" s="3"/>
      <c r="J71" s="2"/>
      <c r="K71" s="2"/>
    </row>
    <row r="72" spans="1:11" x14ac:dyDescent="0.2">
      <c r="A72" s="2"/>
    </row>
    <row r="73" spans="1:11" ht="12.75" customHeight="1" x14ac:dyDescent="0.2">
      <c r="A73" s="2" t="s">
        <v>0</v>
      </c>
    </row>
  </sheetData>
  <printOptions horizontalCentered="1"/>
  <pageMargins left="0.25" right="0.25" top="0.25" bottom="0.39" header="0" footer="0"/>
  <pageSetup scale="80" orientation="landscape" r:id="rId1"/>
  <headerFooter alignWithMargins="0">
    <oddFooter>&amp;C4a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7E33-3E08-41CC-940B-D517F0AEACAC}">
  <sheetPr>
    <pageSetUpPr fitToPage="1"/>
  </sheetPr>
  <dimension ref="A1:M74"/>
  <sheetViews>
    <sheetView zoomScaleNormal="100" workbookViewId="0">
      <pane xSplit="1" ySplit="9" topLeftCell="B10" activePane="bottomRight" state="frozen"/>
      <selection activeCell="A4" sqref="A4:D4"/>
      <selection pane="topRight" activeCell="A4" sqref="A4:D4"/>
      <selection pane="bottomLeft" activeCell="A4" sqref="A4:D4"/>
      <selection pane="bottomRight" activeCell="K1" sqref="K1:K1048576"/>
    </sheetView>
  </sheetViews>
  <sheetFormatPr defaultColWidth="9.140625" defaultRowHeight="12.75" x14ac:dyDescent="0.2"/>
  <cols>
    <col min="1" max="1" width="41.85546875" style="1" customWidth="1"/>
    <col min="2" max="2" width="17" style="1" bestFit="1" customWidth="1"/>
    <col min="3" max="3" width="0.7109375" style="1" customWidth="1"/>
    <col min="4" max="4" width="17" style="1" bestFit="1" customWidth="1"/>
    <col min="5" max="5" width="0.7109375" style="1" customWidth="1"/>
    <col min="6" max="6" width="16.28515625" style="1" bestFit="1" customWidth="1"/>
    <col min="7" max="7" width="0.7109375" style="1" customWidth="1"/>
    <col min="8" max="8" width="7.7109375" style="1" customWidth="1"/>
    <col min="9" max="9" width="0.7109375" style="1" customWidth="1"/>
    <col min="10" max="10" width="9.5703125" style="1" customWidth="1"/>
    <col min="11" max="11" width="8.5703125" style="1" bestFit="1" customWidth="1"/>
    <col min="12" max="12" width="9.140625" style="1"/>
    <col min="13" max="13" width="16.42578125" style="1" bestFit="1" customWidth="1"/>
    <col min="14" max="16384" width="9.140625" style="1"/>
  </cols>
  <sheetData>
    <row r="1" spans="1:13" ht="15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15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15" x14ac:dyDescent="0.25">
      <c r="A3" s="64" t="s">
        <v>57</v>
      </c>
      <c r="B3" s="64"/>
      <c r="C3" s="64"/>
      <c r="D3" s="64"/>
      <c r="E3" s="64"/>
      <c r="F3" s="64"/>
      <c r="G3" s="64"/>
      <c r="H3" s="64"/>
      <c r="I3" s="64"/>
      <c r="J3" s="65"/>
      <c r="K3" s="64"/>
    </row>
    <row r="4" spans="1:13" x14ac:dyDescent="0.2">
      <c r="A4" s="63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x14ac:dyDescent="0.2">
      <c r="A5" s="61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2">
      <c r="A6" s="61" t="s">
        <v>15</v>
      </c>
      <c r="B6" s="2"/>
      <c r="C6" s="2"/>
      <c r="D6" s="2"/>
      <c r="E6" s="2"/>
      <c r="F6" s="37" t="s">
        <v>54</v>
      </c>
      <c r="G6" s="37"/>
      <c r="H6" s="37"/>
      <c r="I6" s="2"/>
      <c r="J6" s="60" t="s">
        <v>25</v>
      </c>
      <c r="K6" s="60"/>
    </row>
    <row r="7" spans="1:13" x14ac:dyDescent="0.2">
      <c r="A7" s="59"/>
      <c r="B7" s="29" t="s">
        <v>13</v>
      </c>
      <c r="C7" s="2"/>
      <c r="D7" s="29" t="s">
        <v>13</v>
      </c>
      <c r="E7" s="2"/>
      <c r="F7" s="2"/>
      <c r="G7" s="2"/>
      <c r="H7" s="2"/>
      <c r="I7" s="2"/>
      <c r="J7" s="2"/>
      <c r="K7" s="2"/>
    </row>
    <row r="8" spans="1:13" ht="13.5" customHeight="1" x14ac:dyDescent="0.2">
      <c r="A8" s="35" t="s">
        <v>24</v>
      </c>
      <c r="B8" s="33">
        <v>2025</v>
      </c>
      <c r="C8" s="2"/>
      <c r="D8" s="33">
        <v>2024</v>
      </c>
      <c r="E8" s="2"/>
      <c r="F8" s="30" t="s">
        <v>11</v>
      </c>
      <c r="G8" s="2"/>
      <c r="H8" s="30" t="s">
        <v>10</v>
      </c>
      <c r="I8" s="29"/>
      <c r="J8" s="33">
        <v>2025</v>
      </c>
      <c r="K8" s="33">
        <v>2024</v>
      </c>
    </row>
    <row r="9" spans="1:13" ht="6.6" customHeight="1" x14ac:dyDescent="0.2">
      <c r="A9" s="6"/>
      <c r="B9" s="24"/>
      <c r="C9" s="6"/>
      <c r="D9" s="24"/>
      <c r="E9" s="6"/>
      <c r="F9" s="24"/>
      <c r="G9" s="6"/>
      <c r="H9" s="24"/>
      <c r="I9" s="24"/>
      <c r="J9" s="24"/>
      <c r="K9" s="24"/>
    </row>
    <row r="10" spans="1:13" x14ac:dyDescent="0.2">
      <c r="A10" s="16" t="s">
        <v>9</v>
      </c>
      <c r="B10" s="40">
        <v>132438415.40000001</v>
      </c>
      <c r="C10" s="41"/>
      <c r="D10" s="40">
        <v>117809601.91</v>
      </c>
      <c r="E10" s="40"/>
      <c r="F10" s="40">
        <f>B10-D10</f>
        <v>14628813.49000001</v>
      </c>
      <c r="G10" s="41"/>
      <c r="H10" s="15">
        <f>IF(D10=0,"n/a",IF(AND(F10/D10&lt;1,F10/D10&gt;-1),F10/D10,"n/a"))</f>
        <v>0.12417335474213394</v>
      </c>
      <c r="I10" s="43"/>
      <c r="J10" s="58">
        <f>IF(B61=0,"n/a",B10/B61)</f>
        <v>0.17439379947967579</v>
      </c>
      <c r="K10" s="58">
        <f>IF(D61=0,"n/a",D10/D61)</f>
        <v>0.14702588128006935</v>
      </c>
      <c r="M10" s="57"/>
    </row>
    <row r="11" spans="1:13" x14ac:dyDescent="0.2">
      <c r="A11" s="16" t="s">
        <v>8</v>
      </c>
      <c r="B11" s="39">
        <v>102456695.59999999</v>
      </c>
      <c r="C11" s="39"/>
      <c r="D11" s="39">
        <v>89660765.930000007</v>
      </c>
      <c r="E11" s="39"/>
      <c r="F11" s="39">
        <f>B11-D11</f>
        <v>12795929.669999987</v>
      </c>
      <c r="G11" s="39"/>
      <c r="H11" s="15">
        <f>IF(D11=0,"n/a",IF(AND(F11/D11&lt;1,F11/D11&gt;-1),F11/D11,"n/a"))</f>
        <v>0.14271492706174327</v>
      </c>
      <c r="I11" s="43"/>
      <c r="J11" s="52">
        <f>IF(B62=0,"n/a",B11/B62)</f>
        <v>0.15290156385536094</v>
      </c>
      <c r="K11" s="52">
        <f>IF(D62=0,"n/a",D11/D62)</f>
        <v>0.13193937547921156</v>
      </c>
    </row>
    <row r="12" spans="1:13" x14ac:dyDescent="0.2">
      <c r="A12" s="16" t="s">
        <v>7</v>
      </c>
      <c r="B12" s="39">
        <v>11872932.01</v>
      </c>
      <c r="C12" s="39"/>
      <c r="D12" s="39">
        <v>10853082.029999999</v>
      </c>
      <c r="E12" s="39"/>
      <c r="F12" s="39">
        <f>B12-D12</f>
        <v>1019849.9800000004</v>
      </c>
      <c r="G12" s="39"/>
      <c r="H12" s="15">
        <f>IF(D12=0,"n/a",IF(AND(F12/D12&lt;1,F12/D12&gt;-1),F12/D12,"n/a"))</f>
        <v>9.3968697295472345E-2</v>
      </c>
      <c r="I12" s="43"/>
      <c r="J12" s="52">
        <f>IF(B63=0,"n/a",B12/B63)</f>
        <v>0.14161273148596173</v>
      </c>
      <c r="K12" s="52">
        <f>IF(D63=0,"n/a",D12/D63)</f>
        <v>0.12028918056597748</v>
      </c>
    </row>
    <row r="13" spans="1:13" x14ac:dyDescent="0.2">
      <c r="A13" s="16" t="s">
        <v>6</v>
      </c>
      <c r="B13" s="39">
        <v>2590300.19</v>
      </c>
      <c r="C13" s="39"/>
      <c r="D13" s="39">
        <v>1912716.51</v>
      </c>
      <c r="E13" s="39"/>
      <c r="F13" s="39">
        <f>B13-D13</f>
        <v>677583.67999999993</v>
      </c>
      <c r="G13" s="39"/>
      <c r="H13" s="15">
        <f>IF(D13=0,"n/a",IF(AND(F13/D13&lt;1,F13/D13&gt;-1),F13/D13,"n/a"))</f>
        <v>0.35425201615476198</v>
      </c>
      <c r="I13" s="43"/>
      <c r="J13" s="52">
        <f>IF(B64=0,"n/a",B13/B64)</f>
        <v>0.37157003852416587</v>
      </c>
      <c r="K13" s="52">
        <f>IF(D64=0,"n/a",D13/D64)</f>
        <v>0.3246354820913892</v>
      </c>
      <c r="L13" s="56"/>
    </row>
    <row r="14" spans="1:13" x14ac:dyDescent="0.2">
      <c r="A14" s="16" t="s">
        <v>5</v>
      </c>
      <c r="B14" s="39">
        <v>9087.5400000000009</v>
      </c>
      <c r="C14" s="39"/>
      <c r="D14" s="39">
        <v>23315.759999999998</v>
      </c>
      <c r="E14" s="39"/>
      <c r="F14" s="39">
        <f>B14-D14</f>
        <v>-14228.219999999998</v>
      </c>
      <c r="G14" s="39"/>
      <c r="H14" s="15">
        <f>IF(D14=0,"n/a",IF(AND(F14/D14&lt;1,F14/D14&gt;-1),F14/D14,"n/a"))</f>
        <v>-0.61024045538296834</v>
      </c>
      <c r="I14" s="43"/>
      <c r="J14" s="52">
        <f>IF(B65=0,"n/a",B14/B65)</f>
        <v>2.0664771693651083E-2</v>
      </c>
      <c r="K14" s="52">
        <f>IF(D65=0,"n/a",D14/D65)</f>
        <v>4.8511838874786731E-2</v>
      </c>
    </row>
    <row r="15" spans="1:13" ht="8.4499999999999993" customHeight="1" x14ac:dyDescent="0.2">
      <c r="A15" s="6"/>
      <c r="B15" s="55"/>
      <c r="C15" s="39"/>
      <c r="D15" s="55"/>
      <c r="E15" s="39"/>
      <c r="F15" s="55"/>
      <c r="G15" s="39"/>
      <c r="H15" s="54" t="s">
        <v>15</v>
      </c>
      <c r="I15" s="43"/>
      <c r="J15" s="53"/>
      <c r="K15" s="53" t="s">
        <v>23</v>
      </c>
    </row>
    <row r="16" spans="1:13" x14ac:dyDescent="0.2">
      <c r="A16" s="12" t="s">
        <v>4</v>
      </c>
      <c r="B16" s="49">
        <f>SUM(B10:B15)</f>
        <v>249367430.73999998</v>
      </c>
      <c r="C16" s="9"/>
      <c r="D16" s="49">
        <f>SUM(D10:D15)</f>
        <v>220259482.13999999</v>
      </c>
      <c r="E16" s="39"/>
      <c r="F16" s="49">
        <f>SUM(F10:F15)</f>
        <v>29107948.599999998</v>
      </c>
      <c r="G16" s="9"/>
      <c r="H16" s="17">
        <f>IF(D16=0,"n/a",IF(AND(F16/D16&lt;1,F16/D16&gt;-1),F16/D16,"n/a"))</f>
        <v>0.13215298754538332</v>
      </c>
      <c r="I16" s="43"/>
      <c r="J16" s="51">
        <f>IF(B67=0,"n/a",B16/B67)</f>
        <v>0.16397594822375777</v>
      </c>
      <c r="K16" s="51">
        <f>IF(D67=0,"n/a",D16/D67)</f>
        <v>0.13963074713930518</v>
      </c>
    </row>
    <row r="17" spans="1:13" x14ac:dyDescent="0.2">
      <c r="A17" s="16" t="s">
        <v>22</v>
      </c>
      <c r="B17" s="39">
        <v>2138499.87</v>
      </c>
      <c r="C17" s="39"/>
      <c r="D17" s="39">
        <v>1601552.35</v>
      </c>
      <c r="E17" s="39"/>
      <c r="F17" s="39">
        <f>B17-D17</f>
        <v>536947.52</v>
      </c>
      <c r="G17" s="39"/>
      <c r="H17" s="15">
        <f>IF(D17=0,"n/a",IF(AND(F17/D17&lt;1,F17/D17&gt;-1),F17/D17,"n/a"))</f>
        <v>0.33526691775014411</v>
      </c>
      <c r="I17" s="43"/>
      <c r="J17" s="52">
        <f>IF(B68=0,"n/a",B17/B68)</f>
        <v>1.2490470736821715E-2</v>
      </c>
      <c r="K17" s="52">
        <f>IF(D68=0,"n/a",D17/D68)</f>
        <v>8.1782192889816342E-3</v>
      </c>
    </row>
    <row r="18" spans="1:13" ht="12.75" customHeight="1" x14ac:dyDescent="0.2">
      <c r="A18" s="16" t="s">
        <v>2</v>
      </c>
      <c r="B18" s="39">
        <v>12494924.32</v>
      </c>
      <c r="C18" s="39"/>
      <c r="D18" s="39">
        <v>7877667.75</v>
      </c>
      <c r="E18" s="39"/>
      <c r="F18" s="39">
        <f>B18-D18</f>
        <v>4617256.57</v>
      </c>
      <c r="G18" s="39"/>
      <c r="H18" s="15">
        <f>IF(D18=0,"n/a",IF(AND(F18/D18&lt;1,F18/D18&gt;-1),F18/D18,"n/a"))</f>
        <v>0.58611973956378149</v>
      </c>
      <c r="I18" s="43"/>
      <c r="J18" s="51">
        <f>IF(B69=0,"n/a",B18/B69)</f>
        <v>3.2069760156113097E-2</v>
      </c>
      <c r="K18" s="51">
        <f>IF(D69=0,"n/a",D18/D69)</f>
        <v>2.2534235332318728E-2</v>
      </c>
    </row>
    <row r="19" spans="1:13" ht="6" customHeight="1" x14ac:dyDescent="0.2">
      <c r="A19" s="6"/>
      <c r="B19" s="50"/>
      <c r="C19" s="45"/>
      <c r="D19" s="50"/>
      <c r="E19" s="45"/>
      <c r="F19" s="50"/>
      <c r="G19" s="45"/>
      <c r="H19" s="50" t="s">
        <v>15</v>
      </c>
      <c r="I19" s="44"/>
      <c r="J19" s="44"/>
      <c r="K19" s="44"/>
    </row>
    <row r="20" spans="1:13" x14ac:dyDescent="0.2">
      <c r="A20" s="12" t="s">
        <v>21</v>
      </c>
      <c r="B20" s="39">
        <f>SUM(B16:B18)</f>
        <v>264000854.92999998</v>
      </c>
      <c r="C20" s="39"/>
      <c r="D20" s="39">
        <f>SUM(D16:D18)</f>
        <v>229738702.23999998</v>
      </c>
      <c r="E20" s="39"/>
      <c r="F20" s="39">
        <f>SUM(F16:F18)</f>
        <v>34262152.689999998</v>
      </c>
      <c r="G20" s="39"/>
      <c r="H20" s="15">
        <f>IF(D20=0,"n/a",IF(AND(F20/D20&lt;1,F20/D20&gt;-1),F20/D20,"n/a"))</f>
        <v>0.14913531048942519</v>
      </c>
      <c r="I20" s="43"/>
      <c r="J20" s="41"/>
      <c r="K20" s="41"/>
    </row>
    <row r="21" spans="1:13" ht="6.6" customHeight="1" x14ac:dyDescent="0.2">
      <c r="A21" s="16"/>
      <c r="B21" s="39"/>
      <c r="C21" s="39"/>
      <c r="D21" s="39"/>
      <c r="E21" s="39"/>
      <c r="F21" s="39"/>
      <c r="G21" s="39"/>
      <c r="H21" s="41" t="s">
        <v>15</v>
      </c>
      <c r="I21" s="43"/>
      <c r="J21" s="41"/>
      <c r="K21" s="41"/>
    </row>
    <row r="22" spans="1:13" x14ac:dyDescent="0.2">
      <c r="A22" s="16" t="s">
        <v>20</v>
      </c>
      <c r="B22" s="39">
        <v>-471365.97</v>
      </c>
      <c r="C22" s="39"/>
      <c r="D22" s="39">
        <v>-2711577.6</v>
      </c>
      <c r="E22" s="39"/>
      <c r="F22" s="39">
        <f>B22-D22</f>
        <v>2240211.63</v>
      </c>
      <c r="G22" s="39"/>
      <c r="H22" s="15">
        <f>IF(D22=0,"n/a",IF(AND(F22/D22&lt;1,F22/D22&gt;-1),F22/D22,"n/a"))</f>
        <v>-0.8261654138166652</v>
      </c>
      <c r="I22" s="43"/>
      <c r="J22" s="41"/>
      <c r="K22" s="41"/>
    </row>
    <row r="23" spans="1:13" x14ac:dyDescent="0.2">
      <c r="A23" s="16" t="s">
        <v>19</v>
      </c>
      <c r="B23" s="39">
        <v>1035255.71</v>
      </c>
      <c r="C23" s="39"/>
      <c r="D23" s="39">
        <v>1344375.65</v>
      </c>
      <c r="E23" s="39"/>
      <c r="F23" s="39">
        <f>B23-D23</f>
        <v>-309119.93999999994</v>
      </c>
      <c r="G23" s="39"/>
      <c r="H23" s="15">
        <f>IF(D23=0,"n/a",IF(AND(F23/D23&lt;1,F23/D23&gt;-1),F23/D23,"n/a"))</f>
        <v>-0.22993568799018338</v>
      </c>
      <c r="I23" s="43"/>
      <c r="J23" s="41"/>
      <c r="K23" s="41"/>
    </row>
    <row r="24" spans="1:13" x14ac:dyDescent="0.2">
      <c r="A24" s="16" t="s">
        <v>18</v>
      </c>
      <c r="B24" s="39">
        <v>6263273.7599999998</v>
      </c>
      <c r="C24" s="39"/>
      <c r="D24" s="39">
        <v>-673317.23</v>
      </c>
      <c r="E24" s="39"/>
      <c r="F24" s="39">
        <f>B24-D24</f>
        <v>6936590.9900000002</v>
      </c>
      <c r="G24" s="39"/>
      <c r="H24" s="15" t="str">
        <f>IF(D24=0,"n/a",IF(AND(F24/D24&lt;1,F24/D24&gt;-1),F24/D24,"n/a"))</f>
        <v>n/a</v>
      </c>
      <c r="I24" s="43"/>
      <c r="J24" s="41"/>
      <c r="K24" s="41"/>
    </row>
    <row r="25" spans="1:13" x14ac:dyDescent="0.2">
      <c r="A25" s="16" t="s">
        <v>17</v>
      </c>
      <c r="B25" s="49">
        <v>3657090.19</v>
      </c>
      <c r="C25" s="39"/>
      <c r="D25" s="49">
        <v>4557407.0199999996</v>
      </c>
      <c r="E25" s="39"/>
      <c r="F25" s="49">
        <f>B25-D25</f>
        <v>-900316.82999999961</v>
      </c>
      <c r="G25" s="39"/>
      <c r="H25" s="17">
        <f>IF(D25=0,"n/a",IF(AND(F25/D25&lt;1,F25/D25&gt;-1),F25/D25,"n/a"))</f>
        <v>-0.19755023548456283</v>
      </c>
      <c r="I25" s="43"/>
      <c r="J25" s="41"/>
      <c r="K25" s="41"/>
    </row>
    <row r="26" spans="1:13" ht="12.75" customHeight="1" x14ac:dyDescent="0.2">
      <c r="A26" s="16" t="s">
        <v>16</v>
      </c>
      <c r="B26" s="49">
        <f>SUM(B22:B25)</f>
        <v>10484253.689999999</v>
      </c>
      <c r="C26" s="39"/>
      <c r="D26" s="49">
        <f>SUM(D22:D25)</f>
        <v>2516887.8399999994</v>
      </c>
      <c r="E26" s="39"/>
      <c r="F26" s="49">
        <f>SUM(F22:F25)</f>
        <v>7967365.8499999996</v>
      </c>
      <c r="G26" s="39"/>
      <c r="H26" s="17" t="str">
        <f>IF(D26=0,"n/a",IF(AND(F26/D26&lt;1,F26/D26&gt;-1),F26/D26,"n/a"))</f>
        <v>n/a</v>
      </c>
      <c r="I26" s="43"/>
      <c r="J26" s="41"/>
      <c r="K26" s="41"/>
    </row>
    <row r="27" spans="1:13" ht="6.6" customHeight="1" x14ac:dyDescent="0.2">
      <c r="A27" s="16"/>
      <c r="B27" s="40"/>
      <c r="C27" s="39"/>
      <c r="D27" s="40"/>
      <c r="E27" s="40"/>
      <c r="F27" s="40"/>
      <c r="G27" s="39"/>
      <c r="H27" s="41" t="s">
        <v>15</v>
      </c>
      <c r="I27" s="43"/>
      <c r="J27" s="41"/>
      <c r="K27" s="41"/>
    </row>
    <row r="28" spans="1:13" ht="13.5" thickBot="1" x14ac:dyDescent="0.25">
      <c r="A28" s="12" t="s">
        <v>14</v>
      </c>
      <c r="B28" s="48">
        <f>+B26+B20</f>
        <v>274485108.62</v>
      </c>
      <c r="C28" s="39"/>
      <c r="D28" s="48">
        <f>+D26+D20</f>
        <v>232255590.07999998</v>
      </c>
      <c r="E28" s="40"/>
      <c r="F28" s="48">
        <f>+F26+F20</f>
        <v>42229518.539999999</v>
      </c>
      <c r="G28" s="39"/>
      <c r="H28" s="8">
        <f>IF(D28=0,"n/a",IF(AND(F28/D28&lt;1,F28/D28&gt;-1),F28/D28,"n/a"))</f>
        <v>0.18182347527331474</v>
      </c>
      <c r="I28" s="43"/>
      <c r="J28" s="41"/>
      <c r="K28" s="41"/>
    </row>
    <row r="29" spans="1:13" ht="4.1500000000000004" customHeight="1" thickTop="1" x14ac:dyDescent="0.2">
      <c r="A29" s="16"/>
      <c r="B29" s="40"/>
      <c r="C29" s="39"/>
      <c r="D29" s="40"/>
      <c r="E29" s="40"/>
      <c r="F29" s="40"/>
      <c r="G29" s="39"/>
      <c r="H29" s="47"/>
      <c r="I29" s="43"/>
      <c r="J29" s="41"/>
      <c r="K29" s="41"/>
    </row>
    <row r="30" spans="1:13" ht="12.75" customHeight="1" x14ac:dyDescent="0.2">
      <c r="A30" s="6"/>
      <c r="B30" s="46"/>
      <c r="C30" s="45"/>
      <c r="D30" s="46"/>
      <c r="E30" s="46"/>
      <c r="F30" s="46"/>
      <c r="G30" s="45"/>
      <c r="H30" s="39"/>
      <c r="I30" s="44"/>
      <c r="J30" s="44"/>
      <c r="K30" s="44"/>
    </row>
    <row r="31" spans="1:13" x14ac:dyDescent="0.2">
      <c r="A31" s="16" t="s">
        <v>29</v>
      </c>
      <c r="B31" s="40">
        <v>-1827082.48</v>
      </c>
      <c r="C31" s="39"/>
      <c r="D31" s="40">
        <v>-1081689</v>
      </c>
      <c r="E31" s="40"/>
      <c r="F31" s="40"/>
      <c r="G31" s="39"/>
      <c r="H31" s="39"/>
      <c r="I31" s="41"/>
      <c r="J31" s="41"/>
      <c r="K31" s="41"/>
    </row>
    <row r="32" spans="1:13" x14ac:dyDescent="0.2">
      <c r="A32" s="16" t="s">
        <v>30</v>
      </c>
      <c r="B32" s="39">
        <v>10003276.140000001</v>
      </c>
      <c r="C32" s="39"/>
      <c r="D32" s="39">
        <v>9047979.8599999994</v>
      </c>
      <c r="E32" s="40"/>
      <c r="F32" s="40"/>
      <c r="G32" s="39"/>
      <c r="H32" s="39"/>
      <c r="I32" s="43"/>
      <c r="J32" s="41"/>
      <c r="K32" s="41"/>
      <c r="M32" s="42"/>
    </row>
    <row r="33" spans="1:13" x14ac:dyDescent="0.2">
      <c r="A33" s="16" t="s">
        <v>31</v>
      </c>
      <c r="B33" s="39">
        <v>-5953625.9299999997</v>
      </c>
      <c r="C33" s="39"/>
      <c r="D33" s="39">
        <v>-6276602.9199999999</v>
      </c>
      <c r="E33" s="40"/>
      <c r="F33" s="40"/>
      <c r="G33" s="39"/>
      <c r="H33" s="39"/>
      <c r="I33" s="6"/>
      <c r="J33" s="6"/>
      <c r="K33" s="6"/>
      <c r="M33" s="42"/>
    </row>
    <row r="34" spans="1:13" x14ac:dyDescent="0.2">
      <c r="A34" s="16" t="s">
        <v>32</v>
      </c>
      <c r="B34" s="39">
        <v>11487185.189999999</v>
      </c>
      <c r="C34" s="39"/>
      <c r="D34" s="39">
        <v>9089887.0500000007</v>
      </c>
      <c r="E34" s="40"/>
      <c r="F34" s="40"/>
      <c r="G34" s="39"/>
      <c r="H34" s="39"/>
      <c r="I34" s="41"/>
      <c r="J34" s="41"/>
      <c r="K34" s="41"/>
      <c r="M34" s="32"/>
    </row>
    <row r="35" spans="1:13" x14ac:dyDescent="0.2">
      <c r="A35" s="16" t="s">
        <v>33</v>
      </c>
      <c r="B35" s="39">
        <v>0</v>
      </c>
      <c r="C35" s="39"/>
      <c r="D35" s="39">
        <v>-15882.57</v>
      </c>
      <c r="E35" s="40"/>
      <c r="F35" s="40"/>
      <c r="G35" s="39"/>
      <c r="H35" s="39"/>
      <c r="I35" s="41"/>
      <c r="J35" s="41"/>
      <c r="K35" s="41"/>
      <c r="M35" s="32"/>
    </row>
    <row r="36" spans="1:13" x14ac:dyDescent="0.2">
      <c r="A36" s="16" t="s">
        <v>34</v>
      </c>
      <c r="B36" s="39">
        <v>4422811.0199999996</v>
      </c>
      <c r="C36" s="39"/>
      <c r="D36" s="39">
        <v>5263914.33</v>
      </c>
      <c r="E36" s="40"/>
      <c r="F36" s="40"/>
      <c r="G36" s="39"/>
      <c r="H36" s="39"/>
      <c r="I36" s="41"/>
      <c r="J36" s="41"/>
      <c r="K36" s="41"/>
      <c r="M36" s="32"/>
    </row>
    <row r="37" spans="1:13" x14ac:dyDescent="0.2">
      <c r="A37" s="16" t="s">
        <v>35</v>
      </c>
      <c r="B37" s="39">
        <v>33711.1</v>
      </c>
      <c r="C37" s="39"/>
      <c r="D37" s="39">
        <v>11807923.35</v>
      </c>
      <c r="E37" s="40"/>
      <c r="F37" s="40"/>
      <c r="G37" s="39"/>
      <c r="H37" s="39"/>
      <c r="I37" s="41"/>
      <c r="J37" s="41"/>
      <c r="K37" s="41"/>
    </row>
    <row r="38" spans="1:13" x14ac:dyDescent="0.2">
      <c r="A38" s="16" t="s">
        <v>36</v>
      </c>
      <c r="B38" s="39">
        <v>12315787.91</v>
      </c>
      <c r="C38" s="39"/>
      <c r="D38" s="39">
        <v>8170811.0199999996</v>
      </c>
      <c r="E38" s="40"/>
      <c r="F38" s="40"/>
      <c r="G38" s="39"/>
      <c r="H38" s="39"/>
      <c r="I38" s="41"/>
      <c r="J38" s="41"/>
      <c r="K38" s="41"/>
    </row>
    <row r="39" spans="1:13" x14ac:dyDescent="0.2">
      <c r="A39" s="16" t="s">
        <v>37</v>
      </c>
      <c r="B39" s="39">
        <v>1093425.5</v>
      </c>
      <c r="C39" s="39"/>
      <c r="D39" s="39">
        <v>876677.16</v>
      </c>
      <c r="E39" s="40"/>
      <c r="F39" s="40"/>
      <c r="G39" s="39"/>
      <c r="H39" s="39"/>
      <c r="I39" s="41"/>
      <c r="J39" s="41"/>
      <c r="K39" s="41"/>
      <c r="M39" s="32"/>
    </row>
    <row r="40" spans="1:13" x14ac:dyDescent="0.2">
      <c r="A40" s="16" t="s">
        <v>38</v>
      </c>
      <c r="B40" s="39">
        <v>0</v>
      </c>
      <c r="C40" s="39"/>
      <c r="D40" s="39">
        <v>0</v>
      </c>
      <c r="E40" s="40"/>
      <c r="F40" s="40"/>
      <c r="G40" s="39"/>
      <c r="H40" s="39"/>
      <c r="I40" s="41"/>
      <c r="J40" s="41"/>
      <c r="K40" s="41"/>
    </row>
    <row r="41" spans="1:13" x14ac:dyDescent="0.2">
      <c r="A41" s="16" t="s">
        <v>39</v>
      </c>
      <c r="B41" s="39">
        <v>0</v>
      </c>
      <c r="C41" s="39"/>
      <c r="D41" s="39">
        <v>9155.5400000000009</v>
      </c>
      <c r="E41" s="40"/>
      <c r="F41" s="40"/>
      <c r="G41" s="39"/>
      <c r="H41" s="39"/>
      <c r="I41" s="41"/>
      <c r="J41" s="41"/>
      <c r="K41" s="41"/>
    </row>
    <row r="42" spans="1:13" x14ac:dyDescent="0.2">
      <c r="A42" s="16" t="s">
        <v>40</v>
      </c>
      <c r="B42" s="39">
        <v>-2872075.09</v>
      </c>
      <c r="C42" s="39"/>
      <c r="D42" s="39">
        <v>-2490126.61</v>
      </c>
      <c r="E42" s="40"/>
      <c r="F42" s="40"/>
      <c r="G42" s="39"/>
      <c r="H42" s="39"/>
      <c r="I42" s="41"/>
      <c r="J42" s="41"/>
      <c r="K42" s="41"/>
    </row>
    <row r="43" spans="1:13" x14ac:dyDescent="0.2">
      <c r="A43" s="16" t="s">
        <v>41</v>
      </c>
      <c r="B43" s="39">
        <v>2701575.3330000001</v>
      </c>
      <c r="C43" s="39"/>
      <c r="D43" s="39">
        <v>2375363.736</v>
      </c>
      <c r="E43" s="40"/>
      <c r="F43" s="40"/>
      <c r="G43" s="39"/>
      <c r="H43" s="39"/>
      <c r="I43" s="41"/>
      <c r="J43" s="41"/>
      <c r="K43" s="41"/>
    </row>
    <row r="44" spans="1:13" x14ac:dyDescent="0.2">
      <c r="A44" s="16" t="s">
        <v>42</v>
      </c>
      <c r="B44" s="39">
        <v>-170876.022</v>
      </c>
      <c r="C44" s="39"/>
      <c r="D44" s="39">
        <v>-163104.33600000001</v>
      </c>
      <c r="E44" s="40"/>
      <c r="F44" s="40"/>
      <c r="G44" s="39"/>
      <c r="H44" s="39"/>
      <c r="I44" s="41"/>
      <c r="J44" s="41"/>
      <c r="K44" s="41"/>
    </row>
    <row r="45" spans="1:13" x14ac:dyDescent="0.2">
      <c r="A45" s="16" t="s">
        <v>43</v>
      </c>
      <c r="B45" s="39">
        <v>2871865.23</v>
      </c>
      <c r="C45" s="39"/>
      <c r="D45" s="39">
        <v>2147257.69</v>
      </c>
      <c r="E45" s="40"/>
      <c r="F45" s="40"/>
      <c r="G45" s="39"/>
      <c r="H45" s="39"/>
      <c r="I45" s="41"/>
      <c r="J45" s="41"/>
      <c r="K45" s="41"/>
    </row>
    <row r="46" spans="1:13" x14ac:dyDescent="0.2">
      <c r="A46" s="16" t="s">
        <v>44</v>
      </c>
      <c r="B46" s="39">
        <v>2539056.38</v>
      </c>
      <c r="C46" s="39"/>
      <c r="D46" s="39">
        <v>2549054.33</v>
      </c>
      <c r="E46" s="40"/>
      <c r="F46" s="40"/>
      <c r="G46" s="39"/>
      <c r="H46" s="39"/>
      <c r="I46" s="41"/>
      <c r="J46" s="41"/>
      <c r="K46" s="41"/>
    </row>
    <row r="47" spans="1:13" x14ac:dyDescent="0.2">
      <c r="A47" s="16" t="s">
        <v>45</v>
      </c>
      <c r="B47" s="39">
        <v>7670.18</v>
      </c>
      <c r="C47" s="39"/>
      <c r="D47" s="39">
        <v>1767225.09</v>
      </c>
      <c r="E47" s="40"/>
      <c r="F47" s="40"/>
      <c r="G47" s="39"/>
      <c r="H47" s="39"/>
      <c r="I47" s="41"/>
      <c r="J47" s="41"/>
      <c r="K47" s="41"/>
    </row>
    <row r="48" spans="1:13" x14ac:dyDescent="0.2">
      <c r="A48" s="16" t="s">
        <v>46</v>
      </c>
      <c r="B48" s="39">
        <v>4586439.03</v>
      </c>
      <c r="C48" s="32"/>
      <c r="D48" s="39">
        <v>4399317.16</v>
      </c>
      <c r="E48" s="34"/>
      <c r="F48" s="34"/>
      <c r="G48" s="32"/>
      <c r="H48" s="32"/>
      <c r="I48" s="2"/>
      <c r="J48" s="2"/>
      <c r="K48" s="2"/>
    </row>
    <row r="49" spans="1:11" x14ac:dyDescent="0.2">
      <c r="A49" s="16" t="s">
        <v>47</v>
      </c>
      <c r="B49" s="39">
        <v>60901.09</v>
      </c>
      <c r="C49" s="32"/>
      <c r="D49" s="39">
        <v>12058925.029999999</v>
      </c>
      <c r="E49" s="34"/>
      <c r="F49" s="34"/>
      <c r="G49" s="32"/>
      <c r="H49" s="32"/>
      <c r="I49" s="2"/>
      <c r="J49" s="2"/>
      <c r="K49" s="2"/>
    </row>
    <row r="50" spans="1:11" x14ac:dyDescent="0.2">
      <c r="A50" s="16" t="s">
        <v>48</v>
      </c>
      <c r="B50" s="39">
        <v>42993.79</v>
      </c>
      <c r="C50" s="32"/>
      <c r="D50" s="39">
        <v>0</v>
      </c>
      <c r="E50" s="34"/>
      <c r="F50" s="34"/>
      <c r="G50" s="32"/>
      <c r="H50" s="32"/>
      <c r="I50" s="2"/>
      <c r="J50" s="2"/>
      <c r="K50" s="2"/>
    </row>
    <row r="51" spans="1:11" x14ac:dyDescent="0.2">
      <c r="A51" s="16" t="s">
        <v>49</v>
      </c>
      <c r="B51" s="39">
        <v>870712.64</v>
      </c>
      <c r="C51" s="32"/>
      <c r="D51" s="39">
        <v>545583.34</v>
      </c>
      <c r="E51" s="34"/>
      <c r="F51" s="34"/>
      <c r="G51" s="32"/>
      <c r="H51" s="32"/>
      <c r="I51" s="2"/>
      <c r="J51" s="2"/>
      <c r="K51" s="2"/>
    </row>
    <row r="52" spans="1:11" x14ac:dyDescent="0.2">
      <c r="A52" s="16" t="s">
        <v>56</v>
      </c>
      <c r="B52" s="39">
        <v>513907.69</v>
      </c>
      <c r="C52" s="32"/>
      <c r="D52" s="39">
        <v>0</v>
      </c>
      <c r="E52" s="34"/>
      <c r="F52" s="34"/>
      <c r="G52" s="32"/>
      <c r="H52" s="32"/>
      <c r="I52" s="2"/>
      <c r="J52" s="2"/>
      <c r="K52" s="2"/>
    </row>
    <row r="53" spans="1:11" x14ac:dyDescent="0.2">
      <c r="A53" s="16" t="s">
        <v>50</v>
      </c>
      <c r="B53" s="39">
        <v>-1672.87</v>
      </c>
      <c r="C53" s="32"/>
      <c r="D53" s="39">
        <v>-7026.63</v>
      </c>
      <c r="E53" s="34"/>
      <c r="F53" s="34"/>
      <c r="G53" s="32"/>
      <c r="H53" s="32"/>
      <c r="I53" s="2"/>
      <c r="J53" s="2"/>
      <c r="K53" s="2"/>
    </row>
    <row r="54" spans="1:11" x14ac:dyDescent="0.2">
      <c r="A54" s="16" t="s">
        <v>51</v>
      </c>
      <c r="B54" s="39">
        <v>-2839230.47</v>
      </c>
      <c r="C54" s="32"/>
      <c r="D54" s="39">
        <v>-2470922.23</v>
      </c>
      <c r="E54" s="34"/>
      <c r="F54" s="34"/>
      <c r="G54" s="32"/>
      <c r="H54" s="32"/>
      <c r="I54" s="2"/>
      <c r="J54" s="2"/>
      <c r="K54" s="2"/>
    </row>
    <row r="55" spans="1:11" x14ac:dyDescent="0.2">
      <c r="A55" s="16" t="s">
        <v>52</v>
      </c>
      <c r="B55" s="39">
        <v>-744.19</v>
      </c>
      <c r="C55" s="32"/>
      <c r="D55" s="39">
        <v>15531.95</v>
      </c>
      <c r="E55" s="34"/>
      <c r="F55" s="34"/>
      <c r="G55" s="32"/>
      <c r="H55" s="32"/>
      <c r="I55" s="2"/>
      <c r="J55" s="2"/>
      <c r="K55" s="2"/>
    </row>
    <row r="56" spans="1:11" x14ac:dyDescent="0.2">
      <c r="A56" s="16" t="s">
        <v>53</v>
      </c>
      <c r="B56" s="39">
        <v>1564610.65</v>
      </c>
      <c r="C56" s="32"/>
      <c r="D56" s="39">
        <v>0</v>
      </c>
      <c r="E56" s="34"/>
      <c r="F56" s="34"/>
      <c r="G56" s="32"/>
      <c r="H56" s="32"/>
      <c r="I56" s="2"/>
      <c r="J56" s="2"/>
      <c r="K56" s="2"/>
    </row>
    <row r="57" spans="1:11" ht="12.75" customHeight="1" x14ac:dyDescent="0.2">
      <c r="A57" s="16"/>
      <c r="B57" s="34"/>
      <c r="C57" s="2"/>
      <c r="D57" s="34"/>
      <c r="E57" s="34"/>
      <c r="F57" s="38" t="s">
        <v>54</v>
      </c>
      <c r="G57" s="37"/>
      <c r="H57" s="37"/>
      <c r="I57" s="2"/>
      <c r="J57" s="2"/>
      <c r="K57" s="2"/>
    </row>
    <row r="58" spans="1:11" x14ac:dyDescent="0.2">
      <c r="A58" s="2"/>
      <c r="B58" s="36" t="s">
        <v>13</v>
      </c>
      <c r="C58" s="2"/>
      <c r="D58" s="36" t="s">
        <v>13</v>
      </c>
      <c r="E58" s="34"/>
      <c r="F58" s="34"/>
      <c r="G58" s="2"/>
      <c r="H58" s="2"/>
      <c r="I58" s="3"/>
      <c r="J58" s="2"/>
      <c r="K58" s="2"/>
    </row>
    <row r="59" spans="1:11" x14ac:dyDescent="0.2">
      <c r="A59" s="35" t="s">
        <v>12</v>
      </c>
      <c r="B59" s="33">
        <v>2025</v>
      </c>
      <c r="C59" s="2"/>
      <c r="D59" s="33">
        <v>2024</v>
      </c>
      <c r="E59" s="32"/>
      <c r="F59" s="31" t="s">
        <v>11</v>
      </c>
      <c r="G59" s="2"/>
      <c r="H59" s="30" t="s">
        <v>10</v>
      </c>
      <c r="I59" s="29"/>
      <c r="J59" s="2"/>
      <c r="K59" s="2"/>
    </row>
    <row r="60" spans="1:11" ht="6" customHeight="1" x14ac:dyDescent="0.2">
      <c r="A60" s="6"/>
      <c r="B60" s="27"/>
      <c r="C60" s="26"/>
      <c r="D60" s="25"/>
      <c r="E60" s="26"/>
      <c r="F60" s="25"/>
      <c r="G60" s="26"/>
      <c r="H60" s="25"/>
      <c r="I60" s="24"/>
      <c r="J60" s="6"/>
      <c r="K60" s="6"/>
    </row>
    <row r="61" spans="1:11" ht="12.75" customHeight="1" x14ac:dyDescent="0.2">
      <c r="A61" s="16" t="s">
        <v>9</v>
      </c>
      <c r="B61" s="11">
        <v>759421583.76699996</v>
      </c>
      <c r="C61" s="9"/>
      <c r="D61" s="11">
        <v>801284786.62600005</v>
      </c>
      <c r="E61" s="11"/>
      <c r="F61" s="11">
        <f>+B61-D61</f>
        <v>-41863202.859000087</v>
      </c>
      <c r="G61" s="9"/>
      <c r="H61" s="15">
        <f>IF(D61=0,"n/a",IF(AND(F61/D61&lt;1,F61/D61&gt;-1),F61/D61,"n/a"))</f>
        <v>-5.2245098818455106E-2</v>
      </c>
      <c r="I61" s="7"/>
      <c r="J61" s="6"/>
      <c r="K61" s="6"/>
    </row>
    <row r="62" spans="1:11" x14ac:dyDescent="0.2">
      <c r="A62" s="16" t="s">
        <v>8</v>
      </c>
      <c r="B62" s="11">
        <v>670082718.68900001</v>
      </c>
      <c r="C62" s="9"/>
      <c r="D62" s="11">
        <v>679560332.95099998</v>
      </c>
      <c r="E62" s="11"/>
      <c r="F62" s="11">
        <f>+B62-D62</f>
        <v>-9477614.2619999647</v>
      </c>
      <c r="G62" s="9"/>
      <c r="H62" s="15">
        <f>IF(D62=0,"n/a",IF(AND(F62/D62&lt;1,F62/D62&gt;-1),F62/D62,"n/a"))</f>
        <v>-1.3946685529514792E-2</v>
      </c>
      <c r="I62" s="7"/>
      <c r="J62" s="6"/>
      <c r="K62" s="6"/>
    </row>
    <row r="63" spans="1:11" ht="12.75" customHeight="1" x14ac:dyDescent="0.2">
      <c r="A63" s="16" t="s">
        <v>7</v>
      </c>
      <c r="B63" s="11">
        <v>83840851.634000003</v>
      </c>
      <c r="C63" s="9"/>
      <c r="D63" s="11">
        <v>90224922.797999993</v>
      </c>
      <c r="E63" s="11"/>
      <c r="F63" s="11">
        <f>+B63-D63</f>
        <v>-6384071.1639999896</v>
      </c>
      <c r="G63" s="9"/>
      <c r="H63" s="15">
        <f>IF(D63=0,"n/a",IF(AND(F63/D63&lt;1,F63/D63&gt;-1),F63/D63,"n/a"))</f>
        <v>-7.0757291511270817E-2</v>
      </c>
      <c r="I63" s="7"/>
      <c r="J63" s="6"/>
      <c r="K63" s="6"/>
    </row>
    <row r="64" spans="1:11" x14ac:dyDescent="0.2">
      <c r="A64" s="16" t="s">
        <v>6</v>
      </c>
      <c r="B64" s="11">
        <v>6971229.9740000004</v>
      </c>
      <c r="C64" s="9"/>
      <c r="D64" s="11">
        <v>5891889.875</v>
      </c>
      <c r="E64" s="11"/>
      <c r="F64" s="11">
        <f>+B64-D64</f>
        <v>1079340.0990000004</v>
      </c>
      <c r="G64" s="9"/>
      <c r="H64" s="15">
        <f>IF(D64=0,"n/a",IF(AND(F64/D64&lt;1,F64/D64&gt;-1),F64/D64,"n/a"))</f>
        <v>0.1831908134569471</v>
      </c>
      <c r="I64" s="7"/>
      <c r="J64" s="23"/>
      <c r="K64" s="6"/>
    </row>
    <row r="65" spans="1:11" x14ac:dyDescent="0.2">
      <c r="A65" s="16" t="s">
        <v>5</v>
      </c>
      <c r="B65" s="11">
        <v>439760</v>
      </c>
      <c r="C65" s="9"/>
      <c r="D65" s="11">
        <v>480620</v>
      </c>
      <c r="E65" s="11"/>
      <c r="F65" s="11">
        <f>+B65-D65</f>
        <v>-40860</v>
      </c>
      <c r="G65" s="9"/>
      <c r="H65" s="15">
        <f>IF(D65=0,"n/a",IF(AND(F65/D65&lt;1,F65/D65&gt;-1),F65/D65,"n/a"))</f>
        <v>-8.5015188714577E-2</v>
      </c>
      <c r="I65" s="7"/>
      <c r="J65" s="6"/>
      <c r="K65" s="6"/>
    </row>
    <row r="66" spans="1:11" x14ac:dyDescent="0.2">
      <c r="A66" s="6"/>
      <c r="B66" s="21"/>
      <c r="C66" s="20"/>
      <c r="D66" s="21"/>
      <c r="E66" s="22"/>
      <c r="F66" s="21"/>
      <c r="G66" s="20"/>
      <c r="H66" s="19"/>
      <c r="I66" s="2"/>
      <c r="J66" s="2"/>
      <c r="K66" s="2"/>
    </row>
    <row r="67" spans="1:11" ht="12.75" customHeight="1" x14ac:dyDescent="0.2">
      <c r="A67" s="12" t="s">
        <v>4</v>
      </c>
      <c r="B67" s="18">
        <f>SUM(B61:B66)</f>
        <v>1520756144.0639999</v>
      </c>
      <c r="C67" s="9"/>
      <c r="D67" s="18">
        <f>SUM(D61:D66)</f>
        <v>1577442552.2500002</v>
      </c>
      <c r="E67" s="11"/>
      <c r="F67" s="18">
        <f>SUM(F61:F66)</f>
        <v>-56686408.186000042</v>
      </c>
      <c r="G67" s="9"/>
      <c r="H67" s="17">
        <f>IF(D67=0,"n/a",IF(AND(F67/D67&lt;1,F67/D67&gt;-1),F67/D67,"n/a"))</f>
        <v>-3.5935640321826515E-2</v>
      </c>
      <c r="I67" s="7"/>
      <c r="J67" s="6"/>
      <c r="K67" s="6"/>
    </row>
    <row r="68" spans="1:11" ht="12.75" customHeight="1" x14ac:dyDescent="0.2">
      <c r="A68" s="16" t="s">
        <v>3</v>
      </c>
      <c r="B68" s="11">
        <v>171210510.40099999</v>
      </c>
      <c r="C68" s="9"/>
      <c r="D68" s="11">
        <v>195831426.55000001</v>
      </c>
      <c r="E68" s="11"/>
      <c r="F68" s="11">
        <f>+B68-D68</f>
        <v>-24620916.149000019</v>
      </c>
      <c r="G68" s="9"/>
      <c r="H68" s="15">
        <f>IF(D68=0,"n/a",IF(AND(F68/D68&lt;1,F68/D68&gt;-1),F68/D68,"n/a"))</f>
        <v>-0.12572505129922937</v>
      </c>
      <c r="I68" s="7"/>
      <c r="J68" s="6"/>
      <c r="K68" s="6"/>
    </row>
    <row r="69" spans="1:11" x14ac:dyDescent="0.2">
      <c r="A69" s="16" t="s">
        <v>2</v>
      </c>
      <c r="B69" s="11">
        <v>389617018</v>
      </c>
      <c r="C69" s="9"/>
      <c r="D69" s="11">
        <v>349586646</v>
      </c>
      <c r="E69" s="11"/>
      <c r="F69" s="11">
        <f>+B69-D69</f>
        <v>40030372</v>
      </c>
      <c r="G69" s="9"/>
      <c r="H69" s="15">
        <f>IF(D69=0,"n/a",IF(AND(F69/D69&lt;1,F69/D69&gt;-1),F69/D69,"n/a"))</f>
        <v>0.11450772636206476</v>
      </c>
      <c r="I69" s="7"/>
      <c r="J69" s="6"/>
      <c r="K69" s="6"/>
    </row>
    <row r="70" spans="1:11" ht="6" customHeight="1" x14ac:dyDescent="0.2">
      <c r="A70" s="2"/>
      <c r="B70" s="14"/>
      <c r="C70" s="9"/>
      <c r="D70" s="14"/>
      <c r="E70" s="11"/>
      <c r="F70" s="14"/>
      <c r="G70" s="9"/>
      <c r="H70" s="13"/>
      <c r="I70" s="2"/>
      <c r="J70" s="2"/>
      <c r="K70" s="2"/>
    </row>
    <row r="71" spans="1:11" ht="13.5" thickBot="1" x14ac:dyDescent="0.25">
      <c r="A71" s="12" t="s">
        <v>1</v>
      </c>
      <c r="B71" s="10">
        <f>SUM(B67:B69)</f>
        <v>2081583672.4649999</v>
      </c>
      <c r="C71" s="9"/>
      <c r="D71" s="10">
        <f>SUM(D67:D69)</f>
        <v>2122860624.8000002</v>
      </c>
      <c r="E71" s="11"/>
      <c r="F71" s="10">
        <f>SUM(F67:F69)</f>
        <v>-41276952.335000068</v>
      </c>
      <c r="G71" s="9"/>
      <c r="H71" s="8">
        <f>IF(D71=0,"n/a",IF(AND(F71/D71&lt;1,F71/D71&gt;-1),F71/D71,"n/a"))</f>
        <v>-1.9444023716295021E-2</v>
      </c>
      <c r="I71" s="7"/>
      <c r="J71" s="6"/>
      <c r="K71" s="6"/>
    </row>
    <row r="72" spans="1:11" ht="12.75" customHeight="1" thickTop="1" x14ac:dyDescent="0.2">
      <c r="A72" s="2"/>
      <c r="B72" s="4"/>
      <c r="C72" s="5"/>
      <c r="D72" s="4"/>
      <c r="E72" s="5"/>
      <c r="F72" s="4"/>
      <c r="G72" s="5"/>
      <c r="H72" s="4"/>
      <c r="I72" s="3"/>
      <c r="J72" s="2"/>
      <c r="K72" s="2"/>
    </row>
    <row r="73" spans="1:11" x14ac:dyDescent="0.2">
      <c r="A73" s="2"/>
    </row>
    <row r="74" spans="1:11" ht="12.75" customHeight="1" x14ac:dyDescent="0.2">
      <c r="A74" s="2" t="s">
        <v>0</v>
      </c>
    </row>
  </sheetData>
  <printOptions horizontalCentered="1"/>
  <pageMargins left="0.25" right="0.25" top="0.25" bottom="0.39" header="0" footer="0"/>
  <pageSetup scale="80" orientation="landscape" r:id="rId1"/>
  <headerFooter alignWithMargins="0">
    <oddFooter>&amp;C4a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C87E-36A7-4665-8069-EA5F9C5FF38E}">
  <sheetPr>
    <pageSetUpPr fitToPage="1"/>
  </sheetPr>
  <dimension ref="A1:M74"/>
  <sheetViews>
    <sheetView zoomScaleNormal="100" workbookViewId="0">
      <pane xSplit="1" ySplit="9" topLeftCell="B10" activePane="bottomRight" state="frozen"/>
      <selection activeCell="B61" sqref="B61"/>
      <selection pane="topRight" activeCell="B61" sqref="B61"/>
      <selection pane="bottomLeft" activeCell="B61" sqref="B61"/>
      <selection pane="bottomRight" activeCell="L1" sqref="L1:L1048576"/>
    </sheetView>
  </sheetViews>
  <sheetFormatPr defaultColWidth="9.140625" defaultRowHeight="12.75" x14ac:dyDescent="0.2"/>
  <cols>
    <col min="1" max="1" width="41.85546875" style="1" customWidth="1"/>
    <col min="2" max="2" width="17" style="1" bestFit="1" customWidth="1"/>
    <col min="3" max="3" width="0.7109375" style="1" customWidth="1"/>
    <col min="4" max="4" width="17" style="1" bestFit="1" customWidth="1"/>
    <col min="5" max="5" width="0.7109375" style="1" customWidth="1"/>
    <col min="6" max="6" width="16.28515625" style="1" bestFit="1" customWidth="1"/>
    <col min="7" max="7" width="0.7109375" style="1" customWidth="1"/>
    <col min="8" max="8" width="7.7109375" style="1" customWidth="1"/>
    <col min="9" max="9" width="0.7109375" style="1" customWidth="1"/>
    <col min="10" max="10" width="7.7109375" style="1" customWidth="1"/>
    <col min="11" max="11" width="10.5703125" style="1" customWidth="1"/>
    <col min="12" max="12" width="9.140625" style="1"/>
    <col min="13" max="13" width="16.42578125" style="1" bestFit="1" customWidth="1"/>
    <col min="14" max="16384" width="9.140625" style="1"/>
  </cols>
  <sheetData>
    <row r="1" spans="1:13" ht="15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15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15" x14ac:dyDescent="0.25">
      <c r="A3" s="64" t="s">
        <v>58</v>
      </c>
      <c r="B3" s="64"/>
      <c r="C3" s="64"/>
      <c r="D3" s="64"/>
      <c r="E3" s="64"/>
      <c r="F3" s="64"/>
      <c r="G3" s="64"/>
      <c r="H3" s="64"/>
      <c r="I3" s="64"/>
      <c r="J3" s="65"/>
      <c r="K3" s="64"/>
    </row>
    <row r="4" spans="1:13" x14ac:dyDescent="0.2">
      <c r="A4" s="63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x14ac:dyDescent="0.2">
      <c r="A5" s="61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2">
      <c r="A6" s="61" t="s">
        <v>15</v>
      </c>
      <c r="B6" s="2"/>
      <c r="C6" s="2"/>
      <c r="D6" s="2"/>
      <c r="E6" s="2"/>
      <c r="F6" s="37" t="s">
        <v>54</v>
      </c>
      <c r="G6" s="37"/>
      <c r="H6" s="37"/>
      <c r="I6" s="2"/>
      <c r="J6" s="60" t="s">
        <v>25</v>
      </c>
      <c r="K6" s="60"/>
    </row>
    <row r="7" spans="1:13" x14ac:dyDescent="0.2">
      <c r="A7" s="59"/>
      <c r="B7" s="29" t="s">
        <v>13</v>
      </c>
      <c r="C7" s="2"/>
      <c r="D7" s="29" t="s">
        <v>13</v>
      </c>
      <c r="E7" s="2"/>
      <c r="F7" s="2"/>
      <c r="G7" s="2"/>
      <c r="H7" s="2"/>
      <c r="I7" s="2"/>
      <c r="J7" s="2"/>
      <c r="K7" s="2"/>
    </row>
    <row r="8" spans="1:13" ht="13.5" customHeight="1" x14ac:dyDescent="0.2">
      <c r="A8" s="35" t="s">
        <v>24</v>
      </c>
      <c r="B8" s="33">
        <v>2025</v>
      </c>
      <c r="C8" s="2"/>
      <c r="D8" s="33">
        <v>2024</v>
      </c>
      <c r="E8" s="2"/>
      <c r="F8" s="30" t="s">
        <v>11</v>
      </c>
      <c r="G8" s="2"/>
      <c r="H8" s="30" t="s">
        <v>10</v>
      </c>
      <c r="I8" s="29"/>
      <c r="J8" s="33">
        <v>2025</v>
      </c>
      <c r="K8" s="33">
        <v>2024</v>
      </c>
    </row>
    <row r="9" spans="1:13" ht="6.6" customHeight="1" x14ac:dyDescent="0.2">
      <c r="A9" s="6"/>
      <c r="B9" s="24"/>
      <c r="C9" s="6"/>
      <c r="D9" s="24"/>
      <c r="E9" s="6"/>
      <c r="F9" s="24"/>
      <c r="G9" s="6"/>
      <c r="H9" s="24"/>
      <c r="I9" s="24"/>
      <c r="J9" s="24"/>
      <c r="K9" s="24"/>
    </row>
    <row r="10" spans="1:13" x14ac:dyDescent="0.2">
      <c r="A10" s="16" t="s">
        <v>9</v>
      </c>
      <c r="B10" s="40">
        <v>125879503.91</v>
      </c>
      <c r="C10" s="41"/>
      <c r="D10" s="40">
        <v>105143871.34999999</v>
      </c>
      <c r="E10" s="40"/>
      <c r="F10" s="40">
        <f>B10-D10</f>
        <v>20735632.560000002</v>
      </c>
      <c r="G10" s="41"/>
      <c r="H10" s="15">
        <f>IF(D10=0,"n/a",IF(AND(F10/D10&lt;1,F10/D10&gt;-1),F10/D10,"n/a"))</f>
        <v>0.19721199432514527</v>
      </c>
      <c r="I10" s="43"/>
      <c r="J10" s="58">
        <f>IF(B61=0,"n/a",B10/B61)</f>
        <v>0.17397903256709765</v>
      </c>
      <c r="K10" s="58">
        <f>IF(D61=0,"n/a",D10/D61)</f>
        <v>0.14907977037536266</v>
      </c>
      <c r="M10" s="57"/>
    </row>
    <row r="11" spans="1:13" x14ac:dyDescent="0.2">
      <c r="A11" s="16" t="s">
        <v>8</v>
      </c>
      <c r="B11" s="39">
        <v>93611574.840000004</v>
      </c>
      <c r="C11" s="39"/>
      <c r="D11" s="39">
        <v>86646625.939999998</v>
      </c>
      <c r="E11" s="39"/>
      <c r="F11" s="39">
        <f>B11-D11</f>
        <v>6964948.900000006</v>
      </c>
      <c r="G11" s="39"/>
      <c r="H11" s="15">
        <f>IF(D11=0,"n/a",IF(AND(F11/D11&lt;1,F11/D11&gt;-1),F11/D11,"n/a"))</f>
        <v>8.0383382785418664E-2</v>
      </c>
      <c r="I11" s="43"/>
      <c r="J11" s="52">
        <f>IF(B62=0,"n/a",B11/B62)</f>
        <v>0.14164630525562716</v>
      </c>
      <c r="K11" s="52">
        <f>IF(D62=0,"n/a",D11/D62)</f>
        <v>0.13092806768698242</v>
      </c>
    </row>
    <row r="12" spans="1:13" x14ac:dyDescent="0.2">
      <c r="A12" s="16" t="s">
        <v>7</v>
      </c>
      <c r="B12" s="39">
        <v>11102845.369999999</v>
      </c>
      <c r="C12" s="39"/>
      <c r="D12" s="39">
        <v>10968718</v>
      </c>
      <c r="E12" s="39"/>
      <c r="F12" s="39">
        <f>B12-D12</f>
        <v>134127.36999999918</v>
      </c>
      <c r="G12" s="39"/>
      <c r="H12" s="15">
        <f>IF(D12=0,"n/a",IF(AND(F12/D12&lt;1,F12/D12&gt;-1),F12/D12,"n/a"))</f>
        <v>1.2228171970507327E-2</v>
      </c>
      <c r="I12" s="43"/>
      <c r="J12" s="52">
        <f>IF(B63=0,"n/a",B12/B63)</f>
        <v>0.1440597056466309</v>
      </c>
      <c r="K12" s="52">
        <f>IF(D63=0,"n/a",D12/D63)</f>
        <v>0.11749405110116121</v>
      </c>
    </row>
    <row r="13" spans="1:13" x14ac:dyDescent="0.2">
      <c r="A13" s="16" t="s">
        <v>6</v>
      </c>
      <c r="B13" s="39">
        <v>1874243.91</v>
      </c>
      <c r="C13" s="39"/>
      <c r="D13" s="39">
        <v>1604360.01</v>
      </c>
      <c r="E13" s="39"/>
      <c r="F13" s="39">
        <f>B13-D13</f>
        <v>269883.89999999991</v>
      </c>
      <c r="G13" s="39"/>
      <c r="H13" s="15">
        <f>IF(D13=0,"n/a",IF(AND(F13/D13&lt;1,F13/D13&gt;-1),F13/D13,"n/a"))</f>
        <v>0.1682190395658141</v>
      </c>
      <c r="I13" s="43"/>
      <c r="J13" s="52">
        <f>IF(B64=0,"n/a",B13/B64)</f>
        <v>0.38221626741787751</v>
      </c>
      <c r="K13" s="52">
        <f>IF(D64=0,"n/a",D13/D64)</f>
        <v>0.32155666308380271</v>
      </c>
      <c r="L13" s="56"/>
    </row>
    <row r="14" spans="1:13" x14ac:dyDescent="0.2">
      <c r="A14" s="16" t="s">
        <v>5</v>
      </c>
      <c r="B14" s="39">
        <v>7516.42</v>
      </c>
      <c r="C14" s="39"/>
      <c r="D14" s="39">
        <v>17472.169999999998</v>
      </c>
      <c r="E14" s="39"/>
      <c r="F14" s="39">
        <f>B14-D14</f>
        <v>-9955.7499999999982</v>
      </c>
      <c r="G14" s="39"/>
      <c r="H14" s="15">
        <f>IF(D14=0,"n/a",IF(AND(F14/D14&lt;1,F14/D14&gt;-1),F14/D14,"n/a"))</f>
        <v>-0.56980615458755257</v>
      </c>
      <c r="I14" s="43"/>
      <c r="J14" s="52">
        <f>IF(B65=0,"n/a",B14/B65)</f>
        <v>2.2804672330097087E-2</v>
      </c>
      <c r="K14" s="52">
        <f>IF(D65=0,"n/a",D14/D65)</f>
        <v>4.7483884117838888E-2</v>
      </c>
    </row>
    <row r="15" spans="1:13" ht="8.4499999999999993" customHeight="1" x14ac:dyDescent="0.2">
      <c r="A15" s="6"/>
      <c r="B15" s="55"/>
      <c r="C15" s="39"/>
      <c r="D15" s="55"/>
      <c r="E15" s="39"/>
      <c r="F15" s="55"/>
      <c r="G15" s="39"/>
      <c r="H15" s="54" t="s">
        <v>15</v>
      </c>
      <c r="I15" s="43"/>
      <c r="J15" s="53"/>
      <c r="K15" s="53" t="s">
        <v>23</v>
      </c>
    </row>
    <row r="16" spans="1:13" x14ac:dyDescent="0.2">
      <c r="A16" s="12" t="s">
        <v>4</v>
      </c>
      <c r="B16" s="49">
        <f>SUM(B10:B15)</f>
        <v>232475684.44999999</v>
      </c>
      <c r="C16" s="9"/>
      <c r="D16" s="49">
        <f>SUM(D10:D15)</f>
        <v>204381047.46999997</v>
      </c>
      <c r="E16" s="39"/>
      <c r="F16" s="49">
        <f>SUM(F10:F15)</f>
        <v>28094636.980000004</v>
      </c>
      <c r="G16" s="9"/>
      <c r="H16" s="17">
        <f>IF(D16=0,"n/a",IF(AND(F16/D16&lt;1,F16/D16&gt;-1),F16/D16,"n/a"))</f>
        <v>0.13746204615241475</v>
      </c>
      <c r="I16" s="43"/>
      <c r="J16" s="51">
        <f>IF(B67=0,"n/a",B16/B67)</f>
        <v>0.15850043396960925</v>
      </c>
      <c r="K16" s="51">
        <f>IF(D67=0,"n/a",D16/D67)</f>
        <v>0.13943436000401616</v>
      </c>
    </row>
    <row r="17" spans="1:13" x14ac:dyDescent="0.2">
      <c r="A17" s="16" t="s">
        <v>22</v>
      </c>
      <c r="B17" s="39">
        <v>1849716.84</v>
      </c>
      <c r="C17" s="39"/>
      <c r="D17" s="39">
        <v>1416073.48</v>
      </c>
      <c r="E17" s="39"/>
      <c r="F17" s="39">
        <f>B17-D17</f>
        <v>433643.3600000001</v>
      </c>
      <c r="G17" s="39"/>
      <c r="H17" s="15">
        <f>IF(D17=0,"n/a",IF(AND(F17/D17&lt;1,F17/D17&gt;-1),F17/D17,"n/a"))</f>
        <v>0.30622941967672473</v>
      </c>
      <c r="I17" s="43"/>
      <c r="J17" s="52">
        <f>IF(B68=0,"n/a",B17/B68)</f>
        <v>9.4941179062562175E-3</v>
      </c>
      <c r="K17" s="52">
        <f>IF(D68=0,"n/a",D17/D68)</f>
        <v>7.3293241719882976E-3</v>
      </c>
    </row>
    <row r="18" spans="1:13" ht="12.75" customHeight="1" x14ac:dyDescent="0.2">
      <c r="A18" s="16" t="s">
        <v>2</v>
      </c>
      <c r="B18" s="39">
        <v>33401669.949999999</v>
      </c>
      <c r="C18" s="39"/>
      <c r="D18" s="39">
        <v>14940843.779999999</v>
      </c>
      <c r="E18" s="39"/>
      <c r="F18" s="39">
        <f>B18-D18</f>
        <v>18460826.170000002</v>
      </c>
      <c r="G18" s="39"/>
      <c r="H18" s="15" t="str">
        <f>IF(D18=0,"n/a",IF(AND(F18/D18&lt;1,F18/D18&gt;-1),F18/D18,"n/a"))</f>
        <v>n/a</v>
      </c>
      <c r="I18" s="43"/>
      <c r="J18" s="51">
        <f>IF(B69=0,"n/a",B18/B69)</f>
        <v>3.8690801528739847E-2</v>
      </c>
      <c r="K18" s="51">
        <f>IF(D69=0,"n/a",D18/D69)</f>
        <v>2.8864694153923353E-2</v>
      </c>
    </row>
    <row r="19" spans="1:13" ht="6" customHeight="1" x14ac:dyDescent="0.2">
      <c r="A19" s="6"/>
      <c r="B19" s="50"/>
      <c r="C19" s="45"/>
      <c r="D19" s="50"/>
      <c r="E19" s="45"/>
      <c r="F19" s="50"/>
      <c r="G19" s="45"/>
      <c r="H19" s="50" t="s">
        <v>15</v>
      </c>
      <c r="I19" s="44"/>
      <c r="J19" s="44"/>
      <c r="K19" s="44"/>
    </row>
    <row r="20" spans="1:13" x14ac:dyDescent="0.2">
      <c r="A20" s="12" t="s">
        <v>21</v>
      </c>
      <c r="B20" s="39">
        <f>SUM(B16:B18)</f>
        <v>267727071.23999998</v>
      </c>
      <c r="C20" s="39"/>
      <c r="D20" s="39">
        <f>SUM(D16:D18)</f>
        <v>220737964.72999996</v>
      </c>
      <c r="E20" s="39"/>
      <c r="F20" s="39">
        <f>SUM(F16:F18)</f>
        <v>46989106.510000005</v>
      </c>
      <c r="G20" s="39"/>
      <c r="H20" s="15">
        <f>IF(D20=0,"n/a",IF(AND(F20/D20&lt;1,F20/D20&gt;-1),F20/D20,"n/a"))</f>
        <v>0.2128727904485106</v>
      </c>
      <c r="I20" s="43"/>
      <c r="J20" s="41"/>
      <c r="K20" s="41"/>
    </row>
    <row r="21" spans="1:13" ht="6.6" customHeight="1" x14ac:dyDescent="0.2">
      <c r="A21" s="16"/>
      <c r="B21" s="39"/>
      <c r="C21" s="39"/>
      <c r="D21" s="39"/>
      <c r="E21" s="39"/>
      <c r="F21" s="39"/>
      <c r="G21" s="39"/>
      <c r="H21" s="41" t="s">
        <v>15</v>
      </c>
      <c r="I21" s="43"/>
      <c r="J21" s="41"/>
      <c r="K21" s="41"/>
    </row>
    <row r="22" spans="1:13" x14ac:dyDescent="0.2">
      <c r="A22" s="16" t="s">
        <v>20</v>
      </c>
      <c r="B22" s="39">
        <v>2460982.38</v>
      </c>
      <c r="C22" s="39"/>
      <c r="D22" s="39">
        <v>-2478033.7200000002</v>
      </c>
      <c r="E22" s="39"/>
      <c r="F22" s="39">
        <f>B22-D22</f>
        <v>4939016.0999999996</v>
      </c>
      <c r="G22" s="39"/>
      <c r="H22" s="15" t="str">
        <f>IF(D22=0,"n/a",IF(AND(F22/D22&lt;1,F22/D22&gt;-1),F22/D22,"n/a"))</f>
        <v>n/a</v>
      </c>
      <c r="I22" s="43"/>
      <c r="J22" s="41"/>
      <c r="K22" s="41"/>
    </row>
    <row r="23" spans="1:13" x14ac:dyDescent="0.2">
      <c r="A23" s="16" t="s">
        <v>19</v>
      </c>
      <c r="B23" s="39">
        <v>1639987.76</v>
      </c>
      <c r="C23" s="39"/>
      <c r="D23" s="39">
        <v>1043981.4</v>
      </c>
      <c r="E23" s="39"/>
      <c r="F23" s="39">
        <f>B23-D23</f>
        <v>596006.36</v>
      </c>
      <c r="G23" s="39"/>
      <c r="H23" s="15">
        <f>IF(D23=0,"n/a",IF(AND(F23/D23&lt;1,F23/D23&gt;-1),F23/D23,"n/a"))</f>
        <v>0.57089748916982619</v>
      </c>
      <c r="I23" s="43"/>
      <c r="J23" s="41"/>
      <c r="K23" s="41"/>
    </row>
    <row r="24" spans="1:13" x14ac:dyDescent="0.2">
      <c r="A24" s="16" t="s">
        <v>18</v>
      </c>
      <c r="B24" s="39">
        <v>8044625.0999999996</v>
      </c>
      <c r="C24" s="39"/>
      <c r="D24" s="39">
        <v>5420040.5800000001</v>
      </c>
      <c r="E24" s="39"/>
      <c r="F24" s="39">
        <f>B24-D24</f>
        <v>2624584.5199999996</v>
      </c>
      <c r="G24" s="39"/>
      <c r="H24" s="15">
        <f>IF(D24=0,"n/a",IF(AND(F24/D24&lt;1,F24/D24&gt;-1),F24/D24,"n/a"))</f>
        <v>0.48423706082289136</v>
      </c>
      <c r="I24" s="43"/>
      <c r="J24" s="41"/>
      <c r="K24" s="41"/>
    </row>
    <row r="25" spans="1:13" x14ac:dyDescent="0.2">
      <c r="A25" s="16" t="s">
        <v>17</v>
      </c>
      <c r="B25" s="49">
        <v>3345195.43</v>
      </c>
      <c r="C25" s="39"/>
      <c r="D25" s="49">
        <v>4593578.42</v>
      </c>
      <c r="E25" s="39"/>
      <c r="F25" s="49">
        <f>B25-D25</f>
        <v>-1248382.9899999998</v>
      </c>
      <c r="G25" s="39"/>
      <c r="H25" s="17">
        <f>IF(D25=0,"n/a",IF(AND(F25/D25&lt;1,F25/D25&gt;-1),F25/D25,"n/a"))</f>
        <v>-0.2717669920610607</v>
      </c>
      <c r="I25" s="43"/>
      <c r="J25" s="41"/>
      <c r="K25" s="41"/>
    </row>
    <row r="26" spans="1:13" ht="12.75" customHeight="1" x14ac:dyDescent="0.2">
      <c r="A26" s="16" t="s">
        <v>16</v>
      </c>
      <c r="B26" s="49">
        <f>SUM(B22:B25)</f>
        <v>15490790.669999998</v>
      </c>
      <c r="C26" s="39"/>
      <c r="D26" s="49">
        <f>SUM(D22:D25)</f>
        <v>8579566.6799999997</v>
      </c>
      <c r="E26" s="39"/>
      <c r="F26" s="49">
        <f>SUM(F22:F25)</f>
        <v>6911223.9900000002</v>
      </c>
      <c r="G26" s="39"/>
      <c r="H26" s="17">
        <f>IF(D26=0,"n/a",IF(AND(F26/D26&lt;1,F26/D26&gt;-1),F26/D26,"n/a"))</f>
        <v>0.80554464435959139</v>
      </c>
      <c r="I26" s="43"/>
      <c r="J26" s="41"/>
      <c r="K26" s="41"/>
    </row>
    <row r="27" spans="1:13" ht="6.6" customHeight="1" x14ac:dyDescent="0.2">
      <c r="A27" s="16"/>
      <c r="B27" s="40"/>
      <c r="C27" s="39"/>
      <c r="D27" s="40"/>
      <c r="E27" s="40"/>
      <c r="F27" s="40"/>
      <c r="G27" s="39"/>
      <c r="H27" s="41" t="s">
        <v>15</v>
      </c>
      <c r="I27" s="43"/>
      <c r="J27" s="41"/>
      <c r="K27" s="41"/>
    </row>
    <row r="28" spans="1:13" ht="13.5" thickBot="1" x14ac:dyDescent="0.25">
      <c r="A28" s="12" t="s">
        <v>14</v>
      </c>
      <c r="B28" s="48">
        <f>+B26+B20</f>
        <v>283217861.90999997</v>
      </c>
      <c r="C28" s="39"/>
      <c r="D28" s="48">
        <f>+D26+D20</f>
        <v>229317531.40999997</v>
      </c>
      <c r="E28" s="40"/>
      <c r="F28" s="48">
        <f>+F26+F20</f>
        <v>53900330.500000007</v>
      </c>
      <c r="G28" s="39"/>
      <c r="H28" s="8">
        <f>IF(D28=0,"n/a",IF(AND(F28/D28&lt;1,F28/D28&gt;-1),F28/D28,"n/a"))</f>
        <v>0.23504670649724929</v>
      </c>
      <c r="I28" s="43"/>
      <c r="J28" s="41"/>
      <c r="K28" s="41"/>
    </row>
    <row r="29" spans="1:13" ht="4.1500000000000004" customHeight="1" thickTop="1" x14ac:dyDescent="0.2">
      <c r="A29" s="16"/>
      <c r="B29" s="40"/>
      <c r="C29" s="39"/>
      <c r="D29" s="40"/>
      <c r="E29" s="40"/>
      <c r="F29" s="40"/>
      <c r="G29" s="39"/>
      <c r="H29" s="47"/>
      <c r="I29" s="43"/>
      <c r="J29" s="41"/>
      <c r="K29" s="41"/>
    </row>
    <row r="30" spans="1:13" ht="12.75" customHeight="1" x14ac:dyDescent="0.2">
      <c r="A30" s="6"/>
      <c r="B30" s="46"/>
      <c r="C30" s="45"/>
      <c r="D30" s="46"/>
      <c r="E30" s="46"/>
      <c r="F30" s="46"/>
      <c r="G30" s="45"/>
      <c r="H30" s="39"/>
      <c r="I30" s="44"/>
      <c r="J30" s="44"/>
      <c r="K30" s="44"/>
    </row>
    <row r="31" spans="1:13" x14ac:dyDescent="0.2">
      <c r="A31" s="16" t="s">
        <v>29</v>
      </c>
      <c r="B31" s="40">
        <v>-1679156.06</v>
      </c>
      <c r="C31" s="39"/>
      <c r="D31" s="40">
        <v>-1024384.71</v>
      </c>
      <c r="E31" s="40"/>
      <c r="F31" s="40"/>
      <c r="G31" s="39"/>
      <c r="H31" s="39"/>
      <c r="I31" s="41"/>
      <c r="J31" s="41"/>
      <c r="K31" s="41"/>
    </row>
    <row r="32" spans="1:13" x14ac:dyDescent="0.2">
      <c r="A32" s="16" t="s">
        <v>30</v>
      </c>
      <c r="B32" s="39">
        <v>7663733.8200000003</v>
      </c>
      <c r="C32" s="39"/>
      <c r="D32" s="39">
        <v>8638076.3800000008</v>
      </c>
      <c r="E32" s="40"/>
      <c r="F32" s="40"/>
      <c r="G32" s="39"/>
      <c r="H32" s="39"/>
      <c r="I32" s="43"/>
      <c r="J32" s="41"/>
      <c r="K32" s="41"/>
      <c r="M32" s="42"/>
    </row>
    <row r="33" spans="1:13" x14ac:dyDescent="0.2">
      <c r="A33" s="16" t="s">
        <v>31</v>
      </c>
      <c r="B33" s="39">
        <v>-5678044.2599999998</v>
      </c>
      <c r="C33" s="39"/>
      <c r="D33" s="39">
        <v>-5546603.6299999999</v>
      </c>
      <c r="E33" s="40"/>
      <c r="F33" s="40"/>
      <c r="G33" s="39"/>
      <c r="H33" s="39"/>
      <c r="I33" s="6"/>
      <c r="J33" s="6"/>
      <c r="K33" s="6"/>
      <c r="M33" s="42"/>
    </row>
    <row r="34" spans="1:13" x14ac:dyDescent="0.2">
      <c r="A34" s="16" t="s">
        <v>32</v>
      </c>
      <c r="B34" s="39">
        <v>11354565.85</v>
      </c>
      <c r="C34" s="39"/>
      <c r="D34" s="39">
        <v>8325554.3899999997</v>
      </c>
      <c r="E34" s="40"/>
      <c r="F34" s="40"/>
      <c r="G34" s="39"/>
      <c r="H34" s="39"/>
      <c r="I34" s="41"/>
      <c r="J34" s="41"/>
      <c r="K34" s="41"/>
      <c r="M34" s="32"/>
    </row>
    <row r="35" spans="1:13" x14ac:dyDescent="0.2">
      <c r="A35" s="16" t="s">
        <v>33</v>
      </c>
      <c r="B35" s="39">
        <v>0</v>
      </c>
      <c r="C35" s="39"/>
      <c r="D35" s="39">
        <v>-3940.1</v>
      </c>
      <c r="E35" s="40"/>
      <c r="F35" s="40"/>
      <c r="G35" s="39"/>
      <c r="H35" s="39"/>
      <c r="I35" s="41"/>
      <c r="J35" s="41"/>
      <c r="K35" s="41"/>
      <c r="M35" s="32"/>
    </row>
    <row r="36" spans="1:13" x14ac:dyDescent="0.2">
      <c r="A36" s="16" t="s">
        <v>34</v>
      </c>
      <c r="B36" s="39">
        <v>4258718.74</v>
      </c>
      <c r="C36" s="39"/>
      <c r="D36" s="39">
        <v>4888861.45</v>
      </c>
      <c r="E36" s="40"/>
      <c r="F36" s="40"/>
      <c r="G36" s="39"/>
      <c r="H36" s="39"/>
      <c r="I36" s="41"/>
      <c r="J36" s="41"/>
      <c r="K36" s="41"/>
      <c r="M36" s="32"/>
    </row>
    <row r="37" spans="1:13" x14ac:dyDescent="0.2">
      <c r="A37" s="16" t="s">
        <v>35</v>
      </c>
      <c r="B37" s="39">
        <v>-255528.21</v>
      </c>
      <c r="C37" s="39"/>
      <c r="D37" s="39">
        <v>10997276.48</v>
      </c>
      <c r="E37" s="40"/>
      <c r="F37" s="40"/>
      <c r="G37" s="39"/>
      <c r="H37" s="39"/>
      <c r="I37" s="41"/>
      <c r="J37" s="41"/>
      <c r="K37" s="41"/>
    </row>
    <row r="38" spans="1:13" x14ac:dyDescent="0.2">
      <c r="A38" s="16" t="s">
        <v>36</v>
      </c>
      <c r="B38" s="39">
        <v>12135529.529999999</v>
      </c>
      <c r="C38" s="39"/>
      <c r="D38" s="39">
        <v>7044566.4000000004</v>
      </c>
      <c r="E38" s="40"/>
      <c r="F38" s="40"/>
      <c r="G38" s="39"/>
      <c r="H38" s="39"/>
      <c r="I38" s="41"/>
      <c r="J38" s="41"/>
      <c r="K38" s="41"/>
    </row>
    <row r="39" spans="1:13" x14ac:dyDescent="0.2">
      <c r="A39" s="16" t="s">
        <v>37</v>
      </c>
      <c r="B39" s="39">
        <v>1060433.3500000001</v>
      </c>
      <c r="C39" s="39"/>
      <c r="D39" s="39">
        <v>811947.82</v>
      </c>
      <c r="E39" s="40"/>
      <c r="F39" s="40"/>
      <c r="G39" s="39"/>
      <c r="H39" s="39"/>
      <c r="I39" s="41"/>
      <c r="J39" s="41"/>
      <c r="K39" s="41"/>
      <c r="M39" s="32"/>
    </row>
    <row r="40" spans="1:13" x14ac:dyDescent="0.2">
      <c r="A40" s="16" t="s">
        <v>38</v>
      </c>
      <c r="B40" s="39">
        <v>0</v>
      </c>
      <c r="C40" s="39"/>
      <c r="D40" s="39">
        <v>0</v>
      </c>
      <c r="E40" s="40"/>
      <c r="F40" s="40"/>
      <c r="G40" s="39"/>
      <c r="H40" s="39"/>
      <c r="I40" s="41"/>
      <c r="J40" s="41"/>
      <c r="K40" s="41"/>
    </row>
    <row r="41" spans="1:13" x14ac:dyDescent="0.2">
      <c r="A41" s="16" t="s">
        <v>39</v>
      </c>
      <c r="B41" s="39">
        <v>0</v>
      </c>
      <c r="C41" s="39"/>
      <c r="D41" s="39">
        <v>8613.02</v>
      </c>
      <c r="E41" s="40"/>
      <c r="F41" s="40"/>
      <c r="G41" s="39"/>
      <c r="H41" s="39"/>
      <c r="I41" s="41"/>
      <c r="J41" s="41"/>
      <c r="K41" s="41"/>
    </row>
    <row r="42" spans="1:13" x14ac:dyDescent="0.2">
      <c r="A42" s="16" t="s">
        <v>40</v>
      </c>
      <c r="B42" s="39">
        <v>-2085602.56</v>
      </c>
      <c r="C42" s="39"/>
      <c r="D42" s="39">
        <v>-2484104.87</v>
      </c>
      <c r="E42" s="40"/>
      <c r="F42" s="40"/>
      <c r="G42" s="39"/>
      <c r="H42" s="39"/>
      <c r="I42" s="41"/>
      <c r="J42" s="41"/>
      <c r="K42" s="41"/>
    </row>
    <row r="43" spans="1:13" x14ac:dyDescent="0.2">
      <c r="A43" s="16" t="s">
        <v>41</v>
      </c>
      <c r="B43" s="39">
        <v>2033802.933</v>
      </c>
      <c r="C43" s="39"/>
      <c r="D43" s="39">
        <v>2575257.4819999998</v>
      </c>
      <c r="E43" s="40"/>
      <c r="F43" s="40"/>
      <c r="G43" s="39"/>
      <c r="H43" s="39"/>
      <c r="I43" s="41"/>
      <c r="J43" s="41"/>
      <c r="K43" s="41"/>
    </row>
    <row r="44" spans="1:13" x14ac:dyDescent="0.2">
      <c r="A44" s="16" t="s">
        <v>42</v>
      </c>
      <c r="B44" s="39">
        <v>-128289.853</v>
      </c>
      <c r="C44" s="39"/>
      <c r="D44" s="39">
        <v>-174651.72099999999</v>
      </c>
      <c r="E44" s="40"/>
      <c r="F44" s="40"/>
      <c r="G44" s="39"/>
      <c r="H44" s="39"/>
      <c r="I44" s="41"/>
      <c r="J44" s="41"/>
      <c r="K44" s="41"/>
    </row>
    <row r="45" spans="1:13" x14ac:dyDescent="0.2">
      <c r="A45" s="16" t="s">
        <v>43</v>
      </c>
      <c r="B45" s="39">
        <v>2797584.22</v>
      </c>
      <c r="C45" s="39"/>
      <c r="D45" s="39">
        <v>2062862.48</v>
      </c>
      <c r="E45" s="40"/>
      <c r="F45" s="40"/>
      <c r="G45" s="39"/>
      <c r="H45" s="39"/>
      <c r="I45" s="41"/>
      <c r="J45" s="41"/>
      <c r="K45" s="41"/>
    </row>
    <row r="46" spans="1:13" x14ac:dyDescent="0.2">
      <c r="A46" s="16" t="s">
        <v>44</v>
      </c>
      <c r="B46" s="39">
        <v>2483962.19</v>
      </c>
      <c r="C46" s="39"/>
      <c r="D46" s="39">
        <v>2365547.84</v>
      </c>
      <c r="E46" s="40"/>
      <c r="F46" s="40"/>
      <c r="G46" s="39"/>
      <c r="H46" s="39"/>
      <c r="I46" s="41"/>
      <c r="J46" s="41"/>
      <c r="K46" s="41"/>
    </row>
    <row r="47" spans="1:13" x14ac:dyDescent="0.2">
      <c r="A47" s="16" t="s">
        <v>45</v>
      </c>
      <c r="B47" s="39">
        <v>-38351.39</v>
      </c>
      <c r="C47" s="39"/>
      <c r="D47" s="39">
        <v>1629424.8</v>
      </c>
      <c r="E47" s="40"/>
      <c r="F47" s="40"/>
      <c r="G47" s="39"/>
      <c r="H47" s="39"/>
      <c r="I47" s="41"/>
      <c r="J47" s="41"/>
      <c r="K47" s="41"/>
    </row>
    <row r="48" spans="1:13" x14ac:dyDescent="0.2">
      <c r="A48" s="16" t="s">
        <v>46</v>
      </c>
      <c r="B48" s="39">
        <v>5172295.1900000004</v>
      </c>
      <c r="C48" s="32"/>
      <c r="D48" s="39">
        <v>4088747.77</v>
      </c>
      <c r="E48" s="34"/>
      <c r="F48" s="34"/>
      <c r="G48" s="32"/>
      <c r="H48" s="32"/>
      <c r="I48" s="2"/>
      <c r="J48" s="2"/>
      <c r="K48" s="2"/>
    </row>
    <row r="49" spans="1:11" x14ac:dyDescent="0.2">
      <c r="A49" s="16" t="s">
        <v>47</v>
      </c>
      <c r="B49" s="39">
        <v>-334554.90999999997</v>
      </c>
      <c r="C49" s="32"/>
      <c r="D49" s="39">
        <v>11103169.41</v>
      </c>
      <c r="E49" s="34"/>
      <c r="F49" s="34"/>
      <c r="G49" s="32"/>
      <c r="H49" s="32"/>
      <c r="I49" s="2"/>
      <c r="J49" s="2"/>
      <c r="K49" s="2"/>
    </row>
    <row r="50" spans="1:11" x14ac:dyDescent="0.2">
      <c r="A50" s="16" t="s">
        <v>48</v>
      </c>
      <c r="B50" s="39">
        <v>-185266.09</v>
      </c>
      <c r="C50" s="32"/>
      <c r="D50" s="39">
        <v>0</v>
      </c>
      <c r="E50" s="34"/>
      <c r="F50" s="34"/>
      <c r="G50" s="32"/>
      <c r="H50" s="32"/>
      <c r="I50" s="2"/>
      <c r="J50" s="2"/>
      <c r="K50" s="2"/>
    </row>
    <row r="51" spans="1:11" x14ac:dyDescent="0.2">
      <c r="A51" s="16" t="s">
        <v>49</v>
      </c>
      <c r="B51" s="39">
        <v>861917.27</v>
      </c>
      <c r="C51" s="32"/>
      <c r="D51" s="39">
        <v>505358.67</v>
      </c>
      <c r="E51" s="34"/>
      <c r="F51" s="34"/>
      <c r="G51" s="32"/>
      <c r="H51" s="32"/>
      <c r="I51" s="2"/>
      <c r="J51" s="2"/>
      <c r="K51" s="2"/>
    </row>
    <row r="52" spans="1:11" x14ac:dyDescent="0.2">
      <c r="A52" s="16" t="s">
        <v>56</v>
      </c>
      <c r="B52" s="39">
        <v>499348.56</v>
      </c>
      <c r="C52" s="32"/>
      <c r="D52" s="39">
        <v>0</v>
      </c>
      <c r="E52" s="34"/>
      <c r="F52" s="34"/>
      <c r="G52" s="32"/>
      <c r="H52" s="32"/>
      <c r="I52" s="2"/>
      <c r="J52" s="2"/>
      <c r="K52" s="2"/>
    </row>
    <row r="53" spans="1:11" x14ac:dyDescent="0.2">
      <c r="A53" s="16" t="s">
        <v>50</v>
      </c>
      <c r="B53" s="39">
        <v>5194.68</v>
      </c>
      <c r="C53" s="32"/>
      <c r="D53" s="39">
        <v>-1085.6400000000001</v>
      </c>
      <c r="E53" s="34"/>
      <c r="F53" s="34"/>
      <c r="G53" s="32"/>
      <c r="H53" s="32"/>
      <c r="I53" s="2"/>
      <c r="J53" s="2"/>
      <c r="K53" s="2"/>
    </row>
    <row r="54" spans="1:11" x14ac:dyDescent="0.2">
      <c r="A54" s="16" t="s">
        <v>51</v>
      </c>
      <c r="B54" s="39">
        <v>-3359709.64</v>
      </c>
      <c r="C54" s="32"/>
      <c r="D54" s="39">
        <v>-2681921.54</v>
      </c>
      <c r="E54" s="34"/>
      <c r="F54" s="34"/>
      <c r="G54" s="32"/>
      <c r="H54" s="32"/>
      <c r="I54" s="2"/>
      <c r="J54" s="2"/>
      <c r="K54" s="2"/>
    </row>
    <row r="55" spans="1:11" x14ac:dyDescent="0.2">
      <c r="A55" s="16" t="s">
        <v>52</v>
      </c>
      <c r="B55" s="39">
        <v>-941.59</v>
      </c>
      <c r="C55" s="32"/>
      <c r="D55" s="39">
        <v>13528.47</v>
      </c>
      <c r="E55" s="34"/>
      <c r="F55" s="34"/>
      <c r="G55" s="32"/>
      <c r="H55" s="32"/>
      <c r="I55" s="2"/>
      <c r="J55" s="2"/>
      <c r="K55" s="2"/>
    </row>
    <row r="56" spans="1:11" x14ac:dyDescent="0.2">
      <c r="A56" s="16" t="s">
        <v>53</v>
      </c>
      <c r="B56" s="39">
        <v>2171958.46</v>
      </c>
      <c r="C56" s="32"/>
      <c r="D56" s="39">
        <v>0</v>
      </c>
      <c r="E56" s="34"/>
      <c r="F56" s="34"/>
      <c r="G56" s="32"/>
      <c r="H56" s="32"/>
      <c r="I56" s="2"/>
      <c r="J56" s="2"/>
      <c r="K56" s="2"/>
    </row>
    <row r="57" spans="1:11" ht="12.75" customHeight="1" x14ac:dyDescent="0.2">
      <c r="A57" s="16"/>
      <c r="B57" s="34"/>
      <c r="C57" s="2"/>
      <c r="D57" s="34"/>
      <c r="E57" s="34"/>
      <c r="F57" s="38" t="s">
        <v>54</v>
      </c>
      <c r="G57" s="37"/>
      <c r="H57" s="37"/>
      <c r="I57" s="2"/>
      <c r="J57" s="2"/>
      <c r="K57" s="2"/>
    </row>
    <row r="58" spans="1:11" x14ac:dyDescent="0.2">
      <c r="A58" s="2"/>
      <c r="B58" s="36" t="s">
        <v>13</v>
      </c>
      <c r="C58" s="2"/>
      <c r="D58" s="36" t="s">
        <v>13</v>
      </c>
      <c r="E58" s="34"/>
      <c r="F58" s="34"/>
      <c r="G58" s="2"/>
      <c r="H58" s="2"/>
      <c r="I58" s="3"/>
      <c r="J58" s="2"/>
      <c r="K58" s="2"/>
    </row>
    <row r="59" spans="1:11" x14ac:dyDescent="0.2">
      <c r="A59" s="35" t="s">
        <v>12</v>
      </c>
      <c r="B59" s="33">
        <v>2025</v>
      </c>
      <c r="C59" s="2"/>
      <c r="D59" s="33">
        <v>2024</v>
      </c>
      <c r="E59" s="32"/>
      <c r="F59" s="31" t="s">
        <v>11</v>
      </c>
      <c r="G59" s="2"/>
      <c r="H59" s="30" t="s">
        <v>10</v>
      </c>
      <c r="I59" s="29"/>
      <c r="J59" s="2"/>
      <c r="K59" s="2"/>
    </row>
    <row r="60" spans="1:11" ht="6" customHeight="1" x14ac:dyDescent="0.2">
      <c r="A60" s="6"/>
      <c r="B60" s="27"/>
      <c r="C60" s="26"/>
      <c r="D60" s="25"/>
      <c r="E60" s="26"/>
      <c r="F60" s="25"/>
      <c r="G60" s="26"/>
      <c r="H60" s="25"/>
      <c r="I60" s="24"/>
      <c r="J60" s="6"/>
      <c r="K60" s="6"/>
    </row>
    <row r="61" spans="1:11" ht="12.75" customHeight="1" x14ac:dyDescent="0.2">
      <c r="A61" s="16" t="s">
        <v>9</v>
      </c>
      <c r="B61" s="11">
        <v>723532612.25</v>
      </c>
      <c r="C61" s="9"/>
      <c r="D61" s="11">
        <v>705285975.99300003</v>
      </c>
      <c r="E61" s="11"/>
      <c r="F61" s="11">
        <f>+B61-D61</f>
        <v>18246636.256999969</v>
      </c>
      <c r="G61" s="9"/>
      <c r="H61" s="15">
        <f>IF(D61=0,"n/a",IF(AND(F61/D61&lt;1,F61/D61&gt;-1),F61/D61,"n/a"))</f>
        <v>2.5871259146064557E-2</v>
      </c>
      <c r="I61" s="7"/>
      <c r="J61" s="6"/>
      <c r="K61" s="6"/>
    </row>
    <row r="62" spans="1:11" x14ac:dyDescent="0.2">
      <c r="A62" s="16" t="s">
        <v>8</v>
      </c>
      <c r="B62" s="11">
        <v>660882574.17700005</v>
      </c>
      <c r="C62" s="9"/>
      <c r="D62" s="11">
        <v>661788014.37100005</v>
      </c>
      <c r="E62" s="11"/>
      <c r="F62" s="11">
        <f>+B62-D62</f>
        <v>-905440.19400000572</v>
      </c>
      <c r="G62" s="9"/>
      <c r="H62" s="15">
        <f>IF(D62=0,"n/a",IF(AND(F62/D62&lt;1,F62/D62&gt;-1),F62/D62,"n/a"))</f>
        <v>-1.3681725482148331E-3</v>
      </c>
      <c r="I62" s="7"/>
      <c r="J62" s="6"/>
      <c r="K62" s="6"/>
    </row>
    <row r="63" spans="1:11" ht="12.75" customHeight="1" x14ac:dyDescent="0.2">
      <c r="A63" s="16" t="s">
        <v>7</v>
      </c>
      <c r="B63" s="11">
        <v>77071137.415999994</v>
      </c>
      <c r="C63" s="9"/>
      <c r="D63" s="11">
        <v>93355517.979000002</v>
      </c>
      <c r="E63" s="11"/>
      <c r="F63" s="11">
        <f>+B63-D63</f>
        <v>-16284380.563000008</v>
      </c>
      <c r="G63" s="9"/>
      <c r="H63" s="15">
        <f>IF(D63=0,"n/a",IF(AND(F63/D63&lt;1,F63/D63&gt;-1),F63/D63,"n/a"))</f>
        <v>-0.17443404434500726</v>
      </c>
      <c r="I63" s="7"/>
      <c r="J63" s="6"/>
      <c r="K63" s="6"/>
    </row>
    <row r="64" spans="1:11" x14ac:dyDescent="0.2">
      <c r="A64" s="16" t="s">
        <v>6</v>
      </c>
      <c r="B64" s="11">
        <v>4903621.5089999996</v>
      </c>
      <c r="C64" s="9"/>
      <c r="D64" s="11">
        <v>4989353.9589999998</v>
      </c>
      <c r="E64" s="11"/>
      <c r="F64" s="11">
        <f>+B64-D64</f>
        <v>-85732.450000000186</v>
      </c>
      <c r="G64" s="9"/>
      <c r="H64" s="15">
        <f>IF(D64=0,"n/a",IF(AND(F64/D64&lt;1,F64/D64&gt;-1),F64/D64,"n/a"))</f>
        <v>-1.7183076347059421E-2</v>
      </c>
      <c r="I64" s="7"/>
      <c r="J64" s="23"/>
      <c r="K64" s="6"/>
    </row>
    <row r="65" spans="1:11" x14ac:dyDescent="0.2">
      <c r="A65" s="16" t="s">
        <v>5</v>
      </c>
      <c r="B65" s="11">
        <v>329600</v>
      </c>
      <c r="C65" s="9"/>
      <c r="D65" s="11">
        <v>367960</v>
      </c>
      <c r="E65" s="11"/>
      <c r="F65" s="11">
        <f>+B65-D65</f>
        <v>-38360</v>
      </c>
      <c r="G65" s="9"/>
      <c r="H65" s="15">
        <f>IF(D65=0,"n/a",IF(AND(F65/D65&lt;1,F65/D65&gt;-1),F65/D65,"n/a"))</f>
        <v>-0.10425046200673986</v>
      </c>
      <c r="I65" s="7"/>
      <c r="J65" s="6"/>
      <c r="K65" s="6"/>
    </row>
    <row r="66" spans="1:11" x14ac:dyDescent="0.2">
      <c r="A66" s="6"/>
      <c r="B66" s="21"/>
      <c r="C66" s="20"/>
      <c r="D66" s="21"/>
      <c r="E66" s="22"/>
      <c r="F66" s="21"/>
      <c r="G66" s="20"/>
      <c r="H66" s="19"/>
      <c r="I66" s="2"/>
      <c r="J66" s="2"/>
      <c r="K66" s="2"/>
    </row>
    <row r="67" spans="1:11" ht="12.75" customHeight="1" x14ac:dyDescent="0.2">
      <c r="A67" s="12" t="s">
        <v>4</v>
      </c>
      <c r="B67" s="18">
        <f>SUM(B61:B66)</f>
        <v>1466719545.352</v>
      </c>
      <c r="C67" s="9"/>
      <c r="D67" s="18">
        <f>SUM(D61:D66)</f>
        <v>1465786822.3020003</v>
      </c>
      <c r="E67" s="11"/>
      <c r="F67" s="18">
        <f>SUM(F61:F66)</f>
        <v>932723.04999995511</v>
      </c>
      <c r="G67" s="9"/>
      <c r="H67" s="17">
        <f>IF(D67=0,"n/a",IF(AND(F67/D67&lt;1,F67/D67&gt;-1),F67/D67,"n/a"))</f>
        <v>6.3632926412527367E-4</v>
      </c>
      <c r="I67" s="7"/>
      <c r="J67" s="6"/>
      <c r="K67" s="6"/>
    </row>
    <row r="68" spans="1:11" ht="12.75" customHeight="1" x14ac:dyDescent="0.2">
      <c r="A68" s="16" t="s">
        <v>3</v>
      </c>
      <c r="B68" s="11">
        <v>194827666.80000001</v>
      </c>
      <c r="C68" s="9"/>
      <c r="D68" s="11">
        <v>193206555.85299999</v>
      </c>
      <c r="E68" s="11"/>
      <c r="F68" s="11">
        <f>+B68-D68</f>
        <v>1621110.9470000267</v>
      </c>
      <c r="G68" s="9"/>
      <c r="H68" s="15">
        <f>IF(D68=0,"n/a",IF(AND(F68/D68&lt;1,F68/D68&gt;-1),F68/D68,"n/a"))</f>
        <v>8.3905586942579682E-3</v>
      </c>
      <c r="I68" s="7"/>
      <c r="J68" s="6"/>
      <c r="K68" s="6"/>
    </row>
    <row r="69" spans="1:11" x14ac:dyDescent="0.2">
      <c r="A69" s="16" t="s">
        <v>2</v>
      </c>
      <c r="B69" s="11">
        <v>863297441</v>
      </c>
      <c r="C69" s="9"/>
      <c r="D69" s="11">
        <v>517616563</v>
      </c>
      <c r="E69" s="11"/>
      <c r="F69" s="11">
        <f>+B69-D69</f>
        <v>345680878</v>
      </c>
      <c r="G69" s="9"/>
      <c r="H69" s="15">
        <f>IF(D69=0,"n/a",IF(AND(F69/D69&lt;1,F69/D69&gt;-1),F69/D69,"n/a"))</f>
        <v>0.66783194880106644</v>
      </c>
      <c r="I69" s="7"/>
      <c r="J69" s="6"/>
      <c r="K69" s="6"/>
    </row>
    <row r="70" spans="1:11" ht="6" customHeight="1" x14ac:dyDescent="0.2">
      <c r="A70" s="2"/>
      <c r="B70" s="14"/>
      <c r="C70" s="9"/>
      <c r="D70" s="14"/>
      <c r="E70" s="11"/>
      <c r="F70" s="14"/>
      <c r="G70" s="9"/>
      <c r="H70" s="13"/>
      <c r="I70" s="2"/>
      <c r="J70" s="2"/>
      <c r="K70" s="2"/>
    </row>
    <row r="71" spans="1:11" ht="13.5" thickBot="1" x14ac:dyDescent="0.25">
      <c r="A71" s="12" t="s">
        <v>1</v>
      </c>
      <c r="B71" s="10">
        <f>SUM(B67:B69)</f>
        <v>2524844653.152</v>
      </c>
      <c r="C71" s="9"/>
      <c r="D71" s="10">
        <f>SUM(D67:D69)</f>
        <v>2176609941.1550002</v>
      </c>
      <c r="E71" s="11"/>
      <c r="F71" s="10">
        <f>SUM(F67:F69)</f>
        <v>348234711.99699998</v>
      </c>
      <c r="G71" s="9"/>
      <c r="H71" s="8">
        <f>IF(D71=0,"n/a",IF(AND(F71/D71&lt;1,F71/D71&gt;-1),F71/D71,"n/a"))</f>
        <v>0.15998948888941125</v>
      </c>
      <c r="I71" s="7"/>
      <c r="J71" s="6"/>
      <c r="K71" s="6"/>
    </row>
    <row r="72" spans="1:11" ht="12.75" customHeight="1" thickTop="1" x14ac:dyDescent="0.2">
      <c r="A72" s="2"/>
      <c r="B72" s="4"/>
      <c r="C72" s="5"/>
      <c r="D72" s="4"/>
      <c r="E72" s="5"/>
      <c r="F72" s="4"/>
      <c r="G72" s="5"/>
      <c r="H72" s="4"/>
      <c r="I72" s="3"/>
      <c r="J72" s="2"/>
      <c r="K72" s="2"/>
    </row>
    <row r="73" spans="1:11" x14ac:dyDescent="0.2">
      <c r="A73" s="2"/>
    </row>
    <row r="74" spans="1:11" ht="12.75" customHeight="1" x14ac:dyDescent="0.2">
      <c r="A74" s="2" t="s">
        <v>0</v>
      </c>
    </row>
  </sheetData>
  <printOptions horizontalCentered="1"/>
  <pageMargins left="0.25" right="0.25" top="0.25" bottom="0.39" header="0" footer="0"/>
  <pageSetup scale="80" orientation="landscape" r:id="rId1"/>
  <headerFooter alignWithMargins="0">
    <oddFooter>&amp;C4a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14EA-D2AA-4C8C-97D0-A88D5A605D33}">
  <sheetPr>
    <pageSetUpPr fitToPage="1"/>
  </sheetPr>
  <dimension ref="A1:K74"/>
  <sheetViews>
    <sheetView zoomScaleNormal="100" workbookViewId="0">
      <pane ySplit="9" topLeftCell="A10" activePane="bottomLeft" state="frozen"/>
      <selection activeCell="B61" sqref="B61"/>
      <selection pane="bottomLeft" activeCell="A47" sqref="A47"/>
    </sheetView>
  </sheetViews>
  <sheetFormatPr defaultColWidth="9.140625" defaultRowHeight="12.75" x14ac:dyDescent="0.2"/>
  <cols>
    <col min="1" max="1" width="41.85546875" style="1" customWidth="1"/>
    <col min="2" max="2" width="18.140625" style="1" bestFit="1" customWidth="1"/>
    <col min="3" max="3" width="0.7109375" style="1" customWidth="1"/>
    <col min="4" max="4" width="18.140625" style="1" bestFit="1" customWidth="1"/>
    <col min="5" max="5" width="0.7109375" style="1" customWidth="1"/>
    <col min="6" max="6" width="16.28515625" style="1" bestFit="1" customWidth="1"/>
    <col min="7" max="7" width="0.7109375" style="1" customWidth="1"/>
    <col min="8" max="8" width="7.7109375" style="1" bestFit="1" customWidth="1"/>
    <col min="9" max="9" width="0.7109375" style="1" customWidth="1"/>
    <col min="10" max="11" width="13.28515625" style="1" customWidth="1"/>
    <col min="12" max="16384" width="9.140625" style="1"/>
  </cols>
  <sheetData>
    <row r="1" spans="1:11" ht="15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" x14ac:dyDescent="0.25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5"/>
      <c r="K3" s="64"/>
    </row>
    <row r="4" spans="1:11" x14ac:dyDescent="0.2">
      <c r="A4" s="63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61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61" t="s">
        <v>15</v>
      </c>
      <c r="B6" s="2"/>
      <c r="C6" s="2"/>
      <c r="D6" s="2"/>
      <c r="E6" s="2"/>
      <c r="F6" s="37" t="s">
        <v>54</v>
      </c>
      <c r="G6" s="37"/>
      <c r="H6" s="37"/>
      <c r="I6" s="2"/>
      <c r="J6" s="60" t="s">
        <v>25</v>
      </c>
      <c r="K6" s="60"/>
    </row>
    <row r="7" spans="1:11" x14ac:dyDescent="0.2">
      <c r="A7" s="59"/>
      <c r="B7" s="29" t="s">
        <v>13</v>
      </c>
      <c r="C7" s="2"/>
      <c r="D7" s="29" t="s">
        <v>13</v>
      </c>
      <c r="E7" s="2"/>
      <c r="F7" s="2"/>
      <c r="G7" s="2"/>
      <c r="H7" s="2"/>
      <c r="I7" s="2"/>
      <c r="J7" s="2"/>
      <c r="K7" s="2"/>
    </row>
    <row r="8" spans="1:11" ht="13.15" hidden="1" customHeight="1" x14ac:dyDescent="0.2">
      <c r="A8" s="59"/>
      <c r="B8" s="59"/>
      <c r="C8" s="2"/>
      <c r="D8" s="59"/>
      <c r="E8" s="2"/>
      <c r="F8" s="59"/>
      <c r="G8" s="2"/>
      <c r="H8" s="2"/>
      <c r="I8" s="2"/>
      <c r="J8" s="59"/>
      <c r="K8" s="2"/>
    </row>
    <row r="9" spans="1:11" ht="12.75" customHeight="1" x14ac:dyDescent="0.2">
      <c r="A9" s="35" t="s">
        <v>24</v>
      </c>
      <c r="B9" s="33">
        <v>2025</v>
      </c>
      <c r="C9" s="2"/>
      <c r="D9" s="33">
        <v>2024</v>
      </c>
      <c r="E9" s="2"/>
      <c r="F9" s="30" t="s">
        <v>11</v>
      </c>
      <c r="G9" s="2"/>
      <c r="H9" s="30" t="s">
        <v>10</v>
      </c>
      <c r="I9" s="29"/>
      <c r="J9" s="33">
        <v>2025</v>
      </c>
      <c r="K9" s="33">
        <v>2024</v>
      </c>
    </row>
    <row r="10" spans="1:11" ht="6.6" customHeight="1" x14ac:dyDescent="0.2">
      <c r="A10" s="6"/>
      <c r="B10" s="24"/>
      <c r="C10" s="6"/>
      <c r="D10" s="24"/>
      <c r="E10" s="6"/>
      <c r="F10" s="24"/>
      <c r="G10" s="6"/>
      <c r="H10" s="24"/>
      <c r="I10" s="24"/>
      <c r="J10" s="24"/>
      <c r="K10" s="24"/>
    </row>
    <row r="11" spans="1:11" x14ac:dyDescent="0.2">
      <c r="A11" s="16" t="s">
        <v>9</v>
      </c>
      <c r="B11" s="40">
        <v>1799825817.5</v>
      </c>
      <c r="C11" s="40"/>
      <c r="D11" s="40">
        <v>1577413562.55</v>
      </c>
      <c r="E11" s="40"/>
      <c r="F11" s="40">
        <f>B11-D11</f>
        <v>222412254.95000005</v>
      </c>
      <c r="G11" s="41"/>
      <c r="H11" s="15">
        <f>IF(D11=0,"n/a",IF(AND(F11/D11&lt;1,F11/D11&gt;-1),F11/D11,"n/a"))</f>
        <v>0.14099806178314772</v>
      </c>
      <c r="I11" s="43"/>
      <c r="J11" s="52">
        <f>IF(B63=0,"n/a",B11/B63)</f>
        <v>0.15611910965096176</v>
      </c>
      <c r="K11" s="52">
        <f>IF(D64=0,"n/a",D11/D64)</f>
        <v>0.18343312292274228</v>
      </c>
    </row>
    <row r="12" spans="1:11" x14ac:dyDescent="0.2">
      <c r="A12" s="16" t="s">
        <v>8</v>
      </c>
      <c r="B12" s="39">
        <v>1219417345.3900001</v>
      </c>
      <c r="C12" s="39"/>
      <c r="D12" s="39">
        <v>1107781011.0599999</v>
      </c>
      <c r="E12" s="39"/>
      <c r="F12" s="39">
        <f>B12-D12</f>
        <v>111636334.33000016</v>
      </c>
      <c r="G12" s="39"/>
      <c r="H12" s="15">
        <f>IF(D12=0,"n/a",IF(AND(F12/D12&lt;1,F12/D12&gt;-1),F12/D12,"n/a"))</f>
        <v>0.10077473184269421</v>
      </c>
      <c r="I12" s="43"/>
      <c r="J12" s="52">
        <f>IF(B64=0,"n/a",B12/B64)</f>
        <v>0.14200371941474277</v>
      </c>
      <c r="K12" s="52">
        <f>IF(D65=0,"n/a",D12/D65)</f>
        <v>1.0355451492561356</v>
      </c>
    </row>
    <row r="13" spans="1:11" x14ac:dyDescent="0.2">
      <c r="A13" s="16" t="s">
        <v>7</v>
      </c>
      <c r="B13" s="39">
        <v>136096347.75</v>
      </c>
      <c r="C13" s="39"/>
      <c r="D13" s="39">
        <v>127297152.04000001</v>
      </c>
      <c r="E13" s="39"/>
      <c r="F13" s="39">
        <f>B13-D13</f>
        <v>8799195.7099999934</v>
      </c>
      <c r="G13" s="39"/>
      <c r="H13" s="15">
        <f>IF(D13=0,"n/a",IF(AND(F13/D13&lt;1,F13/D13&gt;-1),F13/D13,"n/a"))</f>
        <v>6.9123272351254664E-2</v>
      </c>
      <c r="I13" s="43"/>
      <c r="J13" s="52">
        <f>IF(B65=0,"n/a",B13/B65)</f>
        <v>0.13121374466368729</v>
      </c>
      <c r="K13" s="52">
        <f>IF(D66=0,"n/a",D13/D66)</f>
        <v>1.8411917489006986</v>
      </c>
    </row>
    <row r="14" spans="1:11" x14ac:dyDescent="0.2">
      <c r="A14" s="16" t="s">
        <v>6</v>
      </c>
      <c r="B14" s="39">
        <v>23866906.969999999</v>
      </c>
      <c r="C14" s="39"/>
      <c r="D14" s="39">
        <v>21876178.879999999</v>
      </c>
      <c r="E14" s="39"/>
      <c r="F14" s="39">
        <f>B14-D14</f>
        <v>1990728.0899999999</v>
      </c>
      <c r="G14" s="39"/>
      <c r="H14" s="15">
        <f>IF(D14=0,"n/a",IF(AND(F14/D14&lt;1,F14/D14&gt;-1),F14/D14,"n/a"))</f>
        <v>9.0999808555231557E-2</v>
      </c>
      <c r="I14" s="43"/>
      <c r="J14" s="52">
        <f>IF(B66=0,"n/a",B14/B66)</f>
        <v>0.33710662649950918</v>
      </c>
      <c r="K14" s="52">
        <f>IF(D67=0,"n/a",D14/D67)</f>
        <v>3.1794553403250934</v>
      </c>
    </row>
    <row r="15" spans="1:11" x14ac:dyDescent="0.2">
      <c r="A15" s="16" t="s">
        <v>5</v>
      </c>
      <c r="B15" s="39">
        <v>371083.84</v>
      </c>
      <c r="C15" s="39"/>
      <c r="D15" s="39">
        <v>337514.13</v>
      </c>
      <c r="E15" s="39"/>
      <c r="F15" s="39">
        <f>B15-D15</f>
        <v>33569.710000000021</v>
      </c>
      <c r="G15" s="39"/>
      <c r="H15" s="15">
        <f>IF(D15=0,"n/a",IF(AND(F15/D15&lt;1,F15/D15&gt;-1),F15/D15,"n/a"))</f>
        <v>9.9461643279942141E-2</v>
      </c>
      <c r="I15" s="43"/>
      <c r="J15" s="52">
        <f>IF(B68=0,"n/a",B15/B68)</f>
        <v>1.7478546988923785E-5</v>
      </c>
      <c r="K15" s="52">
        <f>IF(D68=0,"n/a",D15/D68)</f>
        <v>1.6021986932187607E-5</v>
      </c>
    </row>
    <row r="16" spans="1:11" ht="8.4499999999999993" customHeight="1" x14ac:dyDescent="0.2">
      <c r="A16" s="6"/>
      <c r="B16" s="55"/>
      <c r="C16" s="39"/>
      <c r="D16" s="55"/>
      <c r="E16" s="39"/>
      <c r="F16" s="55"/>
      <c r="G16" s="39"/>
      <c r="H16" s="54" t="s">
        <v>15</v>
      </c>
      <c r="I16" s="43"/>
      <c r="J16" s="53"/>
      <c r="K16" s="53" t="s">
        <v>23</v>
      </c>
    </row>
    <row r="17" spans="1:11" x14ac:dyDescent="0.2">
      <c r="A17" s="12" t="s">
        <v>4</v>
      </c>
      <c r="B17" s="49">
        <f>SUM(B11:B16)</f>
        <v>3179577501.4500003</v>
      </c>
      <c r="C17" s="39"/>
      <c r="D17" s="49">
        <f>SUM(D11:D16)</f>
        <v>2834705418.6599998</v>
      </c>
      <c r="E17" s="39"/>
      <c r="F17" s="49">
        <f>SUM(F11:F16)</f>
        <v>344872082.79000014</v>
      </c>
      <c r="G17" s="39"/>
      <c r="H17" s="17">
        <f>IF(D17=0,"n/a",IF(AND(F17/D17&lt;1,F17/D17&gt;-1),F17/D17,"n/a"))</f>
        <v>0.1216606425908712</v>
      </c>
      <c r="I17" s="43"/>
      <c r="J17" s="51">
        <f>IF(B68=0,"n/a",B17/B68)</f>
        <v>0.14976236842870524</v>
      </c>
      <c r="K17" s="51">
        <f>IF(D68=0,"n/a",D17/D68)</f>
        <v>0.13456507191083206</v>
      </c>
    </row>
    <row r="18" spans="1:11" x14ac:dyDescent="0.2">
      <c r="A18" s="16" t="s">
        <v>22</v>
      </c>
      <c r="B18" s="39">
        <v>18850246.219999999</v>
      </c>
      <c r="C18" s="39"/>
      <c r="D18" s="39">
        <v>21100107.039999999</v>
      </c>
      <c r="E18" s="39"/>
      <c r="F18" s="39">
        <f>B18-D18</f>
        <v>-2249860.8200000003</v>
      </c>
      <c r="G18" s="39"/>
      <c r="H18" s="15">
        <f>IF(D18=0,"n/a",IF(AND(F18/D18&lt;1,F18/D18&gt;-1),F18/D18,"n/a"))</f>
        <v>-0.10662793395952366</v>
      </c>
      <c r="I18" s="43"/>
      <c r="J18" s="52">
        <f>IF(B69=0,"n/a",B18/B69)</f>
        <v>8.4591457797843061E-3</v>
      </c>
      <c r="K18" s="52">
        <f>IF(D69=0,"n/a",D18/D69)</f>
        <v>9.0066485660299737E-3</v>
      </c>
    </row>
    <row r="19" spans="1:11" x14ac:dyDescent="0.2">
      <c r="A19" s="16" t="s">
        <v>2</v>
      </c>
      <c r="B19" s="39">
        <v>256035445.78999999</v>
      </c>
      <c r="C19" s="39"/>
      <c r="D19" s="39">
        <v>449632581.24000001</v>
      </c>
      <c r="E19" s="39"/>
      <c r="F19" s="39">
        <f>B19-D19</f>
        <v>-193597135.45000002</v>
      </c>
      <c r="G19" s="39"/>
      <c r="H19" s="15">
        <f>IF(D19=0,"n/a",IF(AND(F19/D19&lt;1,F19/D19&gt;-1),F19/D19,"n/a"))</f>
        <v>-0.43056740887436679</v>
      </c>
      <c r="I19" s="43"/>
      <c r="J19" s="51">
        <f>IF(B70=0,"n/a",B19/B70)</f>
        <v>3.7941644444354522E-2</v>
      </c>
      <c r="K19" s="51">
        <f>IF(D70=0,"n/a",D19/D70)</f>
        <v>5.6317474542492994E-2</v>
      </c>
    </row>
    <row r="20" spans="1:11" ht="6" customHeight="1" x14ac:dyDescent="0.2">
      <c r="A20" s="6"/>
      <c r="B20" s="50"/>
      <c r="C20" s="45"/>
      <c r="D20" s="50"/>
      <c r="E20" s="45"/>
      <c r="F20" s="50"/>
      <c r="G20" s="45"/>
      <c r="H20" s="50" t="s">
        <v>15</v>
      </c>
      <c r="I20" s="44"/>
      <c r="J20" s="44"/>
      <c r="K20" s="44"/>
    </row>
    <row r="21" spans="1:11" x14ac:dyDescent="0.2">
      <c r="A21" s="12" t="s">
        <v>21</v>
      </c>
      <c r="B21" s="39">
        <f>SUM(B17:B19)</f>
        <v>3454463193.46</v>
      </c>
      <c r="C21" s="39"/>
      <c r="D21" s="39">
        <f>SUM(D17:D19)</f>
        <v>3305438106.9399996</v>
      </c>
      <c r="E21" s="39"/>
      <c r="F21" s="39">
        <f>SUM(F17:F19)</f>
        <v>149025086.52000013</v>
      </c>
      <c r="G21" s="39"/>
      <c r="H21" s="15">
        <f>IF(D21=0,"n/a",IF(AND(F21/D21&lt;1,F21/D21&gt;-1),F21/D21,"n/a"))</f>
        <v>4.5084821345500764E-2</v>
      </c>
      <c r="I21" s="43"/>
      <c r="J21" s="41"/>
      <c r="K21" s="41"/>
    </row>
    <row r="22" spans="1:11" ht="6.6" customHeight="1" x14ac:dyDescent="0.2">
      <c r="A22" s="16"/>
      <c r="B22" s="39"/>
      <c r="C22" s="39"/>
      <c r="D22" s="39"/>
      <c r="E22" s="39"/>
      <c r="F22" s="39"/>
      <c r="G22" s="39"/>
      <c r="H22" s="41" t="s">
        <v>15</v>
      </c>
      <c r="I22" s="43"/>
      <c r="J22" s="41"/>
      <c r="K22" s="41"/>
    </row>
    <row r="23" spans="1:11" x14ac:dyDescent="0.2">
      <c r="A23" s="16" t="s">
        <v>20</v>
      </c>
      <c r="B23" s="39">
        <v>-19614081.98</v>
      </c>
      <c r="C23" s="39"/>
      <c r="D23" s="39">
        <v>-13384708.359999999</v>
      </c>
      <c r="E23" s="39"/>
      <c r="F23" s="39">
        <f>B23-D23</f>
        <v>-6229373.620000001</v>
      </c>
      <c r="G23" s="39"/>
      <c r="H23" s="15">
        <f>IF(D23=0,"n/a",IF(AND(F23/D23&lt;1,F23/D23&gt;-1),F23/D23,"n/a"))</f>
        <v>0.46540973866986829</v>
      </c>
      <c r="I23" s="43"/>
      <c r="J23" s="41"/>
      <c r="K23" s="41"/>
    </row>
    <row r="24" spans="1:11" x14ac:dyDescent="0.2">
      <c r="A24" s="16" t="s">
        <v>19</v>
      </c>
      <c r="B24" s="39">
        <v>13313406.289999999</v>
      </c>
      <c r="C24" s="39"/>
      <c r="D24" s="39">
        <v>19304861.960000001</v>
      </c>
      <c r="E24" s="39"/>
      <c r="F24" s="39">
        <f>B24-D24</f>
        <v>-5991455.6700000018</v>
      </c>
      <c r="G24" s="39"/>
      <c r="H24" s="15">
        <f>IF(D24=0,"n/a",IF(AND(F24/D24&lt;1,F24/D24&gt;-1),F24/D24,"n/a"))</f>
        <v>-0.31035993328594624</v>
      </c>
      <c r="I24" s="43"/>
      <c r="J24" s="41"/>
      <c r="K24" s="41"/>
    </row>
    <row r="25" spans="1:11" x14ac:dyDescent="0.2">
      <c r="A25" s="16" t="s">
        <v>18</v>
      </c>
      <c r="B25" s="39">
        <v>-5435588.3899999997</v>
      </c>
      <c r="C25" s="39"/>
      <c r="D25" s="39">
        <v>2540719.0099999998</v>
      </c>
      <c r="E25" s="39"/>
      <c r="F25" s="39">
        <f>B25-D25</f>
        <v>-7976307.3999999994</v>
      </c>
      <c r="G25" s="39"/>
      <c r="H25" s="15" t="str">
        <f>IF(D25=0,"n/a",IF(AND(F25/D25&lt;1,F25/D25&gt;-1),F25/D25,"n/a"))</f>
        <v>n/a</v>
      </c>
      <c r="I25" s="43"/>
      <c r="J25" s="41"/>
      <c r="K25" s="41"/>
    </row>
    <row r="26" spans="1:11" x14ac:dyDescent="0.2">
      <c r="A26" s="16" t="s">
        <v>17</v>
      </c>
      <c r="B26" s="49">
        <v>50925764.539999999</v>
      </c>
      <c r="C26" s="39"/>
      <c r="D26" s="49">
        <v>39514844.810000002</v>
      </c>
      <c r="E26" s="39"/>
      <c r="F26" s="49">
        <f>B26-D26</f>
        <v>11410919.729999997</v>
      </c>
      <c r="G26" s="39"/>
      <c r="H26" s="17">
        <f>IF(D26=0,"n/a",IF(AND(F26/D26&lt;1,F26/D26&gt;-1),F26/D26,"n/a"))</f>
        <v>0.28877551676761848</v>
      </c>
      <c r="I26" s="43"/>
      <c r="J26" s="41"/>
      <c r="K26" s="41"/>
    </row>
    <row r="27" spans="1:11" x14ac:dyDescent="0.2">
      <c r="A27" s="16" t="s">
        <v>16</v>
      </c>
      <c r="B27" s="49">
        <f>SUM(B23:B26)</f>
        <v>39189500.459999993</v>
      </c>
      <c r="C27" s="39"/>
      <c r="D27" s="49">
        <f>SUM(D23:D26)</f>
        <v>47975717.420000002</v>
      </c>
      <c r="E27" s="39"/>
      <c r="F27" s="49">
        <f>SUM(F23:F26)</f>
        <v>-8786216.9600000046</v>
      </c>
      <c r="G27" s="39"/>
      <c r="H27" s="17">
        <f>IF(D27=0,"n/a",IF(AND(F27/D27&lt;1,F27/D27&gt;-1),F27/D27,"n/a"))</f>
        <v>-0.18313883423736416</v>
      </c>
      <c r="I27" s="43"/>
      <c r="J27" s="41"/>
      <c r="K27" s="41"/>
    </row>
    <row r="28" spans="1:11" ht="6.6" customHeight="1" x14ac:dyDescent="0.2">
      <c r="A28" s="16"/>
      <c r="B28" s="40"/>
      <c r="C28" s="40"/>
      <c r="D28" s="40"/>
      <c r="E28" s="40"/>
      <c r="F28" s="40"/>
      <c r="G28" s="39"/>
      <c r="H28" s="41" t="s">
        <v>15</v>
      </c>
      <c r="I28" s="43"/>
      <c r="J28" s="41"/>
      <c r="K28" s="41"/>
    </row>
    <row r="29" spans="1:11" ht="13.5" thickBot="1" x14ac:dyDescent="0.25">
      <c r="A29" s="12" t="s">
        <v>14</v>
      </c>
      <c r="B29" s="48">
        <f>+B27+B21</f>
        <v>3493652693.9200001</v>
      </c>
      <c r="C29" s="40"/>
      <c r="D29" s="48">
        <f>+D27+D21</f>
        <v>3353413824.3599997</v>
      </c>
      <c r="E29" s="40"/>
      <c r="F29" s="48">
        <f>+F27+F21</f>
        <v>140238869.56000012</v>
      </c>
      <c r="G29" s="39"/>
      <c r="H29" s="8">
        <f>IF(D29=0,"n/a",IF(AND(F29/D29&lt;1,F29/D29&gt;-1),F29/D29,"n/a"))</f>
        <v>4.1819732638206313E-2</v>
      </c>
      <c r="I29" s="43"/>
      <c r="J29" s="41"/>
      <c r="K29" s="41"/>
    </row>
    <row r="30" spans="1:11" ht="4.1500000000000004" customHeight="1" thickTop="1" x14ac:dyDescent="0.2">
      <c r="A30" s="16"/>
      <c r="B30" s="40"/>
      <c r="C30" s="40"/>
      <c r="D30" s="40"/>
      <c r="E30" s="40"/>
      <c r="F30" s="40"/>
      <c r="G30" s="39"/>
      <c r="H30" s="47"/>
      <c r="I30" s="43"/>
      <c r="J30" s="41"/>
      <c r="K30" s="41"/>
    </row>
    <row r="31" spans="1:11" ht="13.15" customHeight="1" x14ac:dyDescent="0.2">
      <c r="A31" s="6"/>
      <c r="B31" s="46"/>
      <c r="C31" s="46"/>
      <c r="D31" s="46"/>
      <c r="E31" s="46"/>
      <c r="F31" s="46"/>
      <c r="G31" s="45"/>
      <c r="H31" s="39"/>
      <c r="I31" s="44"/>
      <c r="J31" s="44"/>
      <c r="K31" s="44"/>
    </row>
    <row r="32" spans="1:11" x14ac:dyDescent="0.2">
      <c r="A32" s="16" t="s">
        <v>29</v>
      </c>
      <c r="B32" s="40">
        <v>-22960349.517000001</v>
      </c>
      <c r="C32" s="40"/>
      <c r="D32" s="40">
        <v>-7122650.2029999997</v>
      </c>
      <c r="E32" s="40"/>
      <c r="F32" s="40"/>
      <c r="G32" s="39"/>
      <c r="H32" s="39"/>
      <c r="I32" s="41"/>
      <c r="J32" s="41"/>
      <c r="K32" s="41"/>
    </row>
    <row r="33" spans="1:11" x14ac:dyDescent="0.2">
      <c r="A33" s="16" t="s">
        <v>30</v>
      </c>
      <c r="B33" s="40">
        <v>123283093.98999999</v>
      </c>
      <c r="C33" s="40"/>
      <c r="D33" s="40">
        <v>112443455.28</v>
      </c>
      <c r="E33" s="40"/>
      <c r="F33" s="40"/>
      <c r="G33" s="39"/>
      <c r="H33" s="39"/>
      <c r="I33" s="41"/>
      <c r="J33" s="41"/>
      <c r="K33" s="41"/>
    </row>
    <row r="34" spans="1:11" ht="12" customHeight="1" x14ac:dyDescent="0.2">
      <c r="A34" s="16" t="s">
        <v>31</v>
      </c>
      <c r="B34" s="40">
        <v>-90096839.310000002</v>
      </c>
      <c r="C34" s="40"/>
      <c r="D34" s="40">
        <v>-85911024.835999995</v>
      </c>
      <c r="E34" s="40"/>
      <c r="F34" s="40"/>
      <c r="G34" s="39"/>
      <c r="H34" s="39"/>
      <c r="I34" s="41"/>
      <c r="J34" s="41"/>
      <c r="K34" s="41"/>
    </row>
    <row r="35" spans="1:11" x14ac:dyDescent="0.2">
      <c r="A35" s="16" t="s">
        <v>32</v>
      </c>
      <c r="B35" s="40">
        <v>127861837.389</v>
      </c>
      <c r="C35" s="40"/>
      <c r="D35" s="40">
        <v>103568768.20200001</v>
      </c>
      <c r="E35" s="40"/>
      <c r="F35" s="40"/>
      <c r="G35" s="39"/>
      <c r="H35" s="39"/>
      <c r="I35" s="41"/>
      <c r="J35" s="41"/>
      <c r="K35" s="41"/>
    </row>
    <row r="36" spans="1:11" x14ac:dyDescent="0.2">
      <c r="A36" s="16" t="s">
        <v>33</v>
      </c>
      <c r="B36" s="40">
        <v>-19262.07</v>
      </c>
      <c r="C36" s="40"/>
      <c r="D36" s="40">
        <v>481961.87800000003</v>
      </c>
      <c r="E36" s="40"/>
      <c r="F36" s="40"/>
      <c r="G36" s="39"/>
      <c r="H36" s="39"/>
      <c r="I36" s="41"/>
      <c r="J36" s="41"/>
      <c r="K36" s="41"/>
    </row>
    <row r="37" spans="1:11" x14ac:dyDescent="0.2">
      <c r="A37" s="16" t="s">
        <v>34</v>
      </c>
      <c r="B37" s="40">
        <v>82713744.950000003</v>
      </c>
      <c r="C37" s="40"/>
      <c r="D37" s="40">
        <v>60919200.649999999</v>
      </c>
      <c r="E37" s="40"/>
      <c r="F37" s="40"/>
      <c r="G37" s="39"/>
      <c r="H37" s="39"/>
      <c r="I37" s="41"/>
      <c r="J37" s="41"/>
      <c r="K37" s="41"/>
    </row>
    <row r="38" spans="1:11" x14ac:dyDescent="0.2">
      <c r="A38" s="16" t="s">
        <v>35</v>
      </c>
      <c r="B38" s="40">
        <v>93919314.040000007</v>
      </c>
      <c r="C38" s="40"/>
      <c r="D38" s="40">
        <v>81521711.5</v>
      </c>
      <c r="E38" s="40"/>
      <c r="F38" s="40"/>
      <c r="G38" s="39"/>
      <c r="H38" s="39"/>
      <c r="I38" s="41"/>
      <c r="J38" s="41"/>
      <c r="K38" s="41"/>
    </row>
    <row r="39" spans="1:11" x14ac:dyDescent="0.2">
      <c r="A39" s="16" t="s">
        <v>36</v>
      </c>
      <c r="B39" s="40">
        <v>95078681.603</v>
      </c>
      <c r="C39" s="40"/>
      <c r="D39" s="40">
        <v>44713669</v>
      </c>
      <c r="E39" s="40"/>
      <c r="F39" s="40"/>
      <c r="G39" s="39"/>
      <c r="H39" s="39"/>
      <c r="I39" s="41"/>
      <c r="J39" s="41"/>
      <c r="K39" s="41"/>
    </row>
    <row r="40" spans="1:11" x14ac:dyDescent="0.2">
      <c r="A40" s="16" t="s">
        <v>37</v>
      </c>
      <c r="B40" s="40">
        <v>13649613.477</v>
      </c>
      <c r="C40" s="40"/>
      <c r="D40" s="40">
        <v>9290557.7219999991</v>
      </c>
      <c r="E40" s="40"/>
      <c r="F40" s="40"/>
      <c r="G40" s="39"/>
      <c r="H40" s="39"/>
      <c r="I40" s="41"/>
      <c r="J40" s="41"/>
      <c r="K40" s="41"/>
    </row>
    <row r="41" spans="1:11" x14ac:dyDescent="0.2">
      <c r="A41" s="16" t="s">
        <v>38</v>
      </c>
      <c r="B41" s="40">
        <v>0</v>
      </c>
      <c r="C41" s="40"/>
      <c r="D41" s="40">
        <v>0</v>
      </c>
      <c r="E41" s="40"/>
      <c r="F41" s="40"/>
      <c r="G41" s="39"/>
      <c r="H41" s="39"/>
      <c r="I41" s="41"/>
      <c r="J41" s="41"/>
      <c r="K41" s="41"/>
    </row>
    <row r="42" spans="1:11" x14ac:dyDescent="0.2">
      <c r="A42" s="16" t="s">
        <v>39</v>
      </c>
      <c r="B42" s="40">
        <v>63055.805999999997</v>
      </c>
      <c r="C42" s="40"/>
      <c r="D42" s="40">
        <v>100509.151</v>
      </c>
      <c r="E42" s="40"/>
      <c r="F42" s="40"/>
      <c r="G42" s="39"/>
      <c r="H42" s="39"/>
      <c r="I42" s="41"/>
      <c r="J42" s="41"/>
      <c r="K42" s="41"/>
    </row>
    <row r="43" spans="1:11" x14ac:dyDescent="0.2">
      <c r="A43" s="16" t="s">
        <v>40</v>
      </c>
      <c r="B43" s="40">
        <v>-33875913.946999997</v>
      </c>
      <c r="C43" s="40"/>
      <c r="D43" s="40">
        <v>-33903386.364</v>
      </c>
      <c r="E43" s="40"/>
      <c r="F43" s="40"/>
      <c r="G43" s="39"/>
      <c r="H43" s="39"/>
      <c r="I43" s="41"/>
      <c r="J43" s="41"/>
      <c r="K43" s="41"/>
    </row>
    <row r="44" spans="1:11" x14ac:dyDescent="0.2">
      <c r="A44" s="16" t="s">
        <v>41</v>
      </c>
      <c r="B44" s="40">
        <v>32832370.842999998</v>
      </c>
      <c r="C44" s="40"/>
      <c r="D44" s="40">
        <v>33682496.369999997</v>
      </c>
      <c r="E44" s="40"/>
      <c r="F44" s="40"/>
      <c r="G44" s="39"/>
      <c r="H44" s="39"/>
      <c r="I44" s="41"/>
      <c r="J44" s="41"/>
      <c r="K44" s="41"/>
    </row>
    <row r="45" spans="1:11" x14ac:dyDescent="0.2">
      <c r="A45" s="16" t="s">
        <v>42</v>
      </c>
      <c r="B45" s="40">
        <v>-3264286.406</v>
      </c>
      <c r="C45" s="40"/>
      <c r="D45" s="40">
        <v>-1899579.808</v>
      </c>
      <c r="E45" s="40"/>
      <c r="F45" s="40"/>
      <c r="G45" s="39"/>
      <c r="H45" s="39"/>
      <c r="I45" s="41"/>
      <c r="J45" s="41"/>
      <c r="K45" s="41"/>
    </row>
    <row r="46" spans="1:11" x14ac:dyDescent="0.2">
      <c r="A46" s="16" t="s">
        <v>43</v>
      </c>
      <c r="B46" s="40">
        <v>31310261.280000001</v>
      </c>
      <c r="C46" s="40"/>
      <c r="D46" s="40">
        <v>45410440.060000002</v>
      </c>
      <c r="E46" s="40"/>
      <c r="F46" s="40"/>
      <c r="G46" s="39"/>
      <c r="H46" s="39"/>
      <c r="I46" s="41"/>
      <c r="J46" s="41"/>
      <c r="K46" s="41"/>
    </row>
    <row r="47" spans="1:11" x14ac:dyDescent="0.2">
      <c r="A47" s="16" t="s">
        <v>44</v>
      </c>
      <c r="B47" s="40">
        <v>35047557.452</v>
      </c>
      <c r="C47" s="40"/>
      <c r="D47" s="40">
        <v>35235019.498000003</v>
      </c>
      <c r="E47" s="40"/>
      <c r="F47" s="40"/>
      <c r="G47" s="39"/>
      <c r="H47" s="39"/>
      <c r="I47" s="41"/>
      <c r="J47" s="41"/>
      <c r="K47" s="41"/>
    </row>
    <row r="48" spans="1:11" x14ac:dyDescent="0.2">
      <c r="A48" s="16" t="s">
        <v>45</v>
      </c>
      <c r="B48" s="40">
        <v>14062864.072000001</v>
      </c>
      <c r="C48" s="40"/>
      <c r="D48" s="40">
        <v>20273331.741999999</v>
      </c>
      <c r="E48" s="40"/>
      <c r="F48" s="40"/>
      <c r="G48" s="39"/>
      <c r="H48" s="39"/>
      <c r="I48" s="41"/>
      <c r="J48" s="41"/>
      <c r="K48" s="41"/>
    </row>
    <row r="49" spans="1:11" ht="12.75" customHeight="1" x14ac:dyDescent="0.2">
      <c r="A49" s="16" t="s">
        <v>46</v>
      </c>
      <c r="B49" s="40">
        <v>61573002.159000002</v>
      </c>
      <c r="C49" s="40"/>
      <c r="D49" s="40">
        <v>57899971.725000001</v>
      </c>
      <c r="E49" s="40"/>
      <c r="F49" s="40"/>
      <c r="G49" s="39"/>
      <c r="H49" s="39"/>
      <c r="I49" s="41"/>
      <c r="J49" s="41"/>
      <c r="K49" s="41"/>
    </row>
    <row r="50" spans="1:11" ht="12.75" customHeight="1" x14ac:dyDescent="0.2">
      <c r="A50" s="16" t="s">
        <v>47</v>
      </c>
      <c r="B50" s="40">
        <v>111392847.51000001</v>
      </c>
      <c r="C50" s="40"/>
      <c r="D50" s="40">
        <v>181999050.77000001</v>
      </c>
      <c r="E50" s="40"/>
      <c r="F50" s="40"/>
      <c r="G50" s="39"/>
      <c r="H50" s="39"/>
      <c r="I50" s="41"/>
      <c r="J50" s="41"/>
      <c r="K50" s="41"/>
    </row>
    <row r="51" spans="1:11" ht="12.75" customHeight="1" x14ac:dyDescent="0.2">
      <c r="A51" s="16" t="s">
        <v>48</v>
      </c>
      <c r="B51" s="40">
        <v>84897252.473000005</v>
      </c>
      <c r="C51" s="40"/>
      <c r="D51" s="40">
        <v>0</v>
      </c>
      <c r="E51" s="40"/>
      <c r="F51" s="40"/>
      <c r="G51" s="39"/>
      <c r="H51" s="39"/>
      <c r="I51" s="41"/>
      <c r="J51" s="41"/>
      <c r="K51" s="41"/>
    </row>
    <row r="52" spans="1:11" ht="12.75" customHeight="1" x14ac:dyDescent="0.2">
      <c r="A52" s="16" t="s">
        <v>49</v>
      </c>
      <c r="B52" s="40">
        <v>8096083.398</v>
      </c>
      <c r="C52" s="40"/>
      <c r="D52" s="40">
        <v>6570056.5410000002</v>
      </c>
      <c r="E52" s="40"/>
      <c r="F52" s="40"/>
      <c r="G52" s="39"/>
      <c r="H52" s="39"/>
      <c r="I52" s="41"/>
      <c r="J52" s="41"/>
      <c r="K52" s="41"/>
    </row>
    <row r="53" spans="1:11" ht="12.75" customHeight="1" x14ac:dyDescent="0.2">
      <c r="A53" s="16" t="s">
        <v>56</v>
      </c>
      <c r="B53" s="40">
        <v>1013256.25</v>
      </c>
      <c r="C53" s="40"/>
      <c r="D53" s="40">
        <v>0</v>
      </c>
      <c r="E53" s="40"/>
      <c r="F53" s="40"/>
      <c r="G53" s="39"/>
      <c r="H53" s="39"/>
      <c r="I53" s="41"/>
      <c r="J53" s="41"/>
      <c r="K53" s="41"/>
    </row>
    <row r="54" spans="1:11" ht="12.75" customHeight="1" x14ac:dyDescent="0.2">
      <c r="A54" s="16" t="s">
        <v>50</v>
      </c>
      <c r="B54" s="40">
        <v>-3365.09</v>
      </c>
      <c r="C54" s="40"/>
      <c r="D54" s="40">
        <v>-3535641.61</v>
      </c>
      <c r="E54" s="40"/>
      <c r="F54" s="40"/>
      <c r="G54" s="39"/>
      <c r="H54" s="39"/>
      <c r="I54" s="41"/>
      <c r="J54" s="41"/>
      <c r="K54" s="41"/>
    </row>
    <row r="55" spans="1:11" ht="12.75" customHeight="1" x14ac:dyDescent="0.2">
      <c r="A55" s="16" t="s">
        <v>51</v>
      </c>
      <c r="B55" s="40">
        <v>-41540822.43</v>
      </c>
      <c r="C55" s="40"/>
      <c r="D55" s="40">
        <v>-31535588.93</v>
      </c>
      <c r="E55" s="40"/>
      <c r="F55" s="40"/>
      <c r="G55" s="39"/>
      <c r="H55" s="39"/>
      <c r="I55" s="41"/>
      <c r="J55" s="41"/>
      <c r="K55" s="41"/>
    </row>
    <row r="56" spans="1:11" ht="12.75" customHeight="1" x14ac:dyDescent="0.2">
      <c r="A56" s="16" t="s">
        <v>52</v>
      </c>
      <c r="B56" s="40">
        <v>166171.636</v>
      </c>
      <c r="C56" s="40"/>
      <c r="D56" s="40">
        <v>29060.42</v>
      </c>
      <c r="E56" s="40"/>
      <c r="F56" s="40"/>
      <c r="G56" s="39"/>
      <c r="H56" s="39"/>
      <c r="I56" s="41"/>
      <c r="J56" s="41"/>
      <c r="K56" s="41"/>
    </row>
    <row r="57" spans="1:11" ht="12.75" customHeight="1" x14ac:dyDescent="0.2">
      <c r="A57" s="16" t="s">
        <v>53</v>
      </c>
      <c r="B57" s="40">
        <v>9442386.1500000004</v>
      </c>
      <c r="C57" s="40"/>
      <c r="D57" s="40">
        <v>0</v>
      </c>
      <c r="E57" s="40"/>
      <c r="F57" s="40"/>
      <c r="G57" s="39"/>
      <c r="H57" s="39"/>
      <c r="I57" s="41"/>
      <c r="J57" s="41"/>
      <c r="K57" s="41"/>
    </row>
    <row r="58" spans="1:11" ht="12.75" customHeight="1" x14ac:dyDescent="0.2">
      <c r="A58" s="16"/>
      <c r="B58" s="40"/>
      <c r="C58" s="40"/>
      <c r="D58" s="40"/>
      <c r="E58" s="40"/>
      <c r="F58" s="40"/>
      <c r="G58" s="39"/>
      <c r="H58" s="39"/>
      <c r="I58" s="41"/>
      <c r="J58" s="41"/>
      <c r="K58" s="41"/>
    </row>
    <row r="59" spans="1:11" ht="13.15" customHeight="1" x14ac:dyDescent="0.2">
      <c r="A59" s="16"/>
      <c r="B59" s="34"/>
      <c r="C59" s="34"/>
      <c r="D59" s="34"/>
      <c r="E59" s="34"/>
      <c r="F59" s="38" t="s">
        <v>54</v>
      </c>
      <c r="G59" s="37"/>
      <c r="H59" s="37"/>
      <c r="I59" s="2"/>
      <c r="J59" s="2"/>
      <c r="K59" s="2"/>
    </row>
    <row r="60" spans="1:11" x14ac:dyDescent="0.2">
      <c r="A60" s="2"/>
      <c r="B60" s="36" t="s">
        <v>13</v>
      </c>
      <c r="C60" s="34"/>
      <c r="D60" s="36" t="s">
        <v>13</v>
      </c>
      <c r="E60" s="34"/>
      <c r="F60" s="34"/>
      <c r="G60" s="2"/>
      <c r="H60" s="2"/>
      <c r="I60" s="3"/>
      <c r="J60" s="2"/>
      <c r="K60" s="2"/>
    </row>
    <row r="61" spans="1:11" ht="13.15" customHeight="1" x14ac:dyDescent="0.2">
      <c r="A61" s="35" t="s">
        <v>12</v>
      </c>
      <c r="B61" s="33">
        <v>2025</v>
      </c>
      <c r="C61" s="34"/>
      <c r="D61" s="33">
        <v>2024</v>
      </c>
      <c r="E61" s="34"/>
      <c r="F61" s="71" t="s">
        <v>11</v>
      </c>
      <c r="G61" s="2"/>
      <c r="H61" s="30" t="s">
        <v>10</v>
      </c>
      <c r="I61" s="29"/>
      <c r="J61" s="2"/>
      <c r="K61" s="2"/>
    </row>
    <row r="62" spans="1:11" ht="6" customHeight="1" x14ac:dyDescent="0.2">
      <c r="A62" s="6"/>
      <c r="B62" s="27"/>
      <c r="C62" s="28"/>
      <c r="D62" s="27"/>
      <c r="E62" s="28"/>
      <c r="F62" s="27"/>
      <c r="G62" s="26"/>
      <c r="H62" s="25"/>
      <c r="I62" s="24"/>
      <c r="J62" s="6"/>
      <c r="K62" s="6"/>
    </row>
    <row r="63" spans="1:11" x14ac:dyDescent="0.2">
      <c r="A63" s="16" t="s">
        <v>9</v>
      </c>
      <c r="B63" s="11">
        <v>11528542671.834999</v>
      </c>
      <c r="C63" s="11"/>
      <c r="D63" s="11">
        <v>11320516448.319</v>
      </c>
      <c r="E63" s="11"/>
      <c r="F63" s="11">
        <f>B63-D63</f>
        <v>208026223.51599884</v>
      </c>
      <c r="G63" s="9"/>
      <c r="H63" s="15">
        <f>IF(D63=0,"n/a",IF(AND(F63/D63&lt;1,F63/D63&gt;-1),F63/D63,"n/a"))</f>
        <v>1.8376036505550853E-2</v>
      </c>
      <c r="I63" s="7"/>
      <c r="J63" s="6"/>
      <c r="K63" s="6"/>
    </row>
    <row r="64" spans="1:11" ht="12.75" customHeight="1" x14ac:dyDescent="0.2">
      <c r="A64" s="16" t="s">
        <v>8</v>
      </c>
      <c r="B64" s="11">
        <v>8587221168.6829996</v>
      </c>
      <c r="C64" s="11"/>
      <c r="D64" s="11">
        <v>8599393268.8719997</v>
      </c>
      <c r="E64" s="11"/>
      <c r="F64" s="11">
        <f>B64-D64</f>
        <v>-12172100.18900013</v>
      </c>
      <c r="G64" s="9"/>
      <c r="H64" s="15">
        <f>IF(D64=0,"n/a",IF(AND(F64/D64&lt;1,F64/D64&gt;-1),F64/D64,"n/a"))</f>
        <v>-1.4154603480062459E-3</v>
      </c>
      <c r="I64" s="7"/>
      <c r="J64" s="6"/>
      <c r="K64" s="6"/>
    </row>
    <row r="65" spans="1:11" x14ac:dyDescent="0.2">
      <c r="A65" s="16" t="s">
        <v>7</v>
      </c>
      <c r="B65" s="11">
        <v>1037211064.274</v>
      </c>
      <c r="C65" s="11"/>
      <c r="D65" s="11">
        <v>1069756361.522</v>
      </c>
      <c r="E65" s="11"/>
      <c r="F65" s="11">
        <f>B65-D65</f>
        <v>-32545297.247999907</v>
      </c>
      <c r="G65" s="9"/>
      <c r="H65" s="15">
        <f>IF(D65=0,"n/a",IF(AND(F65/D65&lt;1,F65/D65&gt;-1),F65/D65,"n/a"))</f>
        <v>-3.0423092975765023E-2</v>
      </c>
      <c r="I65" s="7"/>
      <c r="J65" s="6"/>
      <c r="K65" s="6"/>
    </row>
    <row r="66" spans="1:11" x14ac:dyDescent="0.2">
      <c r="A66" s="16" t="s">
        <v>6</v>
      </c>
      <c r="B66" s="11">
        <v>70799281.574000001</v>
      </c>
      <c r="C66" s="11"/>
      <c r="D66" s="11">
        <v>69138454.545000002</v>
      </c>
      <c r="E66" s="11"/>
      <c r="F66" s="11">
        <f>B66-D66</f>
        <v>1660827.0289999992</v>
      </c>
      <c r="G66" s="9"/>
      <c r="H66" s="15">
        <f>IF(D66=0,"n/a",IF(AND(F66/D66&lt;1,F66/D66&gt;-1),F66/D66,"n/a"))</f>
        <v>2.4021755185734159E-2</v>
      </c>
      <c r="I66" s="7"/>
      <c r="J66" s="23"/>
      <c r="K66" s="6"/>
    </row>
    <row r="67" spans="1:11" ht="12.75" customHeight="1" x14ac:dyDescent="0.2">
      <c r="A67" s="70" t="s">
        <v>5</v>
      </c>
      <c r="B67" s="18">
        <v>7043240</v>
      </c>
      <c r="C67" s="18"/>
      <c r="D67" s="18">
        <v>6880480</v>
      </c>
      <c r="E67" s="18"/>
      <c r="F67" s="18">
        <f>B67-D67</f>
        <v>162760</v>
      </c>
      <c r="G67" s="69"/>
      <c r="H67" s="17">
        <f>IF(D67=0,"n/a",IF(AND(F67/D67&lt;1,F67/D67&gt;-1),F67/D67,"n/a"))</f>
        <v>2.3655326372578656E-2</v>
      </c>
      <c r="I67" s="7"/>
      <c r="J67" s="6"/>
      <c r="K67" s="6"/>
    </row>
    <row r="68" spans="1:11" ht="12.75" customHeight="1" x14ac:dyDescent="0.2">
      <c r="A68" s="12" t="s">
        <v>4</v>
      </c>
      <c r="B68" s="11">
        <f>SUM(B63:B67)</f>
        <v>21230817426.365997</v>
      </c>
      <c r="C68" s="11">
        <f>SUM(C63:C67)</f>
        <v>0</v>
      </c>
      <c r="D68" s="11">
        <f>SUM(D63:D67)</f>
        <v>21065685013.257999</v>
      </c>
      <c r="E68" s="11"/>
      <c r="F68" s="11">
        <f>SUM(F63:F67)</f>
        <v>165132413.10799879</v>
      </c>
      <c r="G68" s="9"/>
      <c r="H68" s="15">
        <f>IF(D68=0,"n/a",IF(AND(F68/D68&lt;1,F68/D68&gt;-1),F68/D68,"n/a"))</f>
        <v>7.838929187637159E-3</v>
      </c>
      <c r="I68" s="7"/>
      <c r="J68" s="6"/>
      <c r="K68" s="6"/>
    </row>
    <row r="69" spans="1:11" x14ac:dyDescent="0.2">
      <c r="A69" s="16" t="s">
        <v>22</v>
      </c>
      <c r="B69" s="11">
        <v>2228386495.6020002</v>
      </c>
      <c r="C69" s="11"/>
      <c r="D69" s="11">
        <v>2342725697.0570002</v>
      </c>
      <c r="E69" s="11"/>
      <c r="F69" s="11">
        <f>+B69-D69</f>
        <v>-114339201.45499992</v>
      </c>
      <c r="G69" s="9"/>
      <c r="H69" s="15">
        <f>IF(D69=0,"n/a",IF(AND(F69/D69&lt;1,F69/D69&gt;-1),F69/D69,"n/a"))</f>
        <v>-4.8806055953813175E-2</v>
      </c>
      <c r="I69" s="7"/>
      <c r="J69" s="6"/>
      <c r="K69" s="6"/>
    </row>
    <row r="70" spans="1:11" x14ac:dyDescent="0.2">
      <c r="A70" s="70" t="s">
        <v>2</v>
      </c>
      <c r="B70" s="18">
        <v>6748137819</v>
      </c>
      <c r="C70" s="18"/>
      <c r="D70" s="18">
        <v>7983891055</v>
      </c>
      <c r="E70" s="18"/>
      <c r="F70" s="18">
        <f>+B70-D70</f>
        <v>-1235753236</v>
      </c>
      <c r="G70" s="69"/>
      <c r="H70" s="17">
        <f>IF(D70=0,"n/a",IF(AND(F70/D70&lt;1,F70/D70&gt;-1),F70/D70,"n/a"))</f>
        <v>-0.15478082397255358</v>
      </c>
      <c r="I70" s="7"/>
      <c r="J70" s="6"/>
      <c r="K70" s="6"/>
    </row>
    <row r="71" spans="1:11" ht="13.5" thickBot="1" x14ac:dyDescent="0.25">
      <c r="A71" s="12" t="s">
        <v>1</v>
      </c>
      <c r="B71" s="10">
        <f>SUM(B68:B70)</f>
        <v>30207341740.967999</v>
      </c>
      <c r="C71" s="11"/>
      <c r="D71" s="10">
        <f>SUM(D68:D70)</f>
        <v>31392301765.314999</v>
      </c>
      <c r="E71" s="11"/>
      <c r="F71" s="10">
        <f>SUM(F68:F70)</f>
        <v>-1184960024.3470011</v>
      </c>
      <c r="G71" s="9"/>
      <c r="H71" s="8">
        <f>IF(D71=0,"n/a",IF(AND(F71/D71&lt;1,F71/D71&gt;-1),F71/D71,"n/a"))</f>
        <v>-3.7746834660472399E-2</v>
      </c>
      <c r="I71" s="7"/>
      <c r="J71" s="6"/>
      <c r="K71" s="6"/>
    </row>
    <row r="72" spans="1:11" ht="13.5" thickTop="1" x14ac:dyDescent="0.2">
      <c r="A72" s="2"/>
      <c r="B72" s="68"/>
      <c r="C72" s="32"/>
      <c r="D72" s="68"/>
      <c r="E72" s="32"/>
      <c r="F72" s="68"/>
      <c r="G72" s="5"/>
      <c r="H72" s="4"/>
      <c r="I72" s="3"/>
      <c r="J72" s="2"/>
      <c r="K72" s="2"/>
    </row>
    <row r="73" spans="1:11" x14ac:dyDescent="0.2">
      <c r="B73" s="32"/>
      <c r="C73" s="32"/>
      <c r="D73" s="32"/>
      <c r="E73" s="32"/>
      <c r="F73" s="32"/>
    </row>
    <row r="74" spans="1:11" x14ac:dyDescent="0.2">
      <c r="A74" s="67"/>
      <c r="B74" s="66"/>
      <c r="C74" s="66"/>
      <c r="D74" s="66"/>
      <c r="E74" s="66"/>
      <c r="F74" s="66"/>
      <c r="G74" s="66"/>
      <c r="H74" s="66"/>
      <c r="I74" s="66"/>
      <c r="J74" s="66"/>
      <c r="K74" s="66"/>
    </row>
  </sheetData>
  <printOptions horizontalCentered="1"/>
  <pageMargins left="0.25" right="0.25" top="0.25" bottom="0.39" header="0" footer="0"/>
  <pageSetup scale="79" orientation="landscape" r:id="rId1"/>
  <headerFooter alignWithMargins="0">
    <oddFooter>&amp;C4c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8A2655C-E272-46E2-A7E5-1147A28B2748}"/>
</file>

<file path=customXml/itemProps2.xml><?xml version="1.0" encoding="utf-8"?>
<ds:datastoreItem xmlns:ds="http://schemas.openxmlformats.org/officeDocument/2006/customXml" ds:itemID="{59574A0B-CF35-4B45-BB01-4D74A979E38A}"/>
</file>

<file path=customXml/itemProps3.xml><?xml version="1.0" encoding="utf-8"?>
<ds:datastoreItem xmlns:ds="http://schemas.openxmlformats.org/officeDocument/2006/customXml" ds:itemID="{C98DB55F-F3B6-413A-A0B2-B62A0228951D}"/>
</file>

<file path=customXml/itemProps4.xml><?xml version="1.0" encoding="utf-8"?>
<ds:datastoreItem xmlns:ds="http://schemas.openxmlformats.org/officeDocument/2006/customXml" ds:itemID="{B2BCBF02-AD89-45E8-BE21-D02A6ACF3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04-2025 SOE</vt:lpstr>
      <vt:lpstr>05-2025 SOE</vt:lpstr>
      <vt:lpstr>06-2025 SOE</vt:lpstr>
      <vt:lpstr>12 ME 06-2025 SOE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2025-08-12T23:50:11Z</dcterms:created>
  <dcterms:modified xsi:type="dcterms:W3CDTF">2025-08-12T23:57:17Z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2025-08-12T23:56:56Z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71c026db-5a48-4a97-a357-dc6d33de0d38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