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53D75BF1-C787-4531-9000-976885B1E23C}" xr6:coauthVersionLast="47" xr6:coauthVersionMax="47" xr10:uidLastSave="{00000000-0000-0000-0000-000000000000}"/>
  <bookViews>
    <workbookView xWindow="-120" yWindow="-120" windowWidth="20730" windowHeight="11160" xr2:uid="{F42DFF34-B24C-4DC8-A313-BCECD556F7BE}"/>
  </bookViews>
  <sheets>
    <sheet name="Mason CPA 5.1.20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ccounts">#REF!</definedName>
    <definedName name="AccrualThreshold">[1]JE_Entry!$K$11</definedName>
    <definedName name="adf" localSheetId="0">#REF!</definedName>
    <definedName name="adf">#REF!</definedName>
    <definedName name="afd" localSheetId="0">#REF!</definedName>
    <definedName name="afd">#REF!</definedName>
    <definedName name="AmountFrom">#REF!</definedName>
    <definedName name="AmountTo">#REF!</definedName>
    <definedName name="Area">#REF!</definedName>
    <definedName name="asdf" localSheetId="0">#REF!</definedName>
    <definedName name="asdf">#REF!</definedName>
    <definedName name="BeginDate">[2]WW_Volumes!$D$3</definedName>
    <definedName name="BREMAIR_COST_of_SERVICE_STUDY" localSheetId="0">#REF!</definedName>
    <definedName name="BREMAIR_COST_of_SERVICE_STUDY">#REF!</definedName>
    <definedName name="CloseDate">[1]JE_Entry!$K$7</definedName>
    <definedName name="Company">'[3]Company &amp; Rates'!$S$4:$S$6</definedName>
    <definedName name="ControlNumber">[4]Summary!$J$8</definedName>
    <definedName name="CRCTable" localSheetId="0">#REF!</definedName>
    <definedName name="CRCTable">#REF!</definedName>
    <definedName name="crctable2" localSheetId="0">#REF!</definedName>
    <definedName name="crctable2">#REF!</definedName>
    <definedName name="CRCTableOLD" localSheetId="0">#REF!</definedName>
    <definedName name="CRCTableOLD">#REF!</definedName>
    <definedName name="_xlnm.Criteria">#REF!</definedName>
    <definedName name="CriteriaType">[5]ControlPanel!$Z$2:$Z$5</definedName>
    <definedName name="CurrentMonth" localSheetId="0">#REF!</definedName>
    <definedName name="CurrentMonth">#REF!</definedName>
    <definedName name="customerlist">'[6]Customer Table'!$C$4:$C$36</definedName>
    <definedName name="customers">'[6]Customer Table'!$C$4:$C$13</definedName>
    <definedName name="CustType">#REF!</definedName>
    <definedName name="Cycle">#REF!</definedName>
    <definedName name="dafdas" localSheetId="0" hidden="1">#REF!</definedName>
    <definedName name="dafdas" hidden="1">#REF!</definedName>
    <definedName name="data10" localSheetId="0">#REF!</definedName>
    <definedName name="data10">#REF!</definedName>
    <definedName name="data4" localSheetId="0">#REF!</definedName>
    <definedName name="data4">#REF!</definedName>
    <definedName name="_xlnm.Database">#REF!</definedName>
    <definedName name="DateFrom" localSheetId="0">#REF!</definedName>
    <definedName name="DateFrom">#REF!</definedName>
    <definedName name="DateRange" localSheetId="0">#REF!</definedName>
    <definedName name="DateRange">#REF!</definedName>
    <definedName name="DateTo" localSheetId="0">#REF!</definedName>
    <definedName name="DateTo">#REF!</definedName>
    <definedName name="DeleteCMReconBook">[4]Summary!$J$10</definedName>
    <definedName name="dflt5">'[7]Customize Your Purchase Order'!$F$27</definedName>
    <definedName name="dflt6">'[8]Customize Your Purchase Order'!$F$28</definedName>
    <definedName name="dflt7">'[8]Customize Your Purchase Order'!$E$29</definedName>
    <definedName name="District">[9]Summary!$J$17</definedName>
    <definedName name="DistrictCode">[1]JE_Entry!$K$13</definedName>
    <definedName name="DistrictName">[4]Summary!$M$8</definedName>
    <definedName name="Districts">#REF!</definedName>
    <definedName name="DistStaffSignOffStatus">[4]Summary!$N$19</definedName>
    <definedName name="DivisionSignOffReq">[4]Summary!$M$11</definedName>
    <definedName name="DivSignOffStatus">[4]Summary!$N$18</definedName>
    <definedName name="End" localSheetId="0">#REF!</definedName>
    <definedName name="End">#REF!</definedName>
    <definedName name="EndDate">[2]WW_Volumes!$D$4</definedName>
    <definedName name="EntrieShownLimit">'[10]2016-04'!$D$6</definedName>
    <definedName name="FBTable" localSheetId="0">#REF!</definedName>
    <definedName name="FBTable">#REF!</definedName>
    <definedName name="FBTableOld" localSheetId="0">#REF!</definedName>
    <definedName name="FBTableOld">#REF!</definedName>
    <definedName name="FromMonth">#REF!</definedName>
    <definedName name="Haulers2">'[3]Company &amp; Rates'!$R$4:$R$10</definedName>
    <definedName name="HeaderReturnMessage">[4]Summary!$Q$16</definedName>
    <definedName name="HolidayList">[11]HolidayList!$A$2:$A$14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LastExecutedFor">[4]Summary!$Q$17</definedName>
    <definedName name="LastSavedOn">[4]Summary!$Q$19</definedName>
    <definedName name="LastTranxDate">[1]JE_Entry!$K$9</definedName>
    <definedName name="master_def" localSheetId="0">#REF!</definedName>
    <definedName name="master_def">#REF!</definedName>
    <definedName name="Material">'[3]Company &amp; Rates'!$Q$4:$Q$10</definedName>
    <definedName name="materials">'[6]Customer Table'!$I$4:$I$15</definedName>
    <definedName name="MissingAccountList">[4]Summary!$Q$18</definedName>
    <definedName name="NewAccountCheck">[4]Summary!$L$18</definedName>
    <definedName name="Posting">#REF!</definedName>
    <definedName name="_xlnm.Print_Area" localSheetId="0">'Mason CPA 5.1.2025'!$A$1:$P$30</definedName>
    <definedName name="_xlnm.Print_Titles" localSheetId="0">'Mason CPA 5.1.2025'!$A:$A,'Mason CPA 5.1.2025'!$2:$5</definedName>
    <definedName name="Print1" localSheetId="0">#REF!</definedName>
    <definedName name="Print1">#REF!</definedName>
    <definedName name="Print2" localSheetId="0">#REF!</definedName>
    <definedName name="Print2">#REF!</definedName>
    <definedName name="ReconMonth">[9]Summary!$J$18</definedName>
    <definedName name="RegionSignOffReq">[4]Summary!$M$10</definedName>
    <definedName name="RegionSignOffStatus">[4]Summary!$N$17</definedName>
    <definedName name="ReportNames">[5]ControlPanel!$X$2:$X$8</definedName>
    <definedName name="sDate">#REF!</definedName>
    <definedName name="sortcol" localSheetId="0">#REF!</definedName>
    <definedName name="sortcol">#REF!</definedName>
    <definedName name="StartData">#REF!</definedName>
    <definedName name="StartData2">#REF!</definedName>
    <definedName name="StartData4">#REF!</definedName>
    <definedName name="StartWW">[2]WW_Volumes!#REF!</definedName>
    <definedName name="SubSystems">#REF!</definedName>
    <definedName name="Systems">#REF!</definedName>
    <definedName name="TheTable" localSheetId="0">#REF!</definedName>
    <definedName name="TheTable">#REF!</definedName>
    <definedName name="TheTableOLD" localSheetId="0">#REF!</definedName>
    <definedName name="TheTableOLD">#REF!</definedName>
    <definedName name="ToMonth">#REF!</definedName>
    <definedName name="type">'[6]Customer Table'!$H$4:$H$6</definedName>
    <definedName name="UserTestMode">[4]Summary!$J$9</definedName>
    <definedName name="VarianceStatus">[4]Summary!$L$17</definedName>
    <definedName name="VarianceTolerance">[4]Summary!$U$21</definedName>
    <definedName name="VendorCode">#REF!</definedName>
    <definedName name="WTable" localSheetId="0">#REF!</definedName>
    <definedName name="WTable">#REF!</definedName>
    <definedName name="WTableOld" localSheetId="0">#REF!</definedName>
    <definedName name="WTableOld">#REF!</definedName>
    <definedName name="xEndDate1">#REF!</definedName>
    <definedName name="xStartDate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G17" i="1" s="1"/>
  <c r="H17" i="1" s="1"/>
  <c r="H16" i="1"/>
  <c r="D18" i="1"/>
  <c r="C18" i="1"/>
  <c r="B18" i="1"/>
  <c r="M12" i="1"/>
  <c r="M16" i="1" s="1"/>
  <c r="J12" i="1"/>
  <c r="H12" i="1"/>
  <c r="E12" i="1"/>
  <c r="E16" i="1" s="1"/>
  <c r="B12" i="1"/>
  <c r="L12" i="1"/>
  <c r="K12" i="1"/>
  <c r="I12" i="1"/>
  <c r="G12" i="1"/>
  <c r="F12" i="1"/>
  <c r="D12" i="1"/>
  <c r="N8" i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H18" i="1" l="1"/>
  <c r="H19" i="1" s="1"/>
  <c r="I17" i="1"/>
  <c r="G16" i="1"/>
  <c r="F16" i="1"/>
  <c r="B19" i="1"/>
  <c r="E18" i="1"/>
  <c r="I16" i="1"/>
  <c r="K16" i="1"/>
  <c r="F18" i="1"/>
  <c r="F19" i="1" s="1"/>
  <c r="D16" i="1"/>
  <c r="D19" i="1"/>
  <c r="L16" i="1"/>
  <c r="G18" i="1"/>
  <c r="G19" i="1" s="1"/>
  <c r="N14" i="1"/>
  <c r="N22" i="1" s="1"/>
  <c r="E19" i="1"/>
  <c r="B16" i="1"/>
  <c r="J16" i="1"/>
  <c r="C12" i="1"/>
  <c r="N12" i="1"/>
  <c r="C19" i="1" l="1"/>
  <c r="C16" i="1"/>
  <c r="J17" i="1"/>
  <c r="I18" i="1"/>
  <c r="I19" i="1" s="1"/>
  <c r="K17" i="1" l="1"/>
  <c r="J18" i="1"/>
  <c r="J19" i="1" s="1"/>
  <c r="L17" i="1" l="1"/>
  <c r="K18" i="1"/>
  <c r="K19" i="1" s="1"/>
  <c r="M17" i="1" l="1"/>
  <c r="M18" i="1" s="1"/>
  <c r="M19" i="1" s="1"/>
  <c r="L18" i="1"/>
  <c r="L19" i="1" s="1"/>
  <c r="N19" i="1" s="1"/>
  <c r="N21" i="1" s="1"/>
  <c r="N23" i="1" s="1"/>
  <c r="N26" i="1" s="1"/>
  <c r="P26" i="1" l="1"/>
  <c r="N27" i="1"/>
</calcChain>
</file>

<file path=xl/sharedStrings.xml><?xml version="1.0" encoding="utf-8"?>
<sst xmlns="http://schemas.openxmlformats.org/spreadsheetml/2006/main" count="18" uniqueCount="18">
  <si>
    <t>Mason County Garbage, Inc. G-88</t>
  </si>
  <si>
    <t>Commodity Price Adjustment Calculation</t>
  </si>
  <si>
    <t>Effective May 1, 2025</t>
  </si>
  <si>
    <t>Total</t>
  </si>
  <si>
    <t>Commingle Tons</t>
  </si>
  <si>
    <t>Market Value/Ton</t>
  </si>
  <si>
    <t>Commingle Revenue/(Expense)</t>
  </si>
  <si>
    <t>Customers</t>
  </si>
  <si>
    <t>Earned Due from (to)/Customer</t>
  </si>
  <si>
    <t>Projected Due from (to)/Customer</t>
  </si>
  <si>
    <t>Projected Monthly Due from (to)/Customer</t>
  </si>
  <si>
    <t>Due (To)/From Customers</t>
  </si>
  <si>
    <t>Under/(Over) collected/customer:</t>
  </si>
  <si>
    <t>12-Month rolling cost/(benefit) of material sales/customer</t>
  </si>
  <si>
    <t>New Commodity Debit/(Credit):</t>
  </si>
  <si>
    <t>Old Debit/(Credit):</t>
  </si>
  <si>
    <t>Change:</t>
  </si>
  <si>
    <t>Revenue Impact: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</si>
</sst>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&quot;$&quot;* #,##0_);_(&quot;$&quot;* \(#,##0\);_(&quot;$&quot;* &quot;-&quot;??_);_(@_)"/>
    <numFmt numFmtId="167" formatCode="&quot;$&quot;#,##0.00"/>
    <numFmt numFmtId="168" formatCode="&quot;$&quot;#,##0"/>
    <numFmt numFmtId="169" formatCode="[$-409]mmmm\-yy;@"/>
  </numFmts>
  <fonts count="10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0" fontId="2" fillId="2" borderId="0" xfId="0" applyFont="1" applyFill="1"/>
    <xf numFmtId="0" fontId="4" fillId="0" borderId="0" xfId="4" applyFont="1"/>
    <xf numFmtId="0" fontId="5" fillId="0" borderId="0" xfId="4" applyFont="1"/>
    <xf numFmtId="164" fontId="4" fillId="0" borderId="0" xfId="1" applyNumberFormat="1" applyFont="1" applyFill="1" applyBorder="1"/>
    <xf numFmtId="164" fontId="4" fillId="0" borderId="0" xfId="1" applyNumberFormat="1" applyFont="1"/>
    <xf numFmtId="0" fontId="5" fillId="3" borderId="0" xfId="4" applyFont="1" applyFill="1"/>
    <xf numFmtId="0" fontId="4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17" fontId="5" fillId="3" borderId="0" xfId="4" quotePrefix="1" applyNumberFormat="1" applyFont="1" applyFill="1" applyAlignment="1">
      <alignment horizontal="center"/>
    </xf>
    <xf numFmtId="0" fontId="5" fillId="3" borderId="0" xfId="4" applyFont="1" applyFill="1" applyAlignment="1">
      <alignment horizontal="center"/>
    </xf>
    <xf numFmtId="165" fontId="4" fillId="0" borderId="0" xfId="1" applyNumberFormat="1" applyFont="1" applyFill="1" applyBorder="1"/>
    <xf numFmtId="165" fontId="4" fillId="0" borderId="0" xfId="1" applyNumberFormat="1" applyFont="1"/>
    <xf numFmtId="165" fontId="4" fillId="0" borderId="0" xfId="4" applyNumberFormat="1" applyFont="1" applyAlignment="1">
      <alignment horizontal="center"/>
    </xf>
    <xf numFmtId="165" fontId="7" fillId="0" borderId="0" xfId="4" applyNumberFormat="1" applyFont="1" applyAlignment="1">
      <alignment horizontal="center"/>
    </xf>
    <xf numFmtId="17" fontId="5" fillId="0" borderId="0" xfId="4" quotePrefix="1" applyNumberFormat="1" applyFont="1" applyAlignment="1">
      <alignment horizontal="center"/>
    </xf>
    <xf numFmtId="0" fontId="5" fillId="0" borderId="0" xfId="4" applyFont="1" applyAlignment="1">
      <alignment horizontal="center"/>
    </xf>
    <xf numFmtId="17" fontId="4" fillId="0" borderId="0" xfId="4" quotePrefix="1" applyNumberFormat="1" applyFont="1" applyAlignment="1">
      <alignment horizontal="center"/>
    </xf>
    <xf numFmtId="0" fontId="5" fillId="0" borderId="0" xfId="4" applyFont="1" applyAlignment="1">
      <alignment horizontal="right"/>
    </xf>
    <xf numFmtId="43" fontId="4" fillId="4" borderId="0" xfId="1" applyFont="1" applyFill="1"/>
    <xf numFmtId="164" fontId="5" fillId="0" borderId="0" xfId="1" applyNumberFormat="1" applyFont="1" applyFill="1" applyBorder="1"/>
    <xf numFmtId="4" fontId="4" fillId="0" borderId="0" xfId="1" applyNumberFormat="1" applyFont="1" applyFill="1" applyBorder="1"/>
    <xf numFmtId="4" fontId="4" fillId="0" borderId="0" xfId="1" applyNumberFormat="1" applyFont="1"/>
    <xf numFmtId="4" fontId="4" fillId="0" borderId="0" xfId="4" applyNumberFormat="1" applyFont="1"/>
    <xf numFmtId="0" fontId="4" fillId="0" borderId="0" xfId="4" applyFont="1" applyAlignment="1">
      <alignment horizontal="right"/>
    </xf>
    <xf numFmtId="164" fontId="4" fillId="0" borderId="0" xfId="4" applyNumberFormat="1" applyFont="1"/>
    <xf numFmtId="8" fontId="4" fillId="4" borderId="0" xfId="2" applyNumberFormat="1" applyFont="1" applyFill="1"/>
    <xf numFmtId="164" fontId="4" fillId="0" borderId="0" xfId="2" applyNumberFormat="1" applyFont="1" applyFill="1" applyBorder="1"/>
    <xf numFmtId="0" fontId="8" fillId="0" borderId="0" xfId="4" applyFont="1" applyAlignment="1">
      <alignment horizontal="right"/>
    </xf>
    <xf numFmtId="43" fontId="4" fillId="0" borderId="0" xfId="4" applyNumberFormat="1" applyFont="1"/>
    <xf numFmtId="166" fontId="4" fillId="4" borderId="0" xfId="2" applyNumberFormat="1" applyFont="1" applyFill="1"/>
    <xf numFmtId="164" fontId="5" fillId="0" borderId="0" xfId="2" applyNumberFormat="1" applyFont="1" applyFill="1" applyBorder="1"/>
    <xf numFmtId="3" fontId="4" fillId="0" borderId="0" xfId="4" applyNumberFormat="1" applyFont="1"/>
    <xf numFmtId="164" fontId="4" fillId="4" borderId="0" xfId="1" applyNumberFormat="1" applyFont="1" applyFill="1"/>
    <xf numFmtId="17" fontId="4" fillId="0" borderId="0" xfId="4" applyNumberFormat="1" applyFont="1"/>
    <xf numFmtId="7" fontId="4" fillId="0" borderId="0" xfId="1" applyNumberFormat="1" applyFont="1" applyFill="1"/>
    <xf numFmtId="3" fontId="4" fillId="0" borderId="0" xfId="1" applyNumberFormat="1" applyFont="1" applyFill="1" applyBorder="1"/>
    <xf numFmtId="167" fontId="4" fillId="0" borderId="0" xfId="4" applyNumberFormat="1" applyFont="1"/>
    <xf numFmtId="14" fontId="4" fillId="0" borderId="0" xfId="4" applyNumberFormat="1" applyFont="1"/>
    <xf numFmtId="7" fontId="4" fillId="4" borderId="0" xfId="1" applyNumberFormat="1" applyFont="1" applyFill="1"/>
    <xf numFmtId="5" fontId="4" fillId="4" borderId="0" xfId="1" applyNumberFormat="1" applyFont="1" applyFill="1"/>
    <xf numFmtId="0" fontId="5" fillId="0" borderId="1" xfId="6" applyFont="1" applyBorder="1" applyAlignment="1">
      <alignment horizontal="right"/>
    </xf>
    <xf numFmtId="166" fontId="5" fillId="0" borderId="1" xfId="2" applyNumberFormat="1" applyFont="1" applyFill="1" applyBorder="1"/>
    <xf numFmtId="43" fontId="4" fillId="0" borderId="0" xfId="1" applyFont="1"/>
    <xf numFmtId="164" fontId="4" fillId="0" borderId="0" xfId="1" applyNumberFormat="1" applyFont="1" applyFill="1" applyAlignment="1">
      <alignment horizontal="right"/>
    </xf>
    <xf numFmtId="164" fontId="4" fillId="0" borderId="0" xfId="1" applyNumberFormat="1" applyFont="1" applyAlignment="1">
      <alignment horizontal="right"/>
    </xf>
    <xf numFmtId="0" fontId="5" fillId="0" borderId="0" xfId="6" applyFont="1" applyAlignment="1">
      <alignment horizontal="right"/>
    </xf>
    <xf numFmtId="44" fontId="4" fillId="0" borderId="0" xfId="2" applyFont="1" applyBorder="1"/>
    <xf numFmtId="4" fontId="4" fillId="0" borderId="0" xfId="7" applyNumberFormat="1" applyFont="1"/>
    <xf numFmtId="44" fontId="4" fillId="0" borderId="0" xfId="2" applyFont="1" applyAlignment="1">
      <alignment horizontal="right"/>
    </xf>
    <xf numFmtId="167" fontId="4" fillId="0" borderId="2" xfId="1" applyNumberFormat="1" applyFont="1" applyBorder="1"/>
    <xf numFmtId="44" fontId="5" fillId="0" borderId="0" xfId="2" applyFont="1" applyBorder="1"/>
    <xf numFmtId="43" fontId="5" fillId="0" borderId="0" xfId="1" applyFont="1"/>
    <xf numFmtId="164" fontId="4" fillId="0" borderId="0" xfId="8" applyNumberFormat="1" applyFont="1" applyFill="1" applyAlignment="1">
      <alignment horizontal="right"/>
    </xf>
    <xf numFmtId="167" fontId="4" fillId="0" borderId="0" xfId="1" applyNumberFormat="1" applyFont="1" applyBorder="1"/>
    <xf numFmtId="4" fontId="7" fillId="0" borderId="0" xfId="7" applyNumberFormat="1" applyFont="1"/>
    <xf numFmtId="7" fontId="4" fillId="0" borderId="0" xfId="4" applyNumberFormat="1" applyFont="1"/>
    <xf numFmtId="167" fontId="4" fillId="4" borderId="0" xfId="1" applyNumberFormat="1" applyFont="1" applyFill="1" applyBorder="1"/>
    <xf numFmtId="4" fontId="5" fillId="0" borderId="0" xfId="7" applyNumberFormat="1" applyFont="1"/>
    <xf numFmtId="44" fontId="4" fillId="0" borderId="0" xfId="2" applyFont="1"/>
    <xf numFmtId="167" fontId="4" fillId="0" borderId="0" xfId="1" applyNumberFormat="1" applyFont="1" applyFill="1" applyBorder="1"/>
    <xf numFmtId="10" fontId="4" fillId="0" borderId="0" xfId="3" applyNumberFormat="1" applyFont="1" applyFill="1" applyBorder="1"/>
    <xf numFmtId="9" fontId="4" fillId="0" borderId="0" xfId="3" applyFont="1"/>
    <xf numFmtId="168" fontId="4" fillId="0" borderId="0" xfId="9" applyNumberFormat="1" applyFont="1"/>
    <xf numFmtId="3" fontId="5" fillId="0" borderId="0" xfId="1" applyNumberFormat="1" applyFont="1" applyFill="1" applyBorder="1"/>
    <xf numFmtId="37" fontId="4" fillId="0" borderId="0" xfId="4" applyNumberFormat="1" applyFont="1"/>
    <xf numFmtId="0" fontId="9" fillId="0" borderId="0" xfId="0" applyFont="1"/>
    <xf numFmtId="169" fontId="4" fillId="0" borderId="0" xfId="4" applyNumberFormat="1" applyFont="1" applyAlignment="1">
      <alignment horizontal="right"/>
    </xf>
    <xf numFmtId="164" fontId="4" fillId="0" borderId="0" xfId="1" applyNumberFormat="1" applyFont="1" applyFill="1"/>
  </cellXfs>
  <cellStyles count="10">
    <cellStyle name="Comma" xfId="1" builtinId="3"/>
    <cellStyle name="Comma 22" xfId="8" xr:uid="{78AD5AE4-90EC-4B86-9314-120AEA9F044D}"/>
    <cellStyle name="Currency" xfId="2" builtinId="4"/>
    <cellStyle name="Normal" xfId="0" builtinId="0"/>
    <cellStyle name="Normal_Harbor 1-1-2006" xfId="4" xr:uid="{9B1483D7-A3B5-4B44-92E9-017F14AB81B0}"/>
    <cellStyle name="Normal_Joe's 1-1-2004" xfId="7" xr:uid="{F80E277D-7E3F-4420-8866-623F7F15A8D6}"/>
    <cellStyle name="Normal_Pacific 1-1-06_Rural Grays Harbor Recycle tracking_IW 2-1-2012" xfId="5" xr:uid="{3A10C897-9EF0-4A5C-BF86-B6C7298C1483}"/>
    <cellStyle name="Normal_PCR 3-1-02 2" xfId="6" xr:uid="{FD054452-502D-44AE-9D48-BAA695EBFE24}"/>
    <cellStyle name="Normal_Rural 1-1-2006" xfId="9" xr:uid="{71CC756F-56A4-4E9A-B698-FCE9BAE5214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ppdb\Public\Reporting\POLog\POLogAccrual_v2c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Outlook\06W7M9G0\Refund%20Recon%202186%20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4050%20Chiquita%20Canyon%20Landfill\MidMonths\2010\April\MB%20Revenue_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Accounting%20Close/2015/Month%20End%20Close%202015/11-2015/Journal%20Entries/DAY%201/REV6-Rcrd%20GH%20TS%20Rev%20Matt%20Nov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ympic%20Disposal/Monthly%20Reports%202014/RECYCLING%202014/Recycle%20Out%20Bound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Northern_Washington/Month%20End/2017/S%20LeMay/2017%20Balance%20Sheet%20Recons/2017-03%20MAR/2017-03_2186_BSRec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\v2-1-3%20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Pacific-2183-2184/2184%20Thurston/Transfer%20Station%20Billings%20and%20Payment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ubbard\My%20Documents\Todd\LeMay\2004\Pricing\Price%20letter%201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THubbard\My%20Documents\Todd\LeMay\2004\Pricing\Price%20letter%201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Accounting%20Close/Balance%20Sheet%20Recons/2015%20Balance%20Sheet%20Recons/Nov/2015-11_2186_BSRec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_Entry"/>
      <sheetName val="AccrualBase"/>
      <sheetName val="InvoicesToAccrue"/>
      <sheetName val="Receipts"/>
      <sheetName val="POsOtherOpen"/>
      <sheetName val="RecieptList"/>
      <sheetName val="Sheet3"/>
    </sheetNames>
    <sheetDataSet>
      <sheetData sheetId="0" refreshError="1">
        <row r="7">
          <cell r="K7">
            <v>41182</v>
          </cell>
        </row>
        <row r="9">
          <cell r="K9">
            <v>41185</v>
          </cell>
        </row>
        <row r="11">
          <cell r="K11">
            <v>1</v>
          </cell>
        </row>
        <row r="13">
          <cell r="K13">
            <v>6133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-01"/>
      <sheetName val="2016-02"/>
      <sheetName val="2016-03"/>
      <sheetName val="2016-04"/>
      <sheetName val="2016-05"/>
      <sheetName val="2016-06"/>
      <sheetName val="2016-07"/>
      <sheetName val="2016-08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"/>
      <sheetName val="HolidayList"/>
      <sheetName val="WW_Volumes"/>
    </sheetNames>
    <sheetDataSet>
      <sheetData sheetId="0"/>
      <sheetData sheetId="1">
        <row r="2">
          <cell r="A2">
            <v>40179</v>
          </cell>
        </row>
        <row r="3">
          <cell r="A3">
            <v>40363</v>
          </cell>
        </row>
        <row r="4">
          <cell r="A4">
            <v>40537</v>
          </cell>
        </row>
        <row r="5">
          <cell r="A5">
            <v>40305</v>
          </cell>
        </row>
        <row r="6">
          <cell r="A6">
            <v>40329</v>
          </cell>
        </row>
        <row r="7">
          <cell r="A7">
            <v>40427</v>
          </cell>
        </row>
        <row r="8">
          <cell r="A8">
            <v>40507</v>
          </cell>
        </row>
        <row r="9">
          <cell r="A9">
            <v>40544</v>
          </cell>
        </row>
        <row r="10">
          <cell r="A10">
            <v>40728</v>
          </cell>
        </row>
        <row r="11">
          <cell r="A11">
            <v>40902</v>
          </cell>
        </row>
        <row r="12">
          <cell r="A12">
            <v>40693</v>
          </cell>
        </row>
        <row r="13">
          <cell r="A13">
            <v>40791</v>
          </cell>
        </row>
        <row r="14">
          <cell r="A14">
            <v>40871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Stage"/>
      <sheetName val="Raw Data"/>
      <sheetName val="WW_Volumes"/>
      <sheetName val="Cash"/>
      <sheetName val="CASH SALES"/>
      <sheetName val="POA"/>
      <sheetName val="RateCode"/>
      <sheetName val="Aging"/>
      <sheetName val="Cash Breakdown"/>
      <sheetName val="GL Distribution"/>
      <sheetName val="Resi Tons - Origin"/>
      <sheetName val="Transmittal"/>
      <sheetName val="New Check Request"/>
      <sheetName val="FINANCIAL SUMMARY"/>
      <sheetName val="Aging Check"/>
      <sheetName val="July 2015 Aging"/>
      <sheetName val="August 2015 Aging"/>
      <sheetName val="September 2015 Aging"/>
    </sheetNames>
    <sheetDataSet>
      <sheetData sheetId="0"/>
      <sheetData sheetId="1"/>
      <sheetData sheetId="2">
        <row r="3">
          <cell r="D3">
            <v>42309</v>
          </cell>
        </row>
        <row r="4">
          <cell r="D4">
            <v>42338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on"/>
      <sheetName val="Company &amp; Rates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/>
      <sheetData sheetId="1">
        <row r="4">
          <cell r="Q4" t="str">
            <v>Baled Co-Mingle</v>
          </cell>
          <cell r="R4">
            <v>151</v>
          </cell>
          <cell r="S4" t="str">
            <v>SP</v>
          </cell>
        </row>
        <row r="5">
          <cell r="Q5" t="str">
            <v>Baled OCC</v>
          </cell>
          <cell r="R5">
            <v>152</v>
          </cell>
          <cell r="S5" t="str">
            <v>JMK</v>
          </cell>
        </row>
        <row r="6">
          <cell r="Q6" t="str">
            <v>Rigid Plastic</v>
          </cell>
          <cell r="R6">
            <v>153</v>
          </cell>
          <cell r="S6" t="str">
            <v>Concrete Recyclers</v>
          </cell>
        </row>
        <row r="7">
          <cell r="Q7" t="str">
            <v>Mixed Glass</v>
          </cell>
          <cell r="R7">
            <v>154</v>
          </cell>
        </row>
        <row r="8">
          <cell r="Q8" t="str">
            <v>Clear Glass</v>
          </cell>
          <cell r="R8">
            <v>155</v>
          </cell>
        </row>
        <row r="9">
          <cell r="Q9" t="str">
            <v>Brown Glass</v>
          </cell>
          <cell r="R9" t="str">
            <v>DA</v>
          </cell>
        </row>
        <row r="10">
          <cell r="Q10" t="str">
            <v>Green Glass</v>
          </cell>
          <cell r="R10" t="str">
            <v>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Epicor"/>
      <sheetName val="Blank Recon"/>
      <sheetName val="10050"/>
      <sheetName val="10055"/>
      <sheetName val="10060"/>
      <sheetName val="10063"/>
      <sheetName val="10070"/>
      <sheetName val="10071"/>
      <sheetName val="10092"/>
      <sheetName val="10093"/>
      <sheetName val="10095"/>
      <sheetName val="10097"/>
      <sheetName val="10098"/>
      <sheetName val="10099"/>
      <sheetName val="11501"/>
      <sheetName val="11501 Support"/>
      <sheetName val="11511"/>
      <sheetName val="11599"/>
      <sheetName val="Support 11599"/>
      <sheetName val="11701"/>
      <sheetName val="11800"/>
      <sheetName val="12001"/>
      <sheetName val="Inventory Support"/>
      <sheetName val="12003"/>
      <sheetName val="12004"/>
      <sheetName val="12005"/>
      <sheetName val="13001"/>
      <sheetName val="Support-13001"/>
      <sheetName val="13003"/>
      <sheetName val="Support -13003"/>
      <sheetName val="13004"/>
      <sheetName val="Support 13004 - 047002100001"/>
      <sheetName val="Support 13004 - 047002100002"/>
      <sheetName val="Support 13004 - 047002200002"/>
      <sheetName val="Support 13004 - 04700220003"/>
      <sheetName val="13007"/>
      <sheetName val="13008"/>
      <sheetName val="Support 13008"/>
      <sheetName val="16100"/>
      <sheetName val="20120"/>
      <sheetName val="ITT Allocation"/>
      <sheetName val="20121"/>
      <sheetName val="20123"/>
      <sheetName val="20140"/>
      <sheetName val="20170"/>
      <sheetName val="20175"/>
      <sheetName val="20177"/>
      <sheetName val="20178"/>
      <sheetName val="20180"/>
      <sheetName val="20300"/>
      <sheetName val="20320"/>
      <sheetName val="20321"/>
      <sheetName val="Vaca Time Variance"/>
      <sheetName val="Sick Time Variance"/>
      <sheetName val="20325"/>
      <sheetName val="20340"/>
      <sheetName val="20351"/>
      <sheetName val="20360"/>
      <sheetName val="Current Tax Data"/>
      <sheetName val="20397"/>
    </sheetNames>
    <sheetDataSet>
      <sheetData sheetId="0">
        <row r="8">
          <cell r="J8" t="str">
            <v>ReconBook</v>
          </cell>
          <cell r="M8" t="str">
            <v>Grays Harbor Hauling Regulated</v>
          </cell>
        </row>
        <row r="9">
          <cell r="J9"/>
        </row>
        <row r="10">
          <cell r="M10" t="str">
            <v>Quarterly</v>
          </cell>
        </row>
        <row r="11">
          <cell r="M11" t="str">
            <v>Monthly</v>
          </cell>
        </row>
        <row r="16">
          <cell r="Q16" t="str">
            <v>Successfully saved.</v>
          </cell>
        </row>
        <row r="17">
          <cell r="L17" t="str">
            <v>Complete</v>
          </cell>
          <cell r="N17" t="str">
            <v>Incomplete</v>
          </cell>
          <cell r="Q17" t="str">
            <v>2186: 2017-03</v>
          </cell>
        </row>
        <row r="18">
          <cell r="L18" t="str">
            <v>Complete</v>
          </cell>
          <cell r="N18" t="str">
            <v>Incomplete</v>
          </cell>
          <cell r="Q18" t="str">
            <v>None</v>
          </cell>
        </row>
        <row r="19">
          <cell r="N19" t="str">
            <v>Complete</v>
          </cell>
          <cell r="Q19" t="str">
            <v>04/10/17 1:43 PM</v>
          </cell>
        </row>
        <row r="21">
          <cell r="U2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  <sheetName val="Lookup"/>
      <sheetName val="DropDown"/>
    </sheetNames>
    <sheetDataSet>
      <sheetData sheetId="0" refreshError="1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ta"/>
      <sheetName val="Aging"/>
      <sheetName val="JE"/>
      <sheetName val="GL Desc"/>
      <sheetName val="Customer Table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Thurston Compost</v>
          </cell>
          <cell r="H4" t="str">
            <v>Billing</v>
          </cell>
          <cell r="I4" t="str">
            <v>Metal</v>
          </cell>
        </row>
        <row r="5">
          <cell r="C5" t="str">
            <v>RDC- transfer</v>
          </cell>
          <cell r="H5" t="str">
            <v>Payment</v>
          </cell>
          <cell r="I5" t="str">
            <v>GW</v>
          </cell>
        </row>
        <row r="6">
          <cell r="C6" t="str">
            <v>SMI</v>
          </cell>
          <cell r="H6" t="str">
            <v>Adjustment</v>
          </cell>
          <cell r="I6" t="str">
            <v>MSW</v>
          </cell>
        </row>
        <row r="7">
          <cell r="C7" t="str">
            <v>1/2 Security</v>
          </cell>
          <cell r="I7" t="str">
            <v>Transportation</v>
          </cell>
        </row>
        <row r="8">
          <cell r="C8" t="str">
            <v>Sharps Bin Haul</v>
          </cell>
          <cell r="I8" t="str">
            <v>Other</v>
          </cell>
        </row>
        <row r="9">
          <cell r="C9" t="str">
            <v>Sutter Metals</v>
          </cell>
          <cell r="I9" t="str">
            <v>Glass</v>
          </cell>
        </row>
        <row r="10">
          <cell r="C10" t="str">
            <v>RDC- Long Haul</v>
          </cell>
          <cell r="I10" t="str">
            <v>Hogfuel</v>
          </cell>
        </row>
        <row r="11">
          <cell r="C11" t="str">
            <v>Glass to Glass</v>
          </cell>
        </row>
        <row r="12">
          <cell r="C12" t="str">
            <v>Thurston County</v>
          </cell>
        </row>
        <row r="13">
          <cell r="C13" t="str">
            <v>Scale Inspection</v>
          </cell>
        </row>
        <row r="14">
          <cell r="C14" t="str">
            <v>Mason County Glass</v>
          </cell>
        </row>
        <row r="15">
          <cell r="C15" t="str">
            <v>Centralia Waste Water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Price letter 1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letter 1004"/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 refreshError="1"/>
      <sheetData sheetId="2" refreshError="1">
        <row r="29">
          <cell r="E29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Epicor"/>
      <sheetName val="Blank Recon"/>
      <sheetName val="10050"/>
      <sheetName val="Support-10050"/>
      <sheetName val="10055"/>
      <sheetName val="10060"/>
      <sheetName val="10063"/>
      <sheetName val="10070"/>
      <sheetName val="10071"/>
      <sheetName val="10092"/>
      <sheetName val="10093"/>
      <sheetName val="10095"/>
      <sheetName val="10098"/>
      <sheetName val="10099"/>
      <sheetName val="11501"/>
      <sheetName val="11501 Support"/>
      <sheetName val="11511"/>
      <sheetName val="Support - 11511"/>
      <sheetName val="Paul Email - Westport Balance"/>
      <sheetName val="Nicole Email - Westport Check"/>
      <sheetName val="Nicole Email - May Comm Check"/>
      <sheetName val="11599"/>
      <sheetName val="11800"/>
      <sheetName val="12001"/>
      <sheetName val="Support - 12001"/>
      <sheetName val="12003"/>
      <sheetName val="Support - 12003"/>
      <sheetName val="12004"/>
      <sheetName val="Support - 12004"/>
      <sheetName val="12005"/>
      <sheetName val="Support - 12005"/>
      <sheetName val="13001"/>
      <sheetName val="Support-13001"/>
      <sheetName val="13003"/>
      <sheetName val="Support -13003"/>
      <sheetName val="13004"/>
      <sheetName val="Support 13004 - 047002100001"/>
      <sheetName val="Support 13004 - 047002100002"/>
      <sheetName val="Support 13004 - 047002200002"/>
      <sheetName val="Support 13004 - 04700220003"/>
      <sheetName val="13008"/>
      <sheetName val="Support 13008"/>
      <sheetName val="20120"/>
      <sheetName val="20123"/>
      <sheetName val="20140"/>
      <sheetName val="20170"/>
      <sheetName val="20175"/>
      <sheetName val="20177"/>
      <sheetName val="20178"/>
      <sheetName val="20180"/>
      <sheetName val="20300"/>
      <sheetName val="20320"/>
      <sheetName val="20321"/>
      <sheetName val="Support-20321 V"/>
      <sheetName val="Support 20321 S"/>
      <sheetName val="20325"/>
      <sheetName val="20340"/>
      <sheetName val="20351"/>
      <sheetName val="20360"/>
      <sheetName val="20397"/>
      <sheetName val="Sheet1"/>
    </sheetNames>
    <sheetDataSet>
      <sheetData sheetId="0">
        <row r="8">
          <cell r="J8" t="str">
            <v>ReconBook</v>
          </cell>
        </row>
        <row r="17">
          <cell r="J17">
            <v>2186</v>
          </cell>
        </row>
        <row r="18">
          <cell r="J18" t="str">
            <v>2015-11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6389B-EFA4-41FC-A13E-D90A7C40B1B7}">
  <sheetPr>
    <tabColor theme="6" tint="0.59999389629810485"/>
    <pageSetUpPr fitToPage="1"/>
  </sheetPr>
  <dimension ref="A1:DQ41"/>
  <sheetViews>
    <sheetView tabSelected="1" workbookViewId="0">
      <selection activeCell="F26" sqref="F26"/>
    </sheetView>
  </sheetViews>
  <sheetFormatPr defaultRowHeight="15" x14ac:dyDescent="0.25"/>
  <cols>
    <col min="1" max="1" width="38.28515625" style="2" customWidth="1"/>
    <col min="2" max="14" width="18.7109375" style="2" customWidth="1"/>
    <col min="15" max="15" width="1.85546875" style="2" customWidth="1"/>
    <col min="16" max="16" width="12.28515625" style="2" bestFit="1" customWidth="1"/>
    <col min="17" max="18" width="9.5703125" style="2" customWidth="1"/>
    <col min="19" max="24" width="9.140625" style="2" customWidth="1"/>
    <col min="25" max="25" width="8.28515625" style="2" customWidth="1"/>
    <col min="26" max="26" width="12.28515625" style="2" bestFit="1" customWidth="1"/>
    <col min="27" max="27" width="11.5703125" style="2" bestFit="1" customWidth="1"/>
    <col min="28" max="32" width="9.140625" style="2"/>
    <col min="33" max="35" width="9.85546875" style="2" bestFit="1" customWidth="1"/>
    <col min="36" max="36" width="9.28515625" style="2" bestFit="1" customWidth="1"/>
    <col min="37" max="37" width="9.85546875" style="2" bestFit="1" customWidth="1"/>
    <col min="38" max="38" width="9.28515625" style="2" bestFit="1" customWidth="1"/>
    <col min="39" max="39" width="9.85546875" style="2" bestFit="1" customWidth="1"/>
    <col min="40" max="40" width="9.140625" style="2"/>
    <col min="41" max="41" width="9.85546875" style="2" bestFit="1" customWidth="1"/>
    <col min="42" max="42" width="0" style="2" hidden="1" customWidth="1"/>
    <col min="43" max="43" width="9.85546875" style="2" hidden="1" customWidth="1"/>
    <col min="44" max="44" width="0" style="2" hidden="1" customWidth="1"/>
    <col min="45" max="45" width="9.85546875" style="2" hidden="1" customWidth="1"/>
    <col min="46" max="46" width="0" style="2" hidden="1" customWidth="1"/>
    <col min="47" max="47" width="9.85546875" style="2" hidden="1" customWidth="1"/>
    <col min="48" max="52" width="0" style="2" hidden="1" customWidth="1"/>
    <col min="53" max="57" width="9.140625" style="2"/>
    <col min="58" max="61" width="0" style="2" hidden="1" customWidth="1"/>
    <col min="62" max="16384" width="9.140625" style="2"/>
  </cols>
  <sheetData>
    <row r="1" spans="1:121" x14ac:dyDescent="0.25">
      <c r="A1" s="1" t="s">
        <v>0</v>
      </c>
    </row>
    <row r="2" spans="1:121" ht="14.25" customHeight="1" x14ac:dyDescent="0.25">
      <c r="A2" s="3" t="s">
        <v>1</v>
      </c>
      <c r="P2" s="4"/>
      <c r="Q2" s="4"/>
      <c r="R2" s="5"/>
    </row>
    <row r="3" spans="1:121" ht="15" customHeight="1" x14ac:dyDescent="0.25">
      <c r="A3" s="6" t="s">
        <v>2</v>
      </c>
      <c r="P3" s="4"/>
      <c r="Q3" s="4"/>
      <c r="R3" s="5"/>
    </row>
    <row r="4" spans="1:12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P4" s="4"/>
      <c r="Q4" s="4"/>
      <c r="R4" s="5"/>
    </row>
    <row r="5" spans="1:121" s="8" customFormat="1" x14ac:dyDescent="0.25">
      <c r="B5" s="9">
        <v>45352</v>
      </c>
      <c r="C5" s="9">
        <f>+B5+31</f>
        <v>45383</v>
      </c>
      <c r="D5" s="9">
        <f t="shared" ref="D5:M5" si="0">+C5+31</f>
        <v>45414</v>
      </c>
      <c r="E5" s="9">
        <f t="shared" si="0"/>
        <v>45445</v>
      </c>
      <c r="F5" s="9">
        <f t="shared" si="0"/>
        <v>45476</v>
      </c>
      <c r="G5" s="9">
        <f t="shared" si="0"/>
        <v>45507</v>
      </c>
      <c r="H5" s="9">
        <f t="shared" si="0"/>
        <v>45538</v>
      </c>
      <c r="I5" s="9">
        <f t="shared" si="0"/>
        <v>45569</v>
      </c>
      <c r="J5" s="9">
        <f t="shared" si="0"/>
        <v>45600</v>
      </c>
      <c r="K5" s="9">
        <f t="shared" si="0"/>
        <v>45631</v>
      </c>
      <c r="L5" s="9">
        <f t="shared" si="0"/>
        <v>45662</v>
      </c>
      <c r="M5" s="9">
        <f t="shared" si="0"/>
        <v>45693</v>
      </c>
      <c r="N5" s="10" t="s">
        <v>3</v>
      </c>
      <c r="P5" s="11"/>
      <c r="Q5" s="11"/>
      <c r="R5" s="12"/>
      <c r="S5" s="12"/>
      <c r="T5" s="12"/>
      <c r="U5" s="12"/>
      <c r="V5" s="13"/>
      <c r="W5" s="13"/>
      <c r="X5" s="13"/>
      <c r="Y5" s="14"/>
      <c r="Z5" s="13"/>
    </row>
    <row r="6" spans="1:121" s="8" customForma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P6" s="11"/>
      <c r="Q6" s="11"/>
      <c r="R6" s="12"/>
      <c r="S6" s="12"/>
      <c r="T6" s="12"/>
      <c r="U6" s="12"/>
      <c r="V6" s="13"/>
      <c r="W6" s="13"/>
      <c r="X6" s="13"/>
      <c r="Y6" s="14"/>
      <c r="Z6" s="13"/>
    </row>
    <row r="7" spans="1:121" s="8" customForma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2"/>
      <c r="P7" s="11"/>
      <c r="Q7" s="11"/>
      <c r="R7" s="12"/>
      <c r="S7" s="12"/>
      <c r="T7" s="12"/>
      <c r="U7" s="12"/>
      <c r="V7" s="13"/>
      <c r="W7" s="13"/>
      <c r="X7" s="13"/>
      <c r="Y7" s="13"/>
      <c r="Z7" s="13"/>
    </row>
    <row r="8" spans="1:121" x14ac:dyDescent="0.25">
      <c r="A8" s="18" t="s">
        <v>4</v>
      </c>
      <c r="B8" s="19">
        <v>232.035</v>
      </c>
      <c r="C8" s="19">
        <v>254.26499999999999</v>
      </c>
      <c r="D8" s="19">
        <v>242.79</v>
      </c>
      <c r="E8" s="19">
        <v>225.48</v>
      </c>
      <c r="F8" s="19">
        <v>270.58999999999997</v>
      </c>
      <c r="G8" s="19">
        <v>260.00799999999998</v>
      </c>
      <c r="H8" s="19">
        <v>242.30250000000001</v>
      </c>
      <c r="I8" s="19">
        <v>245.83</v>
      </c>
      <c r="J8" s="19">
        <v>240.86</v>
      </c>
      <c r="K8" s="19">
        <v>263.47000000000003</v>
      </c>
      <c r="L8" s="19">
        <v>275.83999999999997</v>
      </c>
      <c r="M8" s="19">
        <v>201.93</v>
      </c>
      <c r="N8" s="20">
        <f>SUM(B8:M8)</f>
        <v>2955.4005000000002</v>
      </c>
      <c r="P8" s="21"/>
      <c r="Q8" s="21"/>
      <c r="R8" s="22"/>
      <c r="S8" s="23"/>
      <c r="T8" s="23"/>
      <c r="U8" s="23"/>
      <c r="V8" s="23"/>
      <c r="W8" s="23"/>
      <c r="X8" s="23"/>
      <c r="Y8" s="23"/>
      <c r="Z8" s="23"/>
    </row>
    <row r="9" spans="1:121" x14ac:dyDescent="0.25">
      <c r="A9" s="24"/>
      <c r="N9" s="25"/>
      <c r="P9" s="21"/>
      <c r="Q9" s="21"/>
      <c r="R9" s="22"/>
      <c r="S9" s="23"/>
      <c r="T9" s="23"/>
      <c r="U9" s="23"/>
      <c r="V9" s="23"/>
      <c r="W9" s="23"/>
      <c r="X9" s="23"/>
      <c r="Y9" s="23"/>
      <c r="Z9" s="23"/>
    </row>
    <row r="10" spans="1:121" x14ac:dyDescent="0.25">
      <c r="A10" s="18" t="s">
        <v>5</v>
      </c>
      <c r="B10" s="26">
        <v>-99.837783093067856</v>
      </c>
      <c r="C10" s="26">
        <v>-97.796983462135955</v>
      </c>
      <c r="D10" s="26">
        <v>-86.539066683141812</v>
      </c>
      <c r="E10" s="26">
        <v>-78.573443320915388</v>
      </c>
      <c r="F10" s="26">
        <v>-80.412653830518508</v>
      </c>
      <c r="G10" s="26">
        <v>-86.71644718624043</v>
      </c>
      <c r="H10" s="26">
        <v>-89.312780511963339</v>
      </c>
      <c r="I10" s="26">
        <v>-96.31001098319976</v>
      </c>
      <c r="J10" s="26">
        <v>-101.91999501785268</v>
      </c>
      <c r="K10" s="26">
        <v>-103.74000835009677</v>
      </c>
      <c r="L10" s="26">
        <v>-101.53998694895593</v>
      </c>
      <c r="M10" s="26">
        <v>-96.792403308077056</v>
      </c>
      <c r="N10" s="27"/>
      <c r="P10" s="21"/>
      <c r="Q10" s="21"/>
      <c r="R10" s="22"/>
      <c r="S10" s="23"/>
      <c r="T10" s="23"/>
      <c r="U10" s="23"/>
      <c r="V10" s="23"/>
      <c r="W10" s="23"/>
      <c r="X10" s="23"/>
      <c r="Y10" s="23"/>
      <c r="Z10" s="23"/>
    </row>
    <row r="11" spans="1:121" x14ac:dyDescent="0.2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5"/>
      <c r="P11" s="4"/>
      <c r="Q11" s="4"/>
      <c r="R11" s="22"/>
    </row>
    <row r="12" spans="1:121" x14ac:dyDescent="0.25">
      <c r="A12" s="18" t="s">
        <v>6</v>
      </c>
      <c r="B12" s="30">
        <f>B8*B10</f>
        <v>-23165.86</v>
      </c>
      <c r="C12" s="30">
        <f>C8*C10</f>
        <v>-24866.35</v>
      </c>
      <c r="D12" s="30">
        <f t="shared" ref="D12:M12" si="1">D8*D10</f>
        <v>-21010.82</v>
      </c>
      <c r="E12" s="30">
        <f t="shared" si="1"/>
        <v>-17716.740000000002</v>
      </c>
      <c r="F12" s="30">
        <f t="shared" si="1"/>
        <v>-21758.86</v>
      </c>
      <c r="G12" s="30">
        <f t="shared" si="1"/>
        <v>-22546.97</v>
      </c>
      <c r="H12" s="30">
        <f t="shared" si="1"/>
        <v>-21640.71</v>
      </c>
      <c r="I12" s="30">
        <f t="shared" si="1"/>
        <v>-23675.89</v>
      </c>
      <c r="J12" s="30">
        <f t="shared" si="1"/>
        <v>-24548.45</v>
      </c>
      <c r="K12" s="30">
        <f t="shared" si="1"/>
        <v>-27332.38</v>
      </c>
      <c r="L12" s="30">
        <f t="shared" si="1"/>
        <v>-28008.79</v>
      </c>
      <c r="M12" s="30">
        <f t="shared" si="1"/>
        <v>-19545.29</v>
      </c>
      <c r="N12" s="31">
        <f>SUM(B12:M12)</f>
        <v>-275817.11000000004</v>
      </c>
      <c r="P12" s="4"/>
      <c r="Q12" s="4"/>
      <c r="R12" s="5"/>
      <c r="S12" s="5"/>
      <c r="T12" s="5"/>
      <c r="U12" s="5"/>
      <c r="V12" s="5"/>
      <c r="W12" s="5"/>
      <c r="X12" s="5"/>
      <c r="Y12" s="5"/>
      <c r="Z12" s="5"/>
      <c r="AA12" s="25"/>
    </row>
    <row r="13" spans="1:121" x14ac:dyDescent="0.25">
      <c r="A13" s="18"/>
      <c r="N13" s="32"/>
      <c r="P13" s="4"/>
      <c r="Q13" s="4"/>
      <c r="R13" s="5"/>
      <c r="AA13" s="29"/>
    </row>
    <row r="14" spans="1:121" x14ac:dyDescent="0.25">
      <c r="A14" s="18" t="s">
        <v>7</v>
      </c>
      <c r="B14" s="33">
        <v>15909</v>
      </c>
      <c r="C14" s="33">
        <v>15899</v>
      </c>
      <c r="D14" s="33">
        <v>16435</v>
      </c>
      <c r="E14" s="33">
        <v>16457</v>
      </c>
      <c r="F14" s="33">
        <v>16975</v>
      </c>
      <c r="G14" s="33">
        <v>16870</v>
      </c>
      <c r="H14" s="33">
        <v>16818</v>
      </c>
      <c r="I14" s="33">
        <v>16606</v>
      </c>
      <c r="J14" s="33">
        <v>16456</v>
      </c>
      <c r="K14" s="33">
        <v>16348</v>
      </c>
      <c r="L14" s="33">
        <v>16358</v>
      </c>
      <c r="M14" s="33">
        <v>16317</v>
      </c>
      <c r="N14" s="20">
        <f>SUM(B14:M14)</f>
        <v>197448</v>
      </c>
      <c r="P14" s="4"/>
      <c r="S14" s="25"/>
      <c r="T14" s="25"/>
      <c r="U14" s="25"/>
      <c r="V14" s="25"/>
      <c r="W14" s="25"/>
      <c r="X14" s="25"/>
      <c r="Y14" s="25"/>
      <c r="Z14" s="25"/>
      <c r="AA14" s="25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</row>
    <row r="15" spans="1:121" x14ac:dyDescent="0.25">
      <c r="A15" s="24"/>
      <c r="N15" s="32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121" x14ac:dyDescent="0.25">
      <c r="A16" s="18" t="s">
        <v>8</v>
      </c>
      <c r="B16" s="35">
        <f>-IFERROR(B12/B14,0)</f>
        <v>1.4561480922748131</v>
      </c>
      <c r="C16" s="35">
        <f t="shared" ref="C16:M16" si="2">-IFERROR(C12/C14,0)</f>
        <v>1.5640197496697905</v>
      </c>
      <c r="D16" s="35">
        <f>-IFERROR(D12/D14,0)</f>
        <v>1.2784192272588988</v>
      </c>
      <c r="E16" s="35">
        <f t="shared" si="2"/>
        <v>1.0765473658625511</v>
      </c>
      <c r="F16" s="35">
        <f t="shared" si="2"/>
        <v>1.281817967599411</v>
      </c>
      <c r="G16" s="35">
        <f t="shared" si="2"/>
        <v>1.3365127445168941</v>
      </c>
      <c r="H16" s="35">
        <f t="shared" si="2"/>
        <v>1.2867588298251873</v>
      </c>
      <c r="I16" s="35">
        <f t="shared" si="2"/>
        <v>1.4257431049018428</v>
      </c>
      <c r="J16" s="35">
        <f t="shared" si="2"/>
        <v>1.4917628828390861</v>
      </c>
      <c r="K16" s="35">
        <f t="shared" si="2"/>
        <v>1.6719097137264498</v>
      </c>
      <c r="L16" s="35">
        <f t="shared" si="2"/>
        <v>1.7122380486612057</v>
      </c>
      <c r="M16" s="35">
        <f t="shared" si="2"/>
        <v>1.1978482564196851</v>
      </c>
      <c r="N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29"/>
      <c r="AG16" s="23"/>
      <c r="AH16" s="38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70" x14ac:dyDescent="0.25">
      <c r="A17" s="18" t="s">
        <v>9</v>
      </c>
      <c r="B17" s="39">
        <v>1.2789222870223618</v>
      </c>
      <c r="C17" s="39">
        <v>1.2789222870223618</v>
      </c>
      <c r="D17" s="39">
        <v>1.6655602340033522</v>
      </c>
      <c r="E17" s="39">
        <f>+D17</f>
        <v>1.6655602340033522</v>
      </c>
      <c r="F17" s="39">
        <f t="shared" ref="F17:M17" si="3">+E17</f>
        <v>1.6655602340033522</v>
      </c>
      <c r="G17" s="39">
        <f t="shared" si="3"/>
        <v>1.6655602340033522</v>
      </c>
      <c r="H17" s="39">
        <f t="shared" si="3"/>
        <v>1.6655602340033522</v>
      </c>
      <c r="I17" s="39">
        <f t="shared" si="3"/>
        <v>1.6655602340033522</v>
      </c>
      <c r="J17" s="39">
        <f t="shared" si="3"/>
        <v>1.6655602340033522</v>
      </c>
      <c r="K17" s="39">
        <f t="shared" si="3"/>
        <v>1.6655602340033522</v>
      </c>
      <c r="L17" s="39">
        <f t="shared" si="3"/>
        <v>1.6655602340033522</v>
      </c>
      <c r="M17" s="39">
        <f t="shared" si="3"/>
        <v>1.6655602340033522</v>
      </c>
      <c r="N17" s="36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G17" s="23"/>
      <c r="AH17" s="38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70" x14ac:dyDescent="0.25">
      <c r="A18" s="18" t="s">
        <v>10</v>
      </c>
      <c r="B18" s="40">
        <f>+B14*B17</f>
        <v>20346.374664238752</v>
      </c>
      <c r="C18" s="40">
        <f t="shared" ref="C18:M18" si="4">+C14*C17</f>
        <v>20333.58544136853</v>
      </c>
      <c r="D18" s="40">
        <f t="shared" si="4"/>
        <v>27373.482445845093</v>
      </c>
      <c r="E18" s="40">
        <f t="shared" si="4"/>
        <v>27410.124770993167</v>
      </c>
      <c r="F18" s="40">
        <f t="shared" si="4"/>
        <v>28272.884972206903</v>
      </c>
      <c r="G18" s="40">
        <f t="shared" si="4"/>
        <v>28098.001147636551</v>
      </c>
      <c r="H18" s="40">
        <f t="shared" si="4"/>
        <v>28011.392015468376</v>
      </c>
      <c r="I18" s="40">
        <f t="shared" si="4"/>
        <v>27658.293245859666</v>
      </c>
      <c r="J18" s="40">
        <f t="shared" si="4"/>
        <v>27408.459210759163</v>
      </c>
      <c r="K18" s="40">
        <f t="shared" si="4"/>
        <v>27228.578705486801</v>
      </c>
      <c r="L18" s="40">
        <f t="shared" si="4"/>
        <v>27245.234307826835</v>
      </c>
      <c r="M18" s="40">
        <f t="shared" si="4"/>
        <v>27176.946338232698</v>
      </c>
      <c r="N18" s="36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G18" s="23"/>
      <c r="AH18" s="38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70" ht="15.75" thickBot="1" x14ac:dyDescent="0.3">
      <c r="A19" s="41" t="s">
        <v>11</v>
      </c>
      <c r="B19" s="42">
        <f>+-B12-B18</f>
        <v>2819.4853357612483</v>
      </c>
      <c r="C19" s="42">
        <f t="shared" ref="C19:M19" si="5">+-C12-C18</f>
        <v>4532.7645586314684</v>
      </c>
      <c r="D19" s="42">
        <f t="shared" si="5"/>
        <v>-6362.6624458450933</v>
      </c>
      <c r="E19" s="42">
        <f t="shared" si="5"/>
        <v>-9693.3847709931651</v>
      </c>
      <c r="F19" s="42">
        <f t="shared" si="5"/>
        <v>-6514.024972206902</v>
      </c>
      <c r="G19" s="42">
        <f t="shared" si="5"/>
        <v>-5551.0311476365496</v>
      </c>
      <c r="H19" s="42">
        <f t="shared" si="5"/>
        <v>-6370.6820154683774</v>
      </c>
      <c r="I19" s="42">
        <f t="shared" si="5"/>
        <v>-3982.4032458596666</v>
      </c>
      <c r="J19" s="42">
        <f t="shared" si="5"/>
        <v>-2860.0092107591627</v>
      </c>
      <c r="K19" s="42">
        <f t="shared" si="5"/>
        <v>103.80129451319954</v>
      </c>
      <c r="L19" s="42">
        <f t="shared" si="5"/>
        <v>763.55569217316588</v>
      </c>
      <c r="M19" s="42">
        <f t="shared" si="5"/>
        <v>-7631.6563382326967</v>
      </c>
      <c r="N19" s="42">
        <f>SUM(B19:M19)</f>
        <v>-40746.247265922531</v>
      </c>
      <c r="P19" s="4"/>
      <c r="Q19" s="4"/>
      <c r="R19" s="5"/>
      <c r="S19" s="5"/>
      <c r="T19" s="5"/>
      <c r="U19" s="5"/>
      <c r="V19" s="5"/>
      <c r="W19" s="5"/>
      <c r="X19" s="5"/>
      <c r="Y19" s="5"/>
      <c r="Z19" s="43"/>
      <c r="AA19" s="25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</row>
    <row r="20" spans="1:70" x14ac:dyDescent="0.25">
      <c r="N20" s="32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</row>
    <row r="21" spans="1:70" x14ac:dyDescent="0.25">
      <c r="B21" s="44"/>
      <c r="C21" s="45"/>
      <c r="D21" s="45"/>
      <c r="E21" s="45"/>
      <c r="F21" s="45"/>
      <c r="G21" s="44"/>
      <c r="H21" s="44"/>
      <c r="I21" s="45"/>
      <c r="J21" s="45"/>
      <c r="K21" s="45"/>
      <c r="L21" s="45"/>
      <c r="M21" s="46" t="s">
        <v>12</v>
      </c>
      <c r="N21" s="47">
        <f>N19/(N14)</f>
        <v>-0.2063644466691105</v>
      </c>
      <c r="O21" s="48"/>
      <c r="X21" s="45"/>
      <c r="Y21" s="45"/>
      <c r="Z21" s="49"/>
      <c r="AA21" s="43"/>
      <c r="AB21" s="4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</row>
    <row r="22" spans="1:70" x14ac:dyDescent="0.25">
      <c r="B22" s="44"/>
      <c r="C22" s="45"/>
      <c r="D22" s="45"/>
      <c r="E22" s="45"/>
      <c r="F22" s="45"/>
      <c r="G22" s="44"/>
      <c r="H22" s="44"/>
      <c r="I22" s="45"/>
      <c r="J22" s="45"/>
      <c r="K22" s="45"/>
      <c r="L22" s="45"/>
      <c r="M22" s="46" t="s">
        <v>13</v>
      </c>
      <c r="N22" s="50">
        <f>-SUM(B12:M12)/(N14)</f>
        <v>1.3969101231716707</v>
      </c>
      <c r="O22" s="48"/>
      <c r="X22" s="45"/>
      <c r="Y22" s="45"/>
      <c r="Z22" s="49"/>
      <c r="AA22" s="43"/>
      <c r="AB22" s="43"/>
    </row>
    <row r="23" spans="1:70" x14ac:dyDescent="0.25">
      <c r="E23" s="45"/>
      <c r="F23" s="45"/>
      <c r="G23" s="44"/>
      <c r="K23" s="45"/>
      <c r="L23" s="45"/>
      <c r="M23" s="46" t="s">
        <v>14</v>
      </c>
      <c r="N23" s="51">
        <f>+N22+N21</f>
        <v>1.1905456765025602</v>
      </c>
      <c r="O23" s="21"/>
      <c r="X23" s="45"/>
      <c r="Y23" s="45"/>
      <c r="Z23" s="49"/>
      <c r="AA23" s="52"/>
      <c r="AB23" s="52"/>
    </row>
    <row r="24" spans="1:70" x14ac:dyDescent="0.25">
      <c r="E24" s="45"/>
      <c r="F24" s="45"/>
      <c r="G24" s="44"/>
      <c r="K24" s="45"/>
      <c r="L24" s="45"/>
      <c r="M24" s="53"/>
      <c r="N24" s="54"/>
      <c r="O24" s="55"/>
      <c r="X24" s="45"/>
      <c r="Y24" s="45"/>
      <c r="Z24" s="45"/>
      <c r="AA24" s="52"/>
      <c r="AB24" s="52"/>
    </row>
    <row r="25" spans="1:70" x14ac:dyDescent="0.25">
      <c r="D25" s="56"/>
      <c r="E25" s="45"/>
      <c r="F25" s="45"/>
      <c r="G25" s="44"/>
      <c r="K25" s="45"/>
      <c r="L25" s="45"/>
      <c r="M25" s="46" t="s">
        <v>15</v>
      </c>
      <c r="N25" s="57">
        <v>2.008289863176095</v>
      </c>
      <c r="O25" s="58"/>
      <c r="X25" s="45"/>
      <c r="Y25" s="45"/>
      <c r="Z25" s="45"/>
      <c r="AA25" s="52"/>
      <c r="AB25" s="52"/>
    </row>
    <row r="26" spans="1:70" x14ac:dyDescent="0.25">
      <c r="B26" s="59"/>
      <c r="G26" s="44"/>
      <c r="M26" s="46" t="s">
        <v>16</v>
      </c>
      <c r="N26" s="60">
        <f>+N23-N25</f>
        <v>-0.81774418667353488</v>
      </c>
      <c r="O26" s="58"/>
      <c r="P26" s="61">
        <f>N26/N25</f>
        <v>-0.40718434209505927</v>
      </c>
      <c r="Q26" s="25"/>
      <c r="R26" s="25"/>
      <c r="S26" s="25"/>
      <c r="T26" s="25"/>
      <c r="U26" s="25"/>
      <c r="V26" s="25"/>
      <c r="W26" s="25"/>
      <c r="X26" s="25"/>
      <c r="Y26" s="62"/>
      <c r="Z26" s="25"/>
    </row>
    <row r="27" spans="1:70" x14ac:dyDescent="0.25">
      <c r="E27" s="24"/>
      <c r="F27" s="24"/>
      <c r="G27" s="44"/>
      <c r="K27" s="24"/>
      <c r="L27" s="24"/>
      <c r="M27" s="46" t="s">
        <v>17</v>
      </c>
      <c r="N27" s="63">
        <f>N26*N14</f>
        <v>-161461.95417031611</v>
      </c>
      <c r="O27" s="64"/>
      <c r="AA27" s="25"/>
    </row>
    <row r="28" spans="1:70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9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65"/>
      <c r="AB28" s="29"/>
    </row>
    <row r="29" spans="1:70" x14ac:dyDescent="0.25"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</row>
    <row r="30" spans="1:70" x14ac:dyDescent="0.25"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1" spans="1:70" x14ac:dyDescent="0.25"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</row>
    <row r="32" spans="1:70" x14ac:dyDescent="0.25">
      <c r="G32" s="67"/>
      <c r="M32" s="67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</row>
    <row r="33" spans="1:29" x14ac:dyDescent="0.25">
      <c r="G33" s="67"/>
      <c r="M33" s="67"/>
    </row>
    <row r="34" spans="1:29" x14ac:dyDescent="0.25">
      <c r="A34" s="24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Z34" s="29"/>
      <c r="AA34" s="66"/>
      <c r="AB34" s="66"/>
      <c r="AC34" s="66"/>
    </row>
    <row r="35" spans="1:29" x14ac:dyDescent="0.25">
      <c r="A35" s="2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29" x14ac:dyDescent="0.2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29" x14ac:dyDescent="0.25">
      <c r="G37" s="67"/>
      <c r="M37" s="67"/>
    </row>
    <row r="38" spans="1:29" x14ac:dyDescent="0.25">
      <c r="G38" s="67"/>
      <c r="M38" s="67"/>
    </row>
    <row r="39" spans="1:29" x14ac:dyDescent="0.25">
      <c r="G39" s="67"/>
      <c r="M39" s="67"/>
    </row>
    <row r="40" spans="1:29" x14ac:dyDescent="0.25">
      <c r="G40" s="67"/>
      <c r="M40" s="67"/>
    </row>
    <row r="41" spans="1:29" x14ac:dyDescent="0.25">
      <c r="G41" s="67"/>
      <c r="M41" s="67"/>
    </row>
  </sheetData>
  <pageMargins left="0.7" right="0.7" top="0.75" bottom="0.75" header="0.3" footer="0.3"/>
  <pageSetup scale="37" orientation="landscape" r:id="rId1"/>
  <headerFooter alignWithMargins="0">
    <oddFooter>&amp;L&amp;Z&amp;F&amp;F&amp;A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7C5A84BE0F934D9A577B5DF29ECD3A" ma:contentTypeVersion="19" ma:contentTypeDescription="" ma:contentTypeScope="" ma:versionID="73d9644f27bda0a6276798c6e5b08a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2025-03-14T07:00:00+00:00</OpenedDate>
    <SignificantOrder xmlns="dc463f71-b30c-4ab2-9473-d307f9d35888">false</SignificantOrder>
    <Date1 xmlns="dc463f71-b30c-4ab2-9473-d307f9d35888">2025-03-14T07:00:00+00:00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Mason County Garbage Co., Inc.  </CaseCompanyNames>
    <Nickname xmlns="http://schemas.microsoft.com/sharepoint/v3" xsi:nil="true"/>
    <DocketNumber xmlns="dc463f71-b30c-4ab2-9473-d307f9d35888">250173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3AD96F-1D87-4BAB-8AE7-2FA9CC5C6A46}"/>
</file>

<file path=customXml/itemProps2.xml><?xml version="1.0" encoding="utf-8"?>
<ds:datastoreItem xmlns:ds="http://schemas.openxmlformats.org/officeDocument/2006/customXml" ds:itemID="{9F9B5C91-86B2-482A-B527-EA9844073171}"/>
</file>

<file path=customXml/itemProps3.xml><?xml version="1.0" encoding="utf-8"?>
<ds:datastoreItem xmlns:ds="http://schemas.openxmlformats.org/officeDocument/2006/customXml" ds:itemID="{3A9BA5F0-7475-4D36-BF8E-1B80CEBE33DA}"/>
</file>

<file path=customXml/itemProps4.xml><?xml version="1.0" encoding="utf-8"?>
<ds:datastoreItem xmlns:ds="http://schemas.openxmlformats.org/officeDocument/2006/customXml" ds:itemID="{DD7107DE-B5AC-4DDA-9EDE-6A222DDB1F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Mason CPA 5.1.2025</vt:lpstr>
      <vt:lpstr>'Mason CPA 5.1.2025'!Print_Area</vt:lpstr>
      <vt:lpstr>'Mason CPA 5.1.2025'!Print_Titles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Vandenburg</dc:creator>
  <cp:lastModifiedBy>Booth, Avery (UTC)</cp:lastModifiedBy>
  <dcterms:created xsi:type="dcterms:W3CDTF">2025-03-13T23:58:52Z</dcterms:created>
  <dcterms:modified xsi:type="dcterms:W3CDTF">2025-03-17T19:43:33Z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0x0101006E56B4D1795A2E4DB2F0B01679ED314A004F7C5A84BE0F934D9A577B5DF29ECD3A</vt:lpwstr>
  </property>
  <property fmtid="{D5CDD505-2E9C-101B-9397-08002B2CF9AE}" pid="3" name="_docset_NoMedatataSyncRequired">
    <vt:lpwstr>False</vt:lpwstr>
  </property>
</Properties>
</file>