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7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9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3.bin" ContentType="application/vnd.openxmlformats-officedocument.spreadsheetml.customProperty"/>
  <Override PartName="/xl/externalLinks/externalLink11.xml" ContentType="application/vnd.openxmlformats-officedocument.spreadsheetml.externalLink+xml"/>
  <Override PartName="/xl/customProperty22.bin" ContentType="application/vnd.openxmlformats-officedocument.spreadsheetml.customProperty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customProperty2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8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UBLIC\Colstrip Reporting\Annual Reports (required by 2017 GRC)\2024 Report\Draft\"/>
    </mc:Choice>
  </mc:AlternateContent>
  <bookViews>
    <workbookView xWindow="0" yWindow="0" windowWidth="23040" windowHeight="8610" tabRatio="693"/>
  </bookViews>
  <sheets>
    <sheet name="2025 Rev Req" sheetId="6" r:id="rId1"/>
    <sheet name="Rev Req Summary" sheetId="2" r:id="rId2"/>
    <sheet name="2023 Rev Req" sheetId="5" r:id="rId3"/>
    <sheet name="2024 Rev Req" sheetId="4" r:id="rId4"/>
    <sheet name="Estimated D&amp;R Recovery" sheetId="14" r:id="rId5"/>
    <sheet name="Colstrip Plant Balances" sheetId="7" r:id="rId6"/>
    <sheet name="DFIT" sheetId="8" r:id="rId7"/>
    <sheet name="GL Balances" sheetId="9" r:id="rId8"/>
    <sheet name="3&amp;4 Accr Detail - PP" sheetId="21" r:id="rId9"/>
    <sheet name="Tracker (Over)-Under Collection" sheetId="3" r:id="rId10"/>
    <sheet name="Production O&amp;M 2025" sheetId="11" r:id="rId11"/>
    <sheet name="2025 Remediation" sheetId="22" r:id="rId12"/>
    <sheet name="MT Energy Tax" sheetId="12" r:id="rId13"/>
    <sheet name="Prop&amp;Liab Ins" sheetId="13" r:id="rId14"/>
    <sheet name="Update ConvF" sheetId="23" r:id="rId15"/>
    <sheet name="Def, COC, ConvF" sheetId="10" r:id="rId16"/>
    <sheet name="D&amp;R Defic" sheetId="15" r:id="rId17"/>
    <sheet name="D&amp;R Summary" sheetId="16" r:id="rId18"/>
    <sheet name="Decommissioning" sheetId="17" r:id="rId19"/>
    <sheet name="Plant Site Report Alt 4B" sheetId="18" r:id="rId20"/>
    <sheet name="Units1&amp;2 Int Remedy Eval Alt 10" sheetId="19" r:id="rId21"/>
    <sheet name="Units 3&amp;4 Remedy Eval Alt 4" sheetId="20" r:id="rId22"/>
    <sheet name="MM Amort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\" localSheetId="11" hidden="1">#REF!</definedName>
    <definedName name="\\" localSheetId="0" hidden="1">#REF!</definedName>
    <definedName name="\\" localSheetId="8" hidden="1">#REF!</definedName>
    <definedName name="\\" localSheetId="5" hidden="1">#REF!</definedName>
    <definedName name="\\" localSheetId="15" hidden="1">#REF!</definedName>
    <definedName name="\\" localSheetId="6" hidden="1">#REF!</definedName>
    <definedName name="\\" localSheetId="4" hidden="1">#REF!</definedName>
    <definedName name="\\" localSheetId="7" hidden="1">#REF!</definedName>
    <definedName name="\\" localSheetId="12" hidden="1">#REF!</definedName>
    <definedName name="\\" localSheetId="10" hidden="1">#REF!</definedName>
    <definedName name="\\" localSheetId="13" hidden="1">#REF!</definedName>
    <definedName name="\\" localSheetId="14" hidden="1">#REF!</definedName>
    <definedName name="\\" hidden="1">#REF!</definedName>
    <definedName name="\\\" localSheetId="11" hidden="1">#REF!</definedName>
    <definedName name="\\\" localSheetId="0" hidden="1">#REF!</definedName>
    <definedName name="\\\" localSheetId="8" hidden="1">#REF!</definedName>
    <definedName name="\\\" localSheetId="5" hidden="1">#REF!</definedName>
    <definedName name="\\\" localSheetId="15" hidden="1">#REF!</definedName>
    <definedName name="\\\" localSheetId="6" hidden="1">#REF!</definedName>
    <definedName name="\\\" localSheetId="4" hidden="1">#REF!</definedName>
    <definedName name="\\\" localSheetId="7" hidden="1">#REF!</definedName>
    <definedName name="\\\" localSheetId="12" hidden="1">#REF!</definedName>
    <definedName name="\\\" localSheetId="10" hidden="1">#REF!</definedName>
    <definedName name="\\\" localSheetId="13" hidden="1">#REF!</definedName>
    <definedName name="\\\" localSheetId="14" hidden="1">#REF!</definedName>
    <definedName name="\\\" hidden="1">#REF!</definedName>
    <definedName name="\\\\" localSheetId="11" hidden="1">#REF!</definedName>
    <definedName name="\\\\" localSheetId="0" hidden="1">#REF!</definedName>
    <definedName name="\\\\" localSheetId="8" hidden="1">#REF!</definedName>
    <definedName name="\\\\" localSheetId="5" hidden="1">#REF!</definedName>
    <definedName name="\\\\" localSheetId="15" hidden="1">#REF!</definedName>
    <definedName name="\\\\" localSheetId="6" hidden="1">#REF!</definedName>
    <definedName name="\\\\" localSheetId="4" hidden="1">#REF!</definedName>
    <definedName name="\\\\" localSheetId="7" hidden="1">#REF!</definedName>
    <definedName name="\\\\" localSheetId="12" hidden="1">#REF!</definedName>
    <definedName name="\\\\" localSheetId="10" hidden="1">#REF!</definedName>
    <definedName name="\\\\" localSheetId="13" hidden="1">#REF!</definedName>
    <definedName name="\\\\" localSheetId="14" hidden="1">#REF!</definedName>
    <definedName name="\\\\" hidden="1">#REF!</definedName>
    <definedName name="___________________www1" localSheetId="11" hidden="1">{#N/A,#N/A,FALSE,"schA"}</definedName>
    <definedName name="___________________www1" localSheetId="0" hidden="1">{#N/A,#N/A,FALSE,"schA"}</definedName>
    <definedName name="___________________www1" localSheetId="8" hidden="1">{#N/A,#N/A,FALSE,"schA"}</definedName>
    <definedName name="___________________www1" localSheetId="5" hidden="1">{#N/A,#N/A,FALSE,"schA"}</definedName>
    <definedName name="___________________www1" localSheetId="15" hidden="1">{#N/A,#N/A,FALSE,"schA"}</definedName>
    <definedName name="___________________www1" localSheetId="6" hidden="1">{#N/A,#N/A,FALSE,"schA"}</definedName>
    <definedName name="___________________www1" localSheetId="4" hidden="1">{#N/A,#N/A,FALSE,"schA"}</definedName>
    <definedName name="___________________www1" localSheetId="7" hidden="1">{#N/A,#N/A,FALSE,"schA"}</definedName>
    <definedName name="___________________www1" localSheetId="12" hidden="1">{#N/A,#N/A,FALSE,"schA"}</definedName>
    <definedName name="___________________www1" localSheetId="10" hidden="1">{#N/A,#N/A,FALSE,"schA"}</definedName>
    <definedName name="___________________www1" localSheetId="13" hidden="1">{#N/A,#N/A,FALSE,"schA"}</definedName>
    <definedName name="___________________www1" localSheetId="14" hidden="1">{#N/A,#N/A,FALSE,"schA"}</definedName>
    <definedName name="___________________www1" hidden="1">{#N/A,#N/A,FALSE,"schA"}</definedName>
    <definedName name="__________________www1" localSheetId="11" hidden="1">{#N/A,#N/A,FALSE,"schA"}</definedName>
    <definedName name="__________________www1" localSheetId="0" hidden="1">{#N/A,#N/A,FALSE,"schA"}</definedName>
    <definedName name="__________________www1" localSheetId="8" hidden="1">{#N/A,#N/A,FALSE,"schA"}</definedName>
    <definedName name="__________________www1" localSheetId="5" hidden="1">{#N/A,#N/A,FALSE,"schA"}</definedName>
    <definedName name="__________________www1" localSheetId="15" hidden="1">{#N/A,#N/A,FALSE,"schA"}</definedName>
    <definedName name="__________________www1" localSheetId="6" hidden="1">{#N/A,#N/A,FALSE,"schA"}</definedName>
    <definedName name="__________________www1" localSheetId="4" hidden="1">{#N/A,#N/A,FALSE,"schA"}</definedName>
    <definedName name="__________________www1" localSheetId="7" hidden="1">{#N/A,#N/A,FALSE,"schA"}</definedName>
    <definedName name="__________________www1" localSheetId="12" hidden="1">{#N/A,#N/A,FALSE,"schA"}</definedName>
    <definedName name="__________________www1" localSheetId="10" hidden="1">{#N/A,#N/A,FALSE,"schA"}</definedName>
    <definedName name="__________________www1" localSheetId="13" hidden="1">{#N/A,#N/A,FALSE,"schA"}</definedName>
    <definedName name="__________________www1" localSheetId="14" hidden="1">{#N/A,#N/A,FALSE,"schA"}</definedName>
    <definedName name="__________________www1" hidden="1">{#N/A,#N/A,FALSE,"schA"}</definedName>
    <definedName name="_________________www1" localSheetId="11" hidden="1">{#N/A,#N/A,FALSE,"schA"}</definedName>
    <definedName name="_________________www1" localSheetId="0" hidden="1">{#N/A,#N/A,FALSE,"schA"}</definedName>
    <definedName name="_________________www1" localSheetId="8" hidden="1">{#N/A,#N/A,FALSE,"schA"}</definedName>
    <definedName name="_________________www1" localSheetId="5" hidden="1">{#N/A,#N/A,FALSE,"schA"}</definedName>
    <definedName name="_________________www1" localSheetId="15" hidden="1">{#N/A,#N/A,FALSE,"schA"}</definedName>
    <definedName name="_________________www1" localSheetId="6" hidden="1">{#N/A,#N/A,FALSE,"schA"}</definedName>
    <definedName name="_________________www1" localSheetId="4" hidden="1">{#N/A,#N/A,FALSE,"schA"}</definedName>
    <definedName name="_________________www1" localSheetId="7" hidden="1">{#N/A,#N/A,FALSE,"schA"}</definedName>
    <definedName name="_________________www1" localSheetId="12" hidden="1">{#N/A,#N/A,FALSE,"schA"}</definedName>
    <definedName name="_________________www1" localSheetId="10" hidden="1">{#N/A,#N/A,FALSE,"schA"}</definedName>
    <definedName name="_________________www1" localSheetId="13" hidden="1">{#N/A,#N/A,FALSE,"schA"}</definedName>
    <definedName name="_________________www1" localSheetId="14" hidden="1">{#N/A,#N/A,FALSE,"schA"}</definedName>
    <definedName name="_________________www1" hidden="1">{#N/A,#N/A,FALSE,"schA"}</definedName>
    <definedName name="________________www1" localSheetId="11" hidden="1">{#N/A,#N/A,FALSE,"schA"}</definedName>
    <definedName name="________________www1" localSheetId="0" hidden="1">{#N/A,#N/A,FALSE,"schA"}</definedName>
    <definedName name="________________www1" localSheetId="8" hidden="1">{#N/A,#N/A,FALSE,"schA"}</definedName>
    <definedName name="________________www1" localSheetId="5" hidden="1">{#N/A,#N/A,FALSE,"schA"}</definedName>
    <definedName name="________________www1" localSheetId="15" hidden="1">{#N/A,#N/A,FALSE,"schA"}</definedName>
    <definedName name="________________www1" localSheetId="6" hidden="1">{#N/A,#N/A,FALSE,"schA"}</definedName>
    <definedName name="________________www1" localSheetId="4" hidden="1">{#N/A,#N/A,FALSE,"schA"}</definedName>
    <definedName name="________________www1" localSheetId="7" hidden="1">{#N/A,#N/A,FALSE,"schA"}</definedName>
    <definedName name="________________www1" localSheetId="12" hidden="1">{#N/A,#N/A,FALSE,"schA"}</definedName>
    <definedName name="________________www1" localSheetId="10" hidden="1">{#N/A,#N/A,FALSE,"schA"}</definedName>
    <definedName name="________________www1" localSheetId="13" hidden="1">{#N/A,#N/A,FALSE,"schA"}</definedName>
    <definedName name="________________www1" localSheetId="14" hidden="1">{#N/A,#N/A,FALSE,"schA"}</definedName>
    <definedName name="________________www1" hidden="1">{#N/A,#N/A,FALSE,"schA"}</definedName>
    <definedName name="_______________www1" localSheetId="11" hidden="1">{#N/A,#N/A,FALSE,"schA"}</definedName>
    <definedName name="_______________www1" localSheetId="0" hidden="1">{#N/A,#N/A,FALSE,"schA"}</definedName>
    <definedName name="_______________www1" localSheetId="8" hidden="1">{#N/A,#N/A,FALSE,"schA"}</definedName>
    <definedName name="_______________www1" localSheetId="5" hidden="1">{#N/A,#N/A,FALSE,"schA"}</definedName>
    <definedName name="_______________www1" localSheetId="15" hidden="1">{#N/A,#N/A,FALSE,"schA"}</definedName>
    <definedName name="_______________www1" localSheetId="6" hidden="1">{#N/A,#N/A,FALSE,"schA"}</definedName>
    <definedName name="_______________www1" localSheetId="4" hidden="1">{#N/A,#N/A,FALSE,"schA"}</definedName>
    <definedName name="_______________www1" localSheetId="7" hidden="1">{#N/A,#N/A,FALSE,"schA"}</definedName>
    <definedName name="_______________www1" localSheetId="12" hidden="1">{#N/A,#N/A,FALSE,"schA"}</definedName>
    <definedName name="_______________www1" localSheetId="10" hidden="1">{#N/A,#N/A,FALSE,"schA"}</definedName>
    <definedName name="_______________www1" localSheetId="13" hidden="1">{#N/A,#N/A,FALSE,"schA"}</definedName>
    <definedName name="_______________www1" localSheetId="14" hidden="1">{#N/A,#N/A,FALSE,"schA"}</definedName>
    <definedName name="_______________www1" hidden="1">{#N/A,#N/A,FALSE,"schA"}</definedName>
    <definedName name="_____________www1" localSheetId="11" hidden="1">{#N/A,#N/A,FALSE,"schA"}</definedName>
    <definedName name="_____________www1" localSheetId="0" hidden="1">{#N/A,#N/A,FALSE,"schA"}</definedName>
    <definedName name="_____________www1" localSheetId="8" hidden="1">{#N/A,#N/A,FALSE,"schA"}</definedName>
    <definedName name="_____________www1" localSheetId="5" hidden="1">{#N/A,#N/A,FALSE,"schA"}</definedName>
    <definedName name="_____________www1" localSheetId="15" hidden="1">{#N/A,#N/A,FALSE,"schA"}</definedName>
    <definedName name="_____________www1" localSheetId="6" hidden="1">{#N/A,#N/A,FALSE,"schA"}</definedName>
    <definedName name="_____________www1" localSheetId="4" hidden="1">{#N/A,#N/A,FALSE,"schA"}</definedName>
    <definedName name="_____________www1" localSheetId="7" hidden="1">{#N/A,#N/A,FALSE,"schA"}</definedName>
    <definedName name="_____________www1" localSheetId="12" hidden="1">{#N/A,#N/A,FALSE,"schA"}</definedName>
    <definedName name="_____________www1" localSheetId="10" hidden="1">{#N/A,#N/A,FALSE,"schA"}</definedName>
    <definedName name="_____________www1" localSheetId="13" hidden="1">{#N/A,#N/A,FALSE,"schA"}</definedName>
    <definedName name="_____________www1" localSheetId="14" hidden="1">{#N/A,#N/A,FALSE,"schA"}</definedName>
    <definedName name="_____________www1" hidden="1">{#N/A,#N/A,FALSE,"schA"}</definedName>
    <definedName name="___________www1" localSheetId="11" hidden="1">{#N/A,#N/A,FALSE,"schA"}</definedName>
    <definedName name="___________www1" localSheetId="0" hidden="1">{#N/A,#N/A,FALSE,"schA"}</definedName>
    <definedName name="___________www1" localSheetId="8" hidden="1">{#N/A,#N/A,FALSE,"schA"}</definedName>
    <definedName name="___________www1" localSheetId="5" hidden="1">{#N/A,#N/A,FALSE,"schA"}</definedName>
    <definedName name="___________www1" localSheetId="15" hidden="1">{#N/A,#N/A,FALSE,"schA"}</definedName>
    <definedName name="___________www1" localSheetId="6" hidden="1">{#N/A,#N/A,FALSE,"schA"}</definedName>
    <definedName name="___________www1" localSheetId="4" hidden="1">{#N/A,#N/A,FALSE,"schA"}</definedName>
    <definedName name="___________www1" localSheetId="7" hidden="1">{#N/A,#N/A,FALSE,"schA"}</definedName>
    <definedName name="___________www1" localSheetId="12" hidden="1">{#N/A,#N/A,FALSE,"schA"}</definedName>
    <definedName name="___________www1" localSheetId="10" hidden="1">{#N/A,#N/A,FALSE,"schA"}</definedName>
    <definedName name="___________www1" localSheetId="13" hidden="1">{#N/A,#N/A,FALSE,"schA"}</definedName>
    <definedName name="___________www1" localSheetId="14" hidden="1">{#N/A,#N/A,FALSE,"schA"}</definedName>
    <definedName name="___________www1" hidden="1">{#N/A,#N/A,FALSE,"schA"}</definedName>
    <definedName name="__________www1" localSheetId="11" hidden="1">{#N/A,#N/A,FALSE,"schA"}</definedName>
    <definedName name="__________www1" localSheetId="0" hidden="1">{#N/A,#N/A,FALSE,"schA"}</definedName>
    <definedName name="__________www1" localSheetId="8" hidden="1">{#N/A,#N/A,FALSE,"schA"}</definedName>
    <definedName name="__________www1" localSheetId="5" hidden="1">{#N/A,#N/A,FALSE,"schA"}</definedName>
    <definedName name="__________www1" localSheetId="15" hidden="1">{#N/A,#N/A,FALSE,"schA"}</definedName>
    <definedName name="__________www1" localSheetId="6" hidden="1">{#N/A,#N/A,FALSE,"schA"}</definedName>
    <definedName name="__________www1" localSheetId="4" hidden="1">{#N/A,#N/A,FALSE,"schA"}</definedName>
    <definedName name="__________www1" localSheetId="7" hidden="1">{#N/A,#N/A,FALSE,"schA"}</definedName>
    <definedName name="__________www1" localSheetId="12" hidden="1">{#N/A,#N/A,FALSE,"schA"}</definedName>
    <definedName name="__________www1" localSheetId="10" hidden="1">{#N/A,#N/A,FALSE,"schA"}</definedName>
    <definedName name="__________www1" localSheetId="13" hidden="1">{#N/A,#N/A,FALSE,"schA"}</definedName>
    <definedName name="__________www1" localSheetId="14" hidden="1">{#N/A,#N/A,FALSE,"schA"}</definedName>
    <definedName name="__________www1" hidden="1">{#N/A,#N/A,FALSE,"schA"}</definedName>
    <definedName name="_________www1" localSheetId="11" hidden="1">{#N/A,#N/A,FALSE,"schA"}</definedName>
    <definedName name="_________www1" localSheetId="0" hidden="1">{#N/A,#N/A,FALSE,"schA"}</definedName>
    <definedName name="_________www1" localSheetId="8" hidden="1">{#N/A,#N/A,FALSE,"schA"}</definedName>
    <definedName name="_________www1" localSheetId="5" hidden="1">{#N/A,#N/A,FALSE,"schA"}</definedName>
    <definedName name="_________www1" localSheetId="15" hidden="1">{#N/A,#N/A,FALSE,"schA"}</definedName>
    <definedName name="_________www1" localSheetId="6" hidden="1">{#N/A,#N/A,FALSE,"schA"}</definedName>
    <definedName name="_________www1" localSheetId="4" hidden="1">{#N/A,#N/A,FALSE,"schA"}</definedName>
    <definedName name="_________www1" localSheetId="7" hidden="1">{#N/A,#N/A,FALSE,"schA"}</definedName>
    <definedName name="_________www1" localSheetId="12" hidden="1">{#N/A,#N/A,FALSE,"schA"}</definedName>
    <definedName name="_________www1" localSheetId="10" hidden="1">{#N/A,#N/A,FALSE,"schA"}</definedName>
    <definedName name="_________www1" localSheetId="13" hidden="1">{#N/A,#N/A,FALSE,"schA"}</definedName>
    <definedName name="_________www1" localSheetId="14" hidden="1">{#N/A,#N/A,FALSE,"schA"}</definedName>
    <definedName name="_________www1" hidden="1">{#N/A,#N/A,FALSE,"schA"}</definedName>
    <definedName name="_______www1" localSheetId="11" hidden="1">{#N/A,#N/A,FALSE,"schA"}</definedName>
    <definedName name="_______www1" localSheetId="0" hidden="1">{#N/A,#N/A,FALSE,"schA"}</definedName>
    <definedName name="_______www1" localSheetId="8" hidden="1">{#N/A,#N/A,FALSE,"schA"}</definedName>
    <definedName name="_______www1" localSheetId="5" hidden="1">{#N/A,#N/A,FALSE,"schA"}</definedName>
    <definedName name="_______www1" localSheetId="15" hidden="1">{#N/A,#N/A,FALSE,"schA"}</definedName>
    <definedName name="_______www1" localSheetId="6" hidden="1">{#N/A,#N/A,FALSE,"schA"}</definedName>
    <definedName name="_______www1" localSheetId="4" hidden="1">{#N/A,#N/A,FALSE,"schA"}</definedName>
    <definedName name="_______www1" localSheetId="7" hidden="1">{#N/A,#N/A,FALSE,"schA"}</definedName>
    <definedName name="_______www1" localSheetId="12" hidden="1">{#N/A,#N/A,FALSE,"schA"}</definedName>
    <definedName name="_______www1" localSheetId="10" hidden="1">{#N/A,#N/A,FALSE,"schA"}</definedName>
    <definedName name="_______www1" localSheetId="13" hidden="1">{#N/A,#N/A,FALSE,"schA"}</definedName>
    <definedName name="_______www1" localSheetId="14" hidden="1">{#N/A,#N/A,FALSE,"schA"}</definedName>
    <definedName name="_______www1" hidden="1">{#N/A,#N/A,FALSE,"schA"}</definedName>
    <definedName name="______www1" localSheetId="11" hidden="1">{#N/A,#N/A,FALSE,"schA"}</definedName>
    <definedName name="______www1" localSheetId="0" hidden="1">{#N/A,#N/A,FALSE,"schA"}</definedName>
    <definedName name="______www1" localSheetId="8" hidden="1">{#N/A,#N/A,FALSE,"schA"}</definedName>
    <definedName name="______www1" localSheetId="5" hidden="1">{#N/A,#N/A,FALSE,"schA"}</definedName>
    <definedName name="______www1" localSheetId="15" hidden="1">{#N/A,#N/A,FALSE,"schA"}</definedName>
    <definedName name="______www1" localSheetId="6" hidden="1">{#N/A,#N/A,FALSE,"schA"}</definedName>
    <definedName name="______www1" localSheetId="4" hidden="1">{#N/A,#N/A,FALSE,"schA"}</definedName>
    <definedName name="______www1" localSheetId="7" hidden="1">{#N/A,#N/A,FALSE,"schA"}</definedName>
    <definedName name="______www1" localSheetId="12" hidden="1">{#N/A,#N/A,FALSE,"schA"}</definedName>
    <definedName name="______www1" localSheetId="10" hidden="1">{#N/A,#N/A,FALSE,"schA"}</definedName>
    <definedName name="______www1" localSheetId="13" hidden="1">{#N/A,#N/A,FALSE,"schA"}</definedName>
    <definedName name="______www1" localSheetId="14" hidden="1">{#N/A,#N/A,FALSE,"schA"}</definedName>
    <definedName name="______www1" hidden="1">{#N/A,#N/A,FALSE,"schA"}</definedName>
    <definedName name="_____www1" localSheetId="11" hidden="1">{#N/A,#N/A,FALSE,"schA"}</definedName>
    <definedName name="_____www1" localSheetId="0" hidden="1">{#N/A,#N/A,FALSE,"schA"}</definedName>
    <definedName name="_____www1" localSheetId="8" hidden="1">{#N/A,#N/A,FALSE,"schA"}</definedName>
    <definedName name="_____www1" localSheetId="5" hidden="1">{#N/A,#N/A,FALSE,"schA"}</definedName>
    <definedName name="_____www1" localSheetId="15" hidden="1">{#N/A,#N/A,FALSE,"schA"}</definedName>
    <definedName name="_____www1" localSheetId="6" hidden="1">{#N/A,#N/A,FALSE,"schA"}</definedName>
    <definedName name="_____www1" localSheetId="4" hidden="1">{#N/A,#N/A,FALSE,"schA"}</definedName>
    <definedName name="_____www1" localSheetId="7" hidden="1">{#N/A,#N/A,FALSE,"schA"}</definedName>
    <definedName name="_____www1" localSheetId="12" hidden="1">{#N/A,#N/A,FALSE,"schA"}</definedName>
    <definedName name="_____www1" localSheetId="10" hidden="1">{#N/A,#N/A,FALSE,"schA"}</definedName>
    <definedName name="_____www1" localSheetId="13" hidden="1">{#N/A,#N/A,FALSE,"schA"}</definedName>
    <definedName name="_____www1" localSheetId="14" hidden="1">{#N/A,#N/A,FALSE,"schA"}</definedName>
    <definedName name="_____www1" hidden="1">{#N/A,#N/A,FALSE,"schA"}</definedName>
    <definedName name="____www1" localSheetId="11" hidden="1">{#N/A,#N/A,FALSE,"schA"}</definedName>
    <definedName name="____www1" localSheetId="0" hidden="1">{#N/A,#N/A,FALSE,"schA"}</definedName>
    <definedName name="____www1" localSheetId="8" hidden="1">{#N/A,#N/A,FALSE,"schA"}</definedName>
    <definedName name="____www1" localSheetId="5" hidden="1">{#N/A,#N/A,FALSE,"schA"}</definedName>
    <definedName name="____www1" localSheetId="15" hidden="1">{#N/A,#N/A,FALSE,"schA"}</definedName>
    <definedName name="____www1" localSheetId="6" hidden="1">{#N/A,#N/A,FALSE,"schA"}</definedName>
    <definedName name="____www1" localSheetId="4" hidden="1">{#N/A,#N/A,FALSE,"schA"}</definedName>
    <definedName name="____www1" localSheetId="7" hidden="1">{#N/A,#N/A,FALSE,"schA"}</definedName>
    <definedName name="____www1" localSheetId="12" hidden="1">{#N/A,#N/A,FALSE,"schA"}</definedName>
    <definedName name="____www1" localSheetId="10" hidden="1">{#N/A,#N/A,FALSE,"schA"}</definedName>
    <definedName name="____www1" localSheetId="13" hidden="1">{#N/A,#N/A,FALSE,"schA"}</definedName>
    <definedName name="____www1" localSheetId="14" hidden="1">{#N/A,#N/A,FALSE,"schA"}</definedName>
    <definedName name="____www1" hidden="1">{#N/A,#N/A,FALSE,"schA"}</definedName>
    <definedName name="___www1" localSheetId="11" hidden="1">{#N/A,#N/A,FALSE,"schA"}</definedName>
    <definedName name="___www1" localSheetId="0" hidden="1">{#N/A,#N/A,FALSE,"schA"}</definedName>
    <definedName name="___www1" localSheetId="8" hidden="1">{#N/A,#N/A,FALSE,"schA"}</definedName>
    <definedName name="___www1" localSheetId="5" hidden="1">{#N/A,#N/A,FALSE,"schA"}</definedName>
    <definedName name="___www1" localSheetId="15" hidden="1">{#N/A,#N/A,FALSE,"schA"}</definedName>
    <definedName name="___www1" localSheetId="6" hidden="1">{#N/A,#N/A,FALSE,"schA"}</definedName>
    <definedName name="___www1" localSheetId="4" hidden="1">{#N/A,#N/A,FALSE,"schA"}</definedName>
    <definedName name="___www1" localSheetId="7" hidden="1">{#N/A,#N/A,FALSE,"schA"}</definedName>
    <definedName name="___www1" localSheetId="12" hidden="1">{#N/A,#N/A,FALSE,"schA"}</definedName>
    <definedName name="___www1" localSheetId="10" hidden="1">{#N/A,#N/A,FALSE,"schA"}</definedName>
    <definedName name="___www1" localSheetId="13" hidden="1">{#N/A,#N/A,FALSE,"schA"}</definedName>
    <definedName name="___www1" localSheetId="14" hidden="1">{#N/A,#N/A,FALSE,"schA"}</definedName>
    <definedName name="___www1" hidden="1">{#N/A,#N/A,FALSE,"schA"}</definedName>
    <definedName name="__123Graph_A" localSheetId="11" hidden="1">#REF!</definedName>
    <definedName name="__123Graph_A" localSheetId="0" hidden="1">#REF!</definedName>
    <definedName name="__123Graph_A" localSheetId="8" hidden="1">#REF!</definedName>
    <definedName name="__123Graph_A" localSheetId="5" hidden="1">#REF!</definedName>
    <definedName name="__123Graph_A" localSheetId="15" hidden="1">#REF!</definedName>
    <definedName name="__123Graph_A" localSheetId="6" hidden="1">#REF!</definedName>
    <definedName name="__123Graph_A" localSheetId="4" hidden="1">#REF!</definedName>
    <definedName name="__123Graph_A" localSheetId="7" hidden="1">#REF!</definedName>
    <definedName name="__123Graph_A" localSheetId="12" hidden="1">#REF!</definedName>
    <definedName name="__123Graph_A" localSheetId="10" hidden="1">#REF!</definedName>
    <definedName name="__123Graph_A" localSheetId="13" hidden="1">#REF!</definedName>
    <definedName name="__123Graph_A" localSheetId="14" hidden="1">#REF!</definedName>
    <definedName name="__123Graph_A" hidden="1">#REF!</definedName>
    <definedName name="__123Graph_ABUDG6_DSCRPR" localSheetId="11" hidden="1">#REF!</definedName>
    <definedName name="__123Graph_ABUDG6_DSCRPR" localSheetId="0" hidden="1">#REF!</definedName>
    <definedName name="__123Graph_ABUDG6_DSCRPR" localSheetId="8" hidden="1">#REF!</definedName>
    <definedName name="__123Graph_ABUDG6_DSCRPR" localSheetId="5" hidden="1">#REF!</definedName>
    <definedName name="__123Graph_ABUDG6_DSCRPR" localSheetId="15" hidden="1">#REF!</definedName>
    <definedName name="__123Graph_ABUDG6_DSCRPR" localSheetId="6" hidden="1">#REF!</definedName>
    <definedName name="__123Graph_ABUDG6_DSCRPR" localSheetId="4" hidden="1">#REF!</definedName>
    <definedName name="__123Graph_ABUDG6_DSCRPR" localSheetId="7" hidden="1">#REF!</definedName>
    <definedName name="__123Graph_ABUDG6_DSCRPR" localSheetId="12" hidden="1">#REF!</definedName>
    <definedName name="__123Graph_ABUDG6_DSCRPR" localSheetId="10" hidden="1">#REF!</definedName>
    <definedName name="__123Graph_ABUDG6_DSCRPR" localSheetId="13" hidden="1">#REF!</definedName>
    <definedName name="__123Graph_ABUDG6_DSCRPR" localSheetId="14" hidden="1">#REF!</definedName>
    <definedName name="__123Graph_ABUDG6_DSCRPR" hidden="1">#REF!</definedName>
    <definedName name="__123Graph_ABUDG6_ESCRPR1" localSheetId="11" hidden="1">#REF!</definedName>
    <definedName name="__123Graph_ABUDG6_ESCRPR1" localSheetId="0" hidden="1">#REF!</definedName>
    <definedName name="__123Graph_ABUDG6_ESCRPR1" localSheetId="8" hidden="1">#REF!</definedName>
    <definedName name="__123Graph_ABUDG6_ESCRPR1" localSheetId="5" hidden="1">#REF!</definedName>
    <definedName name="__123Graph_ABUDG6_ESCRPR1" localSheetId="15" hidden="1">#REF!</definedName>
    <definedName name="__123Graph_ABUDG6_ESCRPR1" localSheetId="6" hidden="1">#REF!</definedName>
    <definedName name="__123Graph_ABUDG6_ESCRPR1" localSheetId="4" hidden="1">#REF!</definedName>
    <definedName name="__123Graph_ABUDG6_ESCRPR1" localSheetId="7" hidden="1">#REF!</definedName>
    <definedName name="__123Graph_ABUDG6_ESCRPR1" localSheetId="12" hidden="1">#REF!</definedName>
    <definedName name="__123Graph_ABUDG6_ESCRPR1" localSheetId="10" hidden="1">#REF!</definedName>
    <definedName name="__123Graph_ABUDG6_ESCRPR1" localSheetId="13" hidden="1">#REF!</definedName>
    <definedName name="__123Graph_ABUDG6_ESCRPR1" localSheetId="14" hidden="1">#REF!</definedName>
    <definedName name="__123Graph_ABUDG6_ESCRPR1" hidden="1">#REF!</definedName>
    <definedName name="__123Graph_B" localSheetId="0" hidden="1">#REF!</definedName>
    <definedName name="__123Graph_B" hidden="1">#REF!</definedName>
    <definedName name="__123Graph_BBUDG6_DSCRPR" localSheetId="0" hidden="1">#REF!</definedName>
    <definedName name="__123Graph_BBUDG6_DSCRPR" hidden="1">#REF!</definedName>
    <definedName name="__123Graph_BBUDG6_ESCRPR1" localSheetId="0" hidden="1">#REF!</definedName>
    <definedName name="__123Graph_BBUDG6_ESCRPR1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ECURRENT" hidden="1">[1]ConsolidatingPL!#REF!</definedName>
    <definedName name="__123Graph_F" localSheetId="11" hidden="1">#REF!</definedName>
    <definedName name="__123Graph_F" localSheetId="0" hidden="1">#REF!</definedName>
    <definedName name="__123Graph_F" localSheetId="8" hidden="1">#REF!</definedName>
    <definedName name="__123Graph_F" localSheetId="5" hidden="1">#REF!</definedName>
    <definedName name="__123Graph_F" localSheetId="15" hidden="1">#REF!</definedName>
    <definedName name="__123Graph_F" localSheetId="6" hidden="1">#REF!</definedName>
    <definedName name="__123Graph_F" localSheetId="4" hidden="1">#REF!</definedName>
    <definedName name="__123Graph_F" localSheetId="7" hidden="1">#REF!</definedName>
    <definedName name="__123Graph_F" localSheetId="12" hidden="1">#REF!</definedName>
    <definedName name="__123Graph_F" localSheetId="10" hidden="1">#REF!</definedName>
    <definedName name="__123Graph_F" localSheetId="13" hidden="1">#REF!</definedName>
    <definedName name="__123Graph_F" localSheetId="14" hidden="1">#REF!</definedName>
    <definedName name="__123Graph_F" hidden="1">#REF!</definedName>
    <definedName name="__123Graph_X" localSheetId="11" hidden="1">#REF!</definedName>
    <definedName name="__123Graph_X" localSheetId="0" hidden="1">#REF!</definedName>
    <definedName name="__123Graph_X" localSheetId="8" hidden="1">#REF!</definedName>
    <definedName name="__123Graph_X" localSheetId="5" hidden="1">#REF!</definedName>
    <definedName name="__123Graph_X" localSheetId="15" hidden="1">#REF!</definedName>
    <definedName name="__123Graph_X" localSheetId="6" hidden="1">#REF!</definedName>
    <definedName name="__123Graph_X" localSheetId="4" hidden="1">#REF!</definedName>
    <definedName name="__123Graph_X" localSheetId="7" hidden="1">#REF!</definedName>
    <definedName name="__123Graph_X" localSheetId="12" hidden="1">#REF!</definedName>
    <definedName name="__123Graph_X" localSheetId="10" hidden="1">#REF!</definedName>
    <definedName name="__123Graph_X" localSheetId="13" hidden="1">#REF!</definedName>
    <definedName name="__123Graph_X" localSheetId="14" hidden="1">#REF!</definedName>
    <definedName name="__123Graph_X" hidden="1">#REF!</definedName>
    <definedName name="__123Graph_XBUDG6_DSCRPR" localSheetId="11" hidden="1">#REF!</definedName>
    <definedName name="__123Graph_XBUDG6_DSCRPR" localSheetId="0" hidden="1">#REF!</definedName>
    <definedName name="__123Graph_XBUDG6_DSCRPR" localSheetId="8" hidden="1">#REF!</definedName>
    <definedName name="__123Graph_XBUDG6_DSCRPR" localSheetId="5" hidden="1">#REF!</definedName>
    <definedName name="__123Graph_XBUDG6_DSCRPR" localSheetId="15" hidden="1">#REF!</definedName>
    <definedName name="__123Graph_XBUDG6_DSCRPR" localSheetId="6" hidden="1">#REF!</definedName>
    <definedName name="__123Graph_XBUDG6_DSCRPR" localSheetId="4" hidden="1">#REF!</definedName>
    <definedName name="__123Graph_XBUDG6_DSCRPR" localSheetId="7" hidden="1">#REF!</definedName>
    <definedName name="__123Graph_XBUDG6_DSCRPR" localSheetId="12" hidden="1">#REF!</definedName>
    <definedName name="__123Graph_XBUDG6_DSCRPR" localSheetId="10" hidden="1">#REF!</definedName>
    <definedName name="__123Graph_XBUDG6_DSCRPR" localSheetId="13" hidden="1">#REF!</definedName>
    <definedName name="__123Graph_XBUDG6_DSCRPR" localSheetId="14" hidden="1">#REF!</definedName>
    <definedName name="__123Graph_XBUDG6_DSCRPR" hidden="1">#REF!</definedName>
    <definedName name="__123Graph_XBUDG6_ESCRPR1" localSheetId="0" hidden="1">#REF!</definedName>
    <definedName name="__123Graph_XBUDG6_ESCRPR1" hidden="1">#REF!</definedName>
    <definedName name="__www1" localSheetId="11" hidden="1">{#N/A,#N/A,FALSE,"schA"}</definedName>
    <definedName name="__www1" localSheetId="0" hidden="1">{#N/A,#N/A,FALSE,"schA"}</definedName>
    <definedName name="__www1" localSheetId="8" hidden="1">{#N/A,#N/A,FALSE,"schA"}</definedName>
    <definedName name="__www1" localSheetId="5" hidden="1">{#N/A,#N/A,FALSE,"schA"}</definedName>
    <definedName name="__www1" localSheetId="15" hidden="1">{#N/A,#N/A,FALSE,"schA"}</definedName>
    <definedName name="__www1" localSheetId="6" hidden="1">{#N/A,#N/A,FALSE,"schA"}</definedName>
    <definedName name="__www1" localSheetId="4" hidden="1">{#N/A,#N/A,FALSE,"schA"}</definedName>
    <definedName name="__www1" localSheetId="7" hidden="1">{#N/A,#N/A,FALSE,"schA"}</definedName>
    <definedName name="__www1" localSheetId="12" hidden="1">{#N/A,#N/A,FALSE,"schA"}</definedName>
    <definedName name="__www1" localSheetId="10" hidden="1">{#N/A,#N/A,FALSE,"schA"}</definedName>
    <definedName name="__www1" localSheetId="13" hidden="1">{#N/A,#N/A,FALSE,"schA"}</definedName>
    <definedName name="__www1" localSheetId="14" hidden="1">{#N/A,#N/A,FALSE,"schA"}</definedName>
    <definedName name="__www1" hidden="1">{#N/A,#N/A,FALSE,"schA"}</definedName>
    <definedName name="_1__123Graph_ABUDG6_D_ESCRPR" localSheetId="11" hidden="1">#REF!</definedName>
    <definedName name="_1__123Graph_ABUDG6_D_ESCRPR" localSheetId="0" hidden="1">#REF!</definedName>
    <definedName name="_1__123Graph_ABUDG6_D_ESCRPR" localSheetId="8" hidden="1">#REF!</definedName>
    <definedName name="_1__123Graph_ABUDG6_D_ESCRPR" localSheetId="5" hidden="1">#REF!</definedName>
    <definedName name="_1__123Graph_ABUDG6_D_ESCRPR" localSheetId="15" hidden="1">#REF!</definedName>
    <definedName name="_1__123Graph_ABUDG6_D_ESCRPR" localSheetId="6" hidden="1">#REF!</definedName>
    <definedName name="_1__123Graph_ABUDG6_D_ESCRPR" localSheetId="4" hidden="1">#REF!</definedName>
    <definedName name="_1__123Graph_ABUDG6_D_ESCRPR" localSheetId="7" hidden="1">#REF!</definedName>
    <definedName name="_1__123Graph_ABUDG6_D_ESCRPR" localSheetId="12" hidden="1">#REF!</definedName>
    <definedName name="_1__123Graph_ABUDG6_D_ESCRPR" localSheetId="10" hidden="1">#REF!</definedName>
    <definedName name="_1__123Graph_ABUDG6_D_ESCRPR" localSheetId="13" hidden="1">#REF!</definedName>
    <definedName name="_1__123Graph_ABUDG6_D_ESCRPR" localSheetId="14" hidden="1">#REF!</definedName>
    <definedName name="_1__123Graph_ABUDG6_D_ESCRPR" hidden="1">#REF!</definedName>
    <definedName name="_1__123Graph_ACHART_1" localSheetId="11" hidden="1">[2]BalanceSheet!#REF!</definedName>
    <definedName name="_1__123Graph_ACHART_1" localSheetId="8" hidden="1">[2]BalanceSheet!#REF!</definedName>
    <definedName name="_1__123Graph_ACHART_1" localSheetId="5" hidden="1">[2]BalanceSheet!#REF!</definedName>
    <definedName name="_1__123Graph_ACHART_1" localSheetId="15" hidden="1">[2]BalanceSheet!#REF!</definedName>
    <definedName name="_1__123Graph_ACHART_1" localSheetId="6" hidden="1">[2]BalanceSheet!#REF!</definedName>
    <definedName name="_1__123Graph_ACHART_1" localSheetId="4" hidden="1">[2]BalanceSheet!#REF!</definedName>
    <definedName name="_1__123Graph_ACHART_1" localSheetId="7" hidden="1">[2]BalanceSheet!#REF!</definedName>
    <definedName name="_1__123Graph_ACHART_1" localSheetId="12" hidden="1">[2]BalanceSheet!#REF!</definedName>
    <definedName name="_1__123Graph_ACHART_1" localSheetId="10" hidden="1">[2]BalanceSheet!#REF!</definedName>
    <definedName name="_1__123Graph_ACHART_1" localSheetId="13" hidden="1">[2]BalanceSheet!#REF!</definedName>
    <definedName name="_1__123Graph_ACHART_1" localSheetId="14" hidden="1">[2]BalanceSheet!#REF!</definedName>
    <definedName name="_1__123Graph_ACHART_1" hidden="1">[2]BalanceSheet!#REF!</definedName>
    <definedName name="_10__123Graph_BCHART_2" localSheetId="11" hidden="1">[3]RAB!#REF!</definedName>
    <definedName name="_10__123Graph_BCHART_2" localSheetId="8" hidden="1">[3]RAB!#REF!</definedName>
    <definedName name="_10__123Graph_BCHART_2" localSheetId="5" hidden="1">[3]RAB!#REF!</definedName>
    <definedName name="_10__123Graph_BCHART_2" localSheetId="15" hidden="1">[3]RAB!#REF!</definedName>
    <definedName name="_10__123Graph_BCHART_2" localSheetId="6" hidden="1">[3]RAB!#REF!</definedName>
    <definedName name="_10__123Graph_BCHART_2" localSheetId="4" hidden="1">[3]RAB!#REF!</definedName>
    <definedName name="_10__123Graph_BCHART_2" localSheetId="7" hidden="1">[3]RAB!#REF!</definedName>
    <definedName name="_10__123Graph_BCHART_2" localSheetId="12" hidden="1">[3]RAB!#REF!</definedName>
    <definedName name="_10__123Graph_BCHART_2" localSheetId="10" hidden="1">[3]RAB!#REF!</definedName>
    <definedName name="_10__123Graph_BCHART_2" localSheetId="13" hidden="1">[3]RAB!#REF!</definedName>
    <definedName name="_10__123Graph_BCHART_2" localSheetId="14" hidden="1">[3]RAB!#REF!</definedName>
    <definedName name="_10__123Graph_BCHART_2" hidden="1">[3]RAB!#REF!</definedName>
    <definedName name="_10__123Graph_CCHART_6" localSheetId="11" hidden="1">#REF!</definedName>
    <definedName name="_10__123Graph_CCHART_6" localSheetId="0" hidden="1">#REF!</definedName>
    <definedName name="_10__123Graph_CCHART_6" localSheetId="8" hidden="1">#REF!</definedName>
    <definedName name="_10__123Graph_CCHART_6" localSheetId="5" hidden="1">#REF!</definedName>
    <definedName name="_10__123Graph_CCHART_6" localSheetId="15" hidden="1">#REF!</definedName>
    <definedName name="_10__123Graph_CCHART_6" localSheetId="6" hidden="1">#REF!</definedName>
    <definedName name="_10__123Graph_CCHART_6" localSheetId="4" hidden="1">#REF!</definedName>
    <definedName name="_10__123Graph_CCHART_6" localSheetId="7" hidden="1">#REF!</definedName>
    <definedName name="_10__123Graph_CCHART_6" localSheetId="12" hidden="1">#REF!</definedName>
    <definedName name="_10__123Graph_CCHART_6" localSheetId="10" hidden="1">#REF!</definedName>
    <definedName name="_10__123Graph_CCHART_6" localSheetId="13" hidden="1">#REF!</definedName>
    <definedName name="_10__123Graph_CCHART_6" localSheetId="14" hidden="1">#REF!</definedName>
    <definedName name="_10__123Graph_CCHART_6" hidden="1">#REF!</definedName>
    <definedName name="_10__123Graph_DCHART_2" localSheetId="11" hidden="1">[3]RAB!#REF!</definedName>
    <definedName name="_10__123Graph_DCHART_2" localSheetId="8" hidden="1">[3]RAB!#REF!</definedName>
    <definedName name="_10__123Graph_DCHART_2" localSheetId="5" hidden="1">[3]RAB!#REF!</definedName>
    <definedName name="_10__123Graph_DCHART_2" localSheetId="15" hidden="1">[3]RAB!#REF!</definedName>
    <definedName name="_10__123Graph_DCHART_2" localSheetId="6" hidden="1">[3]RAB!#REF!</definedName>
    <definedName name="_10__123Graph_DCHART_2" localSheetId="4" hidden="1">[3]RAB!#REF!</definedName>
    <definedName name="_10__123Graph_DCHART_2" localSheetId="7" hidden="1">[3]RAB!#REF!</definedName>
    <definedName name="_10__123Graph_DCHART_2" localSheetId="12" hidden="1">[3]RAB!#REF!</definedName>
    <definedName name="_10__123Graph_DCHART_2" localSheetId="10" hidden="1">[3]RAB!#REF!</definedName>
    <definedName name="_10__123Graph_DCHART_2" localSheetId="13" hidden="1">[3]RAB!#REF!</definedName>
    <definedName name="_10__123Graph_DCHART_2" localSheetId="14" hidden="1">[3]RAB!#REF!</definedName>
    <definedName name="_10__123Graph_DCHART_2" hidden="1">[3]RAB!#REF!</definedName>
    <definedName name="_10__123Graph_XBUDG6_Dtons_inv" localSheetId="11" hidden="1">#REF!</definedName>
    <definedName name="_10__123Graph_XBUDG6_Dtons_inv" localSheetId="0" hidden="1">#REF!</definedName>
    <definedName name="_10__123Graph_XBUDG6_Dtons_inv" localSheetId="8" hidden="1">#REF!</definedName>
    <definedName name="_10__123Graph_XBUDG6_Dtons_inv" localSheetId="5" hidden="1">#REF!</definedName>
    <definedName name="_10__123Graph_XBUDG6_Dtons_inv" localSheetId="15" hidden="1">#REF!</definedName>
    <definedName name="_10__123Graph_XBUDG6_Dtons_inv" localSheetId="6" hidden="1">#REF!</definedName>
    <definedName name="_10__123Graph_XBUDG6_Dtons_inv" localSheetId="4" hidden="1">#REF!</definedName>
    <definedName name="_10__123Graph_XBUDG6_Dtons_inv" localSheetId="7" hidden="1">#REF!</definedName>
    <definedName name="_10__123Graph_XBUDG6_Dtons_inv" localSheetId="12" hidden="1">#REF!</definedName>
    <definedName name="_10__123Graph_XBUDG6_Dtons_inv" localSheetId="10" hidden="1">#REF!</definedName>
    <definedName name="_10__123Graph_XBUDG6_Dtons_inv" localSheetId="13" hidden="1">#REF!</definedName>
    <definedName name="_10__123Graph_XBUDG6_Dtons_inv" localSheetId="14" hidden="1">#REF!</definedName>
    <definedName name="_10__123Graph_XBUDG6_Dtons_inv" hidden="1">#REF!</definedName>
    <definedName name="_10__123Graph_XCHART_1" localSheetId="11" hidden="1">[2]BalanceSheet!#REF!</definedName>
    <definedName name="_10__123Graph_XCHART_1" localSheetId="8" hidden="1">[2]BalanceSheet!#REF!</definedName>
    <definedName name="_10__123Graph_XCHART_1" localSheetId="5" hidden="1">[2]BalanceSheet!#REF!</definedName>
    <definedName name="_10__123Graph_XCHART_1" localSheetId="15" hidden="1">[2]BalanceSheet!#REF!</definedName>
    <definedName name="_10__123Graph_XCHART_1" localSheetId="6" hidden="1">[2]BalanceSheet!#REF!</definedName>
    <definedName name="_10__123Graph_XCHART_1" localSheetId="4" hidden="1">[2]BalanceSheet!#REF!</definedName>
    <definedName name="_10__123Graph_XCHART_1" localSheetId="7" hidden="1">[2]BalanceSheet!#REF!</definedName>
    <definedName name="_10__123Graph_XCHART_1" localSheetId="12" hidden="1">[2]BalanceSheet!#REF!</definedName>
    <definedName name="_10__123Graph_XCHART_1" localSheetId="10" hidden="1">[2]BalanceSheet!#REF!</definedName>
    <definedName name="_10__123Graph_XCHART_1" localSheetId="13" hidden="1">[2]BalanceSheet!#REF!</definedName>
    <definedName name="_10__123Graph_XCHART_1" localSheetId="14" hidden="1">[2]BalanceSheet!#REF!</definedName>
    <definedName name="_10__123Graph_XCHART_1" hidden="1">[2]BalanceSheet!#REF!</definedName>
    <definedName name="_11__123Graph_CCHART_1" localSheetId="11" hidden="1">[4]BalanceSheet!#REF!</definedName>
    <definedName name="_11__123Graph_CCHART_1" localSheetId="8" hidden="1">[4]BalanceSheet!#REF!</definedName>
    <definedName name="_11__123Graph_CCHART_1" localSheetId="5" hidden="1">[4]BalanceSheet!#REF!</definedName>
    <definedName name="_11__123Graph_CCHART_1" localSheetId="15" hidden="1">[4]BalanceSheet!#REF!</definedName>
    <definedName name="_11__123Graph_CCHART_1" localSheetId="6" hidden="1">[4]BalanceSheet!#REF!</definedName>
    <definedName name="_11__123Graph_CCHART_1" localSheetId="4" hidden="1">[4]BalanceSheet!#REF!</definedName>
    <definedName name="_11__123Graph_CCHART_1" localSheetId="7" hidden="1">[4]BalanceSheet!#REF!</definedName>
    <definedName name="_11__123Graph_CCHART_1" localSheetId="12" hidden="1">[4]BalanceSheet!#REF!</definedName>
    <definedName name="_11__123Graph_CCHART_1" localSheetId="10" hidden="1">[4]BalanceSheet!#REF!</definedName>
    <definedName name="_11__123Graph_CCHART_1" localSheetId="13" hidden="1">[4]BalanceSheet!#REF!</definedName>
    <definedName name="_11__123Graph_CCHART_1" localSheetId="14" hidden="1">[4]BalanceSheet!#REF!</definedName>
    <definedName name="_11__123Graph_CCHART_1" hidden="1">[4]BalanceSheet!#REF!</definedName>
    <definedName name="_11__123Graph_CCHART_7" localSheetId="11" hidden="1">#REF!</definedName>
    <definedName name="_11__123Graph_CCHART_7" localSheetId="0" hidden="1">#REF!</definedName>
    <definedName name="_11__123Graph_CCHART_7" localSheetId="8" hidden="1">#REF!</definedName>
    <definedName name="_11__123Graph_CCHART_7" localSheetId="5" hidden="1">#REF!</definedName>
    <definedName name="_11__123Graph_CCHART_7" localSheetId="15" hidden="1">#REF!</definedName>
    <definedName name="_11__123Graph_CCHART_7" localSheetId="6" hidden="1">#REF!</definedName>
    <definedName name="_11__123Graph_CCHART_7" localSheetId="4" hidden="1">#REF!</definedName>
    <definedName name="_11__123Graph_CCHART_7" localSheetId="7" hidden="1">#REF!</definedName>
    <definedName name="_11__123Graph_CCHART_7" localSheetId="12" hidden="1">#REF!</definedName>
    <definedName name="_11__123Graph_CCHART_7" localSheetId="10" hidden="1">#REF!</definedName>
    <definedName name="_11__123Graph_CCHART_7" localSheetId="13" hidden="1">#REF!</definedName>
    <definedName name="_11__123Graph_CCHART_7" localSheetId="14" hidden="1">#REF!</definedName>
    <definedName name="_11__123Graph_CCHART_7" hidden="1">#REF!</definedName>
    <definedName name="_11__123Graph_XCHART_1" localSheetId="11" hidden="1">[4]BalanceSheet!#REF!</definedName>
    <definedName name="_11__123Graph_XCHART_1" localSheetId="8" hidden="1">[4]BalanceSheet!#REF!</definedName>
    <definedName name="_11__123Graph_XCHART_1" localSheetId="5" hidden="1">[4]BalanceSheet!#REF!</definedName>
    <definedName name="_11__123Graph_XCHART_1" localSheetId="15" hidden="1">[4]BalanceSheet!#REF!</definedName>
    <definedName name="_11__123Graph_XCHART_1" localSheetId="6" hidden="1">[4]BalanceSheet!#REF!</definedName>
    <definedName name="_11__123Graph_XCHART_1" localSheetId="4" hidden="1">[4]BalanceSheet!#REF!</definedName>
    <definedName name="_11__123Graph_XCHART_1" localSheetId="7" hidden="1">[4]BalanceSheet!#REF!</definedName>
    <definedName name="_11__123Graph_XCHART_1" localSheetId="12" hidden="1">[4]BalanceSheet!#REF!</definedName>
    <definedName name="_11__123Graph_XCHART_1" localSheetId="10" hidden="1">[4]BalanceSheet!#REF!</definedName>
    <definedName name="_11__123Graph_XCHART_1" localSheetId="13" hidden="1">[4]BalanceSheet!#REF!</definedName>
    <definedName name="_11__123Graph_XCHART_1" localSheetId="14" hidden="1">[4]BalanceSheet!#REF!</definedName>
    <definedName name="_11__123Graph_XCHART_1" hidden="1">[4]BalanceSheet!#REF!</definedName>
    <definedName name="_11__123Graph_XCHART_2" localSheetId="11" hidden="1">[5]RAB!#REF!</definedName>
    <definedName name="_11__123Graph_XCHART_2" localSheetId="8" hidden="1">[5]RAB!#REF!</definedName>
    <definedName name="_11__123Graph_XCHART_2" localSheetId="5" hidden="1">[5]RAB!#REF!</definedName>
    <definedName name="_11__123Graph_XCHART_2" localSheetId="15" hidden="1">[5]RAB!#REF!</definedName>
    <definedName name="_11__123Graph_XCHART_2" localSheetId="6" hidden="1">[5]RAB!#REF!</definedName>
    <definedName name="_11__123Graph_XCHART_2" localSheetId="4" hidden="1">[5]RAB!#REF!</definedName>
    <definedName name="_11__123Graph_XCHART_2" localSheetId="7" hidden="1">[5]RAB!#REF!</definedName>
    <definedName name="_11__123Graph_XCHART_2" localSheetId="12" hidden="1">[5]RAB!#REF!</definedName>
    <definedName name="_11__123Graph_XCHART_2" localSheetId="10" hidden="1">[5]RAB!#REF!</definedName>
    <definedName name="_11__123Graph_XCHART_2" localSheetId="13" hidden="1">[5]RAB!#REF!</definedName>
    <definedName name="_11__123Graph_XCHART_2" localSheetId="14" hidden="1">[5]RAB!#REF!</definedName>
    <definedName name="_11__123Graph_XCHART_2" hidden="1">[5]RAB!#REF!</definedName>
    <definedName name="_12__123Graph_BCHART_1" localSheetId="11" hidden="1">[2]BalanceSheet!#REF!</definedName>
    <definedName name="_12__123Graph_BCHART_1" localSheetId="8" hidden="1">[2]BalanceSheet!#REF!</definedName>
    <definedName name="_12__123Graph_BCHART_1" localSheetId="5" hidden="1">[2]BalanceSheet!#REF!</definedName>
    <definedName name="_12__123Graph_BCHART_1" localSheetId="15" hidden="1">[2]BalanceSheet!#REF!</definedName>
    <definedName name="_12__123Graph_BCHART_1" localSheetId="6" hidden="1">[2]BalanceSheet!#REF!</definedName>
    <definedName name="_12__123Graph_BCHART_1" localSheetId="4" hidden="1">[2]BalanceSheet!#REF!</definedName>
    <definedName name="_12__123Graph_BCHART_1" localSheetId="7" hidden="1">[2]BalanceSheet!#REF!</definedName>
    <definedName name="_12__123Graph_BCHART_1" localSheetId="12" hidden="1">[2]BalanceSheet!#REF!</definedName>
    <definedName name="_12__123Graph_BCHART_1" localSheetId="10" hidden="1">[2]BalanceSheet!#REF!</definedName>
    <definedName name="_12__123Graph_BCHART_1" localSheetId="13" hidden="1">[2]BalanceSheet!#REF!</definedName>
    <definedName name="_12__123Graph_BCHART_1" localSheetId="14" hidden="1">[2]BalanceSheet!#REF!</definedName>
    <definedName name="_12__123Graph_BCHART_1" hidden="1">[2]BalanceSheet!#REF!</definedName>
    <definedName name="_12__123Graph_CCHART_2" localSheetId="11" hidden="1">[3]RAB!#REF!</definedName>
    <definedName name="_12__123Graph_CCHART_2" localSheetId="8" hidden="1">[3]RAB!#REF!</definedName>
    <definedName name="_12__123Graph_CCHART_2" localSheetId="5" hidden="1">[3]RAB!#REF!</definedName>
    <definedName name="_12__123Graph_CCHART_2" localSheetId="15" hidden="1">[3]RAB!#REF!</definedName>
    <definedName name="_12__123Graph_CCHART_2" localSheetId="6" hidden="1">[3]RAB!#REF!</definedName>
    <definedName name="_12__123Graph_CCHART_2" localSheetId="4" hidden="1">[3]RAB!#REF!</definedName>
    <definedName name="_12__123Graph_CCHART_2" localSheetId="7" hidden="1">[3]RAB!#REF!</definedName>
    <definedName name="_12__123Graph_CCHART_2" localSheetId="12" hidden="1">[3]RAB!#REF!</definedName>
    <definedName name="_12__123Graph_CCHART_2" localSheetId="10" hidden="1">[3]RAB!#REF!</definedName>
    <definedName name="_12__123Graph_CCHART_2" localSheetId="13" hidden="1">[3]RAB!#REF!</definedName>
    <definedName name="_12__123Graph_CCHART_2" localSheetId="14" hidden="1">[3]RAB!#REF!</definedName>
    <definedName name="_12__123Graph_CCHART_2" hidden="1">[3]RAB!#REF!</definedName>
    <definedName name="_12__123Graph_LBL_ACHART_17" localSheetId="11" hidden="1">#REF!</definedName>
    <definedName name="_12__123Graph_LBL_ACHART_17" localSheetId="0" hidden="1">#REF!</definedName>
    <definedName name="_12__123Graph_LBL_ACHART_17" localSheetId="8" hidden="1">#REF!</definedName>
    <definedName name="_12__123Graph_LBL_ACHART_17" localSheetId="5" hidden="1">#REF!</definedName>
    <definedName name="_12__123Graph_LBL_ACHART_17" localSheetId="15" hidden="1">#REF!</definedName>
    <definedName name="_12__123Graph_LBL_ACHART_17" localSheetId="6" hidden="1">#REF!</definedName>
    <definedName name="_12__123Graph_LBL_ACHART_17" localSheetId="4" hidden="1">#REF!</definedName>
    <definedName name="_12__123Graph_LBL_ACHART_17" localSheetId="7" hidden="1">#REF!</definedName>
    <definedName name="_12__123Graph_LBL_ACHART_17" localSheetId="12" hidden="1">#REF!</definedName>
    <definedName name="_12__123Graph_LBL_ACHART_17" localSheetId="10" hidden="1">#REF!</definedName>
    <definedName name="_12__123Graph_LBL_ACHART_17" localSheetId="13" hidden="1">#REF!</definedName>
    <definedName name="_12__123Graph_LBL_ACHART_17" localSheetId="14" hidden="1">#REF!</definedName>
    <definedName name="_12__123Graph_LBL_ACHART_17" hidden="1">#REF!</definedName>
    <definedName name="_12__123Graph_XCHART_2" localSheetId="11" hidden="1">[3]RAB!#REF!</definedName>
    <definedName name="_12__123Graph_XCHART_2" localSheetId="8" hidden="1">[3]RAB!#REF!</definedName>
    <definedName name="_12__123Graph_XCHART_2" localSheetId="5" hidden="1">[3]RAB!#REF!</definedName>
    <definedName name="_12__123Graph_XCHART_2" localSheetId="15" hidden="1">[3]RAB!#REF!</definedName>
    <definedName name="_12__123Graph_XCHART_2" localSheetId="6" hidden="1">[3]RAB!#REF!</definedName>
    <definedName name="_12__123Graph_XCHART_2" localSheetId="4" hidden="1">[3]RAB!#REF!</definedName>
    <definedName name="_12__123Graph_XCHART_2" localSheetId="7" hidden="1">[3]RAB!#REF!</definedName>
    <definedName name="_12__123Graph_XCHART_2" localSheetId="12" hidden="1">[3]RAB!#REF!</definedName>
    <definedName name="_12__123Graph_XCHART_2" localSheetId="10" hidden="1">[3]RAB!#REF!</definedName>
    <definedName name="_12__123Graph_XCHART_2" localSheetId="13" hidden="1">[3]RAB!#REF!</definedName>
    <definedName name="_12__123Graph_XCHART_2" localSheetId="14" hidden="1">[3]RAB!#REF!</definedName>
    <definedName name="_12__123Graph_XCHART_2" hidden="1">[3]RAB!#REF!</definedName>
    <definedName name="_12__123Graph_XCHART_3" localSheetId="11" hidden="1">[5]RAB!#REF!</definedName>
    <definedName name="_12__123Graph_XCHART_3" localSheetId="8" hidden="1">[5]RAB!#REF!</definedName>
    <definedName name="_12__123Graph_XCHART_3" localSheetId="5" hidden="1">[5]RAB!#REF!</definedName>
    <definedName name="_12__123Graph_XCHART_3" localSheetId="15" hidden="1">[5]RAB!#REF!</definedName>
    <definedName name="_12__123Graph_XCHART_3" localSheetId="6" hidden="1">[5]RAB!#REF!</definedName>
    <definedName name="_12__123Graph_XCHART_3" localSheetId="4" hidden="1">[5]RAB!#REF!</definedName>
    <definedName name="_12__123Graph_XCHART_3" localSheetId="7" hidden="1">[5]RAB!#REF!</definedName>
    <definedName name="_12__123Graph_XCHART_3" localSheetId="12" hidden="1">[5]RAB!#REF!</definedName>
    <definedName name="_12__123Graph_XCHART_3" localSheetId="10" hidden="1">[5]RAB!#REF!</definedName>
    <definedName name="_12__123Graph_XCHART_3" localSheetId="13" hidden="1">[5]RAB!#REF!</definedName>
    <definedName name="_12__123Graph_XCHART_3" localSheetId="14" hidden="1">[5]RAB!#REF!</definedName>
    <definedName name="_12__123Graph_XCHART_3" hidden="1">[5]RAB!#REF!</definedName>
    <definedName name="_13__123Graph_DCHART_1" localSheetId="11" hidden="1">[4]BalanceSheet!#REF!</definedName>
    <definedName name="_13__123Graph_DCHART_1" localSheetId="8" hidden="1">[4]BalanceSheet!#REF!</definedName>
    <definedName name="_13__123Graph_DCHART_1" localSheetId="5" hidden="1">[4]BalanceSheet!#REF!</definedName>
    <definedName name="_13__123Graph_DCHART_1" localSheetId="15" hidden="1">[4]BalanceSheet!#REF!</definedName>
    <definedName name="_13__123Graph_DCHART_1" localSheetId="6" hidden="1">[4]BalanceSheet!#REF!</definedName>
    <definedName name="_13__123Graph_DCHART_1" localSheetId="4" hidden="1">[4]BalanceSheet!#REF!</definedName>
    <definedName name="_13__123Graph_DCHART_1" localSheetId="7" hidden="1">[4]BalanceSheet!#REF!</definedName>
    <definedName name="_13__123Graph_DCHART_1" localSheetId="12" hidden="1">[4]BalanceSheet!#REF!</definedName>
    <definedName name="_13__123Graph_DCHART_1" localSheetId="10" hidden="1">[4]BalanceSheet!#REF!</definedName>
    <definedName name="_13__123Graph_DCHART_1" localSheetId="13" hidden="1">[4]BalanceSheet!#REF!</definedName>
    <definedName name="_13__123Graph_DCHART_1" localSheetId="14" hidden="1">[4]BalanceSheet!#REF!</definedName>
    <definedName name="_13__123Graph_DCHART_1" hidden="1">[4]BalanceSheet!#REF!</definedName>
    <definedName name="_13__123Graph_LBL_CCHART_17" localSheetId="11" hidden="1">#REF!</definedName>
    <definedName name="_13__123Graph_LBL_CCHART_17" localSheetId="0" hidden="1">#REF!</definedName>
    <definedName name="_13__123Graph_LBL_CCHART_17" localSheetId="8" hidden="1">#REF!</definedName>
    <definedName name="_13__123Graph_LBL_CCHART_17" localSheetId="5" hidden="1">#REF!</definedName>
    <definedName name="_13__123Graph_LBL_CCHART_17" localSheetId="15" hidden="1">#REF!</definedName>
    <definedName name="_13__123Graph_LBL_CCHART_17" localSheetId="6" hidden="1">#REF!</definedName>
    <definedName name="_13__123Graph_LBL_CCHART_17" localSheetId="4" hidden="1">#REF!</definedName>
    <definedName name="_13__123Graph_LBL_CCHART_17" localSheetId="7" hidden="1">#REF!</definedName>
    <definedName name="_13__123Graph_LBL_CCHART_17" localSheetId="12" hidden="1">#REF!</definedName>
    <definedName name="_13__123Graph_LBL_CCHART_17" localSheetId="10" hidden="1">#REF!</definedName>
    <definedName name="_13__123Graph_LBL_CCHART_17" localSheetId="13" hidden="1">#REF!</definedName>
    <definedName name="_13__123Graph_LBL_CCHART_17" localSheetId="14" hidden="1">#REF!</definedName>
    <definedName name="_13__123Graph_LBL_CCHART_17" hidden="1">#REF!</definedName>
    <definedName name="_13__123Graph_XCHART_3" localSheetId="11" hidden="1">[3]RAB!#REF!</definedName>
    <definedName name="_13__123Graph_XCHART_3" localSheetId="8" hidden="1">[3]RAB!#REF!</definedName>
    <definedName name="_13__123Graph_XCHART_3" localSheetId="5" hidden="1">[3]RAB!#REF!</definedName>
    <definedName name="_13__123Graph_XCHART_3" localSheetId="15" hidden="1">[3]RAB!#REF!</definedName>
    <definedName name="_13__123Graph_XCHART_3" localSheetId="6" hidden="1">[3]RAB!#REF!</definedName>
    <definedName name="_13__123Graph_XCHART_3" localSheetId="4" hidden="1">[3]RAB!#REF!</definedName>
    <definedName name="_13__123Graph_XCHART_3" localSheetId="7" hidden="1">[3]RAB!#REF!</definedName>
    <definedName name="_13__123Graph_XCHART_3" localSheetId="12" hidden="1">[3]RAB!#REF!</definedName>
    <definedName name="_13__123Graph_XCHART_3" localSheetId="10" hidden="1">[3]RAB!#REF!</definedName>
    <definedName name="_13__123Graph_XCHART_3" localSheetId="13" hidden="1">[3]RAB!#REF!</definedName>
    <definedName name="_13__123Graph_XCHART_3" localSheetId="14" hidden="1">[3]RAB!#REF!</definedName>
    <definedName name="_13__123Graph_XCHART_3" hidden="1">[3]RAB!#REF!</definedName>
    <definedName name="_14__123Graph_DCHART_2" localSheetId="11" hidden="1">[3]RAB!#REF!</definedName>
    <definedName name="_14__123Graph_DCHART_2" localSheetId="8" hidden="1">[3]RAB!#REF!</definedName>
    <definedName name="_14__123Graph_DCHART_2" localSheetId="5" hidden="1">[3]RAB!#REF!</definedName>
    <definedName name="_14__123Graph_DCHART_2" localSheetId="15" hidden="1">[3]RAB!#REF!</definedName>
    <definedName name="_14__123Graph_DCHART_2" localSheetId="6" hidden="1">[3]RAB!#REF!</definedName>
    <definedName name="_14__123Graph_DCHART_2" localSheetId="4" hidden="1">[3]RAB!#REF!</definedName>
    <definedName name="_14__123Graph_DCHART_2" localSheetId="7" hidden="1">[3]RAB!#REF!</definedName>
    <definedName name="_14__123Graph_DCHART_2" localSheetId="12" hidden="1">[3]RAB!#REF!</definedName>
    <definedName name="_14__123Graph_DCHART_2" localSheetId="10" hidden="1">[3]RAB!#REF!</definedName>
    <definedName name="_14__123Graph_DCHART_2" localSheetId="13" hidden="1">[3]RAB!#REF!</definedName>
    <definedName name="_14__123Graph_DCHART_2" localSheetId="14" hidden="1">[3]RAB!#REF!</definedName>
    <definedName name="_14__123Graph_DCHART_2" hidden="1">[3]RAB!#REF!</definedName>
    <definedName name="_14__123Graph_XCHART_1" localSheetId="11" hidden="1">#REF!</definedName>
    <definedName name="_14__123Graph_XCHART_1" localSheetId="0" hidden="1">#REF!</definedName>
    <definedName name="_14__123Graph_XCHART_1" localSheetId="8" hidden="1">#REF!</definedName>
    <definedName name="_14__123Graph_XCHART_1" localSheetId="5" hidden="1">#REF!</definedName>
    <definedName name="_14__123Graph_XCHART_1" localSheetId="15" hidden="1">#REF!</definedName>
    <definedName name="_14__123Graph_XCHART_1" localSheetId="6" hidden="1">#REF!</definedName>
    <definedName name="_14__123Graph_XCHART_1" localSheetId="4" hidden="1">#REF!</definedName>
    <definedName name="_14__123Graph_XCHART_1" localSheetId="7" hidden="1">#REF!</definedName>
    <definedName name="_14__123Graph_XCHART_1" localSheetId="12" hidden="1">#REF!</definedName>
    <definedName name="_14__123Graph_XCHART_1" localSheetId="10" hidden="1">#REF!</definedName>
    <definedName name="_14__123Graph_XCHART_1" localSheetId="13" hidden="1">#REF!</definedName>
    <definedName name="_14__123Graph_XCHART_1" localSheetId="14" hidden="1">#REF!</definedName>
    <definedName name="_14__123Graph_XCHART_1" hidden="1">#REF!</definedName>
    <definedName name="_15__123Graph_BCHART_2" localSheetId="11" hidden="1">[5]RAB!#REF!</definedName>
    <definedName name="_15__123Graph_BCHART_2" localSheetId="8" hidden="1">[5]RAB!#REF!</definedName>
    <definedName name="_15__123Graph_BCHART_2" localSheetId="5" hidden="1">[5]RAB!#REF!</definedName>
    <definedName name="_15__123Graph_BCHART_2" localSheetId="15" hidden="1">[5]RAB!#REF!</definedName>
    <definedName name="_15__123Graph_BCHART_2" localSheetId="6" hidden="1">[5]RAB!#REF!</definedName>
    <definedName name="_15__123Graph_BCHART_2" localSheetId="4" hidden="1">[5]RAB!#REF!</definedName>
    <definedName name="_15__123Graph_BCHART_2" localSheetId="7" hidden="1">[5]RAB!#REF!</definedName>
    <definedName name="_15__123Graph_BCHART_2" localSheetId="12" hidden="1">[5]RAB!#REF!</definedName>
    <definedName name="_15__123Graph_BCHART_2" localSheetId="10" hidden="1">[5]RAB!#REF!</definedName>
    <definedName name="_15__123Graph_BCHART_2" localSheetId="13" hidden="1">[5]RAB!#REF!</definedName>
    <definedName name="_15__123Graph_BCHART_2" localSheetId="14" hidden="1">[5]RAB!#REF!</definedName>
    <definedName name="_15__123Graph_BCHART_2" hidden="1">[5]RAB!#REF!</definedName>
    <definedName name="_15__123Graph_XCHART_1" localSheetId="11" hidden="1">[4]BalanceSheet!#REF!</definedName>
    <definedName name="_15__123Graph_XCHART_1" localSheetId="8" hidden="1">[4]BalanceSheet!#REF!</definedName>
    <definedName name="_15__123Graph_XCHART_1" localSheetId="5" hidden="1">[4]BalanceSheet!#REF!</definedName>
    <definedName name="_15__123Graph_XCHART_1" localSheetId="15" hidden="1">[4]BalanceSheet!#REF!</definedName>
    <definedName name="_15__123Graph_XCHART_1" localSheetId="6" hidden="1">[4]BalanceSheet!#REF!</definedName>
    <definedName name="_15__123Graph_XCHART_1" localSheetId="4" hidden="1">[4]BalanceSheet!#REF!</definedName>
    <definedName name="_15__123Graph_XCHART_1" localSheetId="7" hidden="1">[4]BalanceSheet!#REF!</definedName>
    <definedName name="_15__123Graph_XCHART_1" localSheetId="12" hidden="1">[4]BalanceSheet!#REF!</definedName>
    <definedName name="_15__123Graph_XCHART_1" localSheetId="10" hidden="1">[4]BalanceSheet!#REF!</definedName>
    <definedName name="_15__123Graph_XCHART_1" localSheetId="13" hidden="1">[4]BalanceSheet!#REF!</definedName>
    <definedName name="_15__123Graph_XCHART_1" localSheetId="14" hidden="1">[4]BalanceSheet!#REF!</definedName>
    <definedName name="_15__123Graph_XCHART_1" hidden="1">[4]BalanceSheet!#REF!</definedName>
    <definedName name="_15__123Graph_XCHART_7" localSheetId="11" hidden="1">#REF!</definedName>
    <definedName name="_15__123Graph_XCHART_7" localSheetId="0" hidden="1">#REF!</definedName>
    <definedName name="_15__123Graph_XCHART_7" localSheetId="8" hidden="1">#REF!</definedName>
    <definedName name="_15__123Graph_XCHART_7" localSheetId="5" hidden="1">#REF!</definedName>
    <definedName name="_15__123Graph_XCHART_7" localSheetId="15" hidden="1">#REF!</definedName>
    <definedName name="_15__123Graph_XCHART_7" localSheetId="6" hidden="1">#REF!</definedName>
    <definedName name="_15__123Graph_XCHART_7" localSheetId="4" hidden="1">#REF!</definedName>
    <definedName name="_15__123Graph_XCHART_7" localSheetId="7" hidden="1">#REF!</definedName>
    <definedName name="_15__123Graph_XCHART_7" localSheetId="12" hidden="1">#REF!</definedName>
    <definedName name="_15__123Graph_XCHART_7" localSheetId="10" hidden="1">#REF!</definedName>
    <definedName name="_15__123Graph_XCHART_7" localSheetId="13" hidden="1">#REF!</definedName>
    <definedName name="_15__123Graph_XCHART_7" localSheetId="14" hidden="1">#REF!</definedName>
    <definedName name="_15__123Graph_XCHART_7" hidden="1">#REF!</definedName>
    <definedName name="_16__123Graph_XCHART_2" localSheetId="11" hidden="1">[3]RAB!#REF!</definedName>
    <definedName name="_16__123Graph_XCHART_2" localSheetId="8" hidden="1">[3]RAB!#REF!</definedName>
    <definedName name="_16__123Graph_XCHART_2" localSheetId="5" hidden="1">[3]RAB!#REF!</definedName>
    <definedName name="_16__123Graph_XCHART_2" localSheetId="15" hidden="1">[3]RAB!#REF!</definedName>
    <definedName name="_16__123Graph_XCHART_2" localSheetId="6" hidden="1">[3]RAB!#REF!</definedName>
    <definedName name="_16__123Graph_XCHART_2" localSheetId="4" hidden="1">[3]RAB!#REF!</definedName>
    <definedName name="_16__123Graph_XCHART_2" localSheetId="7" hidden="1">[3]RAB!#REF!</definedName>
    <definedName name="_16__123Graph_XCHART_2" localSheetId="12" hidden="1">[3]RAB!#REF!</definedName>
    <definedName name="_16__123Graph_XCHART_2" localSheetId="10" hidden="1">[3]RAB!#REF!</definedName>
    <definedName name="_16__123Graph_XCHART_2" localSheetId="13" hidden="1">[3]RAB!#REF!</definedName>
    <definedName name="_16__123Graph_XCHART_2" localSheetId="14" hidden="1">[3]RAB!#REF!</definedName>
    <definedName name="_16__123Graph_XCHART_2" hidden="1">[3]RAB!#REF!</definedName>
    <definedName name="_17__123Graph_XCHART_3" localSheetId="11" hidden="1">[3]RAB!#REF!</definedName>
    <definedName name="_17__123Graph_XCHART_3" localSheetId="8" hidden="1">[3]RAB!#REF!</definedName>
    <definedName name="_17__123Graph_XCHART_3" localSheetId="5" hidden="1">[3]RAB!#REF!</definedName>
    <definedName name="_17__123Graph_XCHART_3" localSheetId="15" hidden="1">[3]RAB!#REF!</definedName>
    <definedName name="_17__123Graph_XCHART_3" localSheetId="6" hidden="1">[3]RAB!#REF!</definedName>
    <definedName name="_17__123Graph_XCHART_3" localSheetId="4" hidden="1">[3]RAB!#REF!</definedName>
    <definedName name="_17__123Graph_XCHART_3" localSheetId="7" hidden="1">[3]RAB!#REF!</definedName>
    <definedName name="_17__123Graph_XCHART_3" localSheetId="12" hidden="1">[3]RAB!#REF!</definedName>
    <definedName name="_17__123Graph_XCHART_3" localSheetId="10" hidden="1">[3]RAB!#REF!</definedName>
    <definedName name="_17__123Graph_XCHART_3" localSheetId="13" hidden="1">[3]RAB!#REF!</definedName>
    <definedName name="_17__123Graph_XCHART_3" localSheetId="14" hidden="1">[3]RAB!#REF!</definedName>
    <definedName name="_17__123Graph_XCHART_3" hidden="1">[3]RAB!#REF!</definedName>
    <definedName name="_18__123Graph_CCHART_1" localSheetId="11" hidden="1">[2]BalanceSheet!#REF!</definedName>
    <definedName name="_18__123Graph_CCHART_1" localSheetId="8" hidden="1">[2]BalanceSheet!#REF!</definedName>
    <definedName name="_18__123Graph_CCHART_1" localSheetId="5" hidden="1">[2]BalanceSheet!#REF!</definedName>
    <definedName name="_18__123Graph_CCHART_1" localSheetId="15" hidden="1">[2]BalanceSheet!#REF!</definedName>
    <definedName name="_18__123Graph_CCHART_1" localSheetId="6" hidden="1">[2]BalanceSheet!#REF!</definedName>
    <definedName name="_18__123Graph_CCHART_1" localSheetId="4" hidden="1">[2]BalanceSheet!#REF!</definedName>
    <definedName name="_18__123Graph_CCHART_1" localSheetId="7" hidden="1">[2]BalanceSheet!#REF!</definedName>
    <definedName name="_18__123Graph_CCHART_1" localSheetId="12" hidden="1">[2]BalanceSheet!#REF!</definedName>
    <definedName name="_18__123Graph_CCHART_1" localSheetId="10" hidden="1">[2]BalanceSheet!#REF!</definedName>
    <definedName name="_18__123Graph_CCHART_1" localSheetId="13" hidden="1">[2]BalanceSheet!#REF!</definedName>
    <definedName name="_18__123Graph_CCHART_1" localSheetId="14" hidden="1">[2]BalanceSheet!#REF!</definedName>
    <definedName name="_18__123Graph_CCHART_1" hidden="1">[2]BalanceSheet!#REF!</definedName>
    <definedName name="_2__123Graph_ABUDG6_Dtons_inv" localSheetId="11" hidden="1">[6]Quant!#REF!</definedName>
    <definedName name="_2__123Graph_ABUDG6_Dtons_inv" localSheetId="8" hidden="1">[6]Quant!#REF!</definedName>
    <definedName name="_2__123Graph_ABUDG6_Dtons_inv" localSheetId="5" hidden="1">[6]Quant!#REF!</definedName>
    <definedName name="_2__123Graph_ABUDG6_Dtons_inv" localSheetId="15" hidden="1">[6]Quant!#REF!</definedName>
    <definedName name="_2__123Graph_ABUDG6_Dtons_inv" localSheetId="6" hidden="1">[6]Quant!#REF!</definedName>
    <definedName name="_2__123Graph_ABUDG6_Dtons_inv" localSheetId="4" hidden="1">[6]Quant!#REF!</definedName>
    <definedName name="_2__123Graph_ABUDG6_Dtons_inv" localSheetId="7" hidden="1">[6]Quant!#REF!</definedName>
    <definedName name="_2__123Graph_ABUDG6_Dtons_inv" localSheetId="12" hidden="1">[6]Quant!#REF!</definedName>
    <definedName name="_2__123Graph_ABUDG6_Dtons_inv" localSheetId="10" hidden="1">[6]Quant!#REF!</definedName>
    <definedName name="_2__123Graph_ABUDG6_Dtons_inv" localSheetId="13" hidden="1">[6]Quant!#REF!</definedName>
    <definedName name="_2__123Graph_ABUDG6_Dtons_inv" localSheetId="14" hidden="1">[6]Quant!#REF!</definedName>
    <definedName name="_2__123Graph_ABUDG6_Dtons_inv" hidden="1">[6]Quant!#REF!</definedName>
    <definedName name="_2__123Graph_ACHART_1" hidden="1">[4]BalanceSheet!#REF!</definedName>
    <definedName name="_2__123Graph_ACHART_17" localSheetId="11" hidden="1">#REF!</definedName>
    <definedName name="_2__123Graph_ACHART_17" localSheetId="0" hidden="1">#REF!</definedName>
    <definedName name="_2__123Graph_ACHART_17" localSheetId="8" hidden="1">#REF!</definedName>
    <definedName name="_2__123Graph_ACHART_17" localSheetId="5" hidden="1">#REF!</definedName>
    <definedName name="_2__123Graph_ACHART_17" localSheetId="15" hidden="1">#REF!</definedName>
    <definedName name="_2__123Graph_ACHART_17" localSheetId="6" hidden="1">#REF!</definedName>
    <definedName name="_2__123Graph_ACHART_17" localSheetId="4" hidden="1">#REF!</definedName>
    <definedName name="_2__123Graph_ACHART_17" localSheetId="7" hidden="1">#REF!</definedName>
    <definedName name="_2__123Graph_ACHART_17" localSheetId="12" hidden="1">#REF!</definedName>
    <definedName name="_2__123Graph_ACHART_17" localSheetId="10" hidden="1">#REF!</definedName>
    <definedName name="_2__123Graph_ACHART_17" localSheetId="13" hidden="1">#REF!</definedName>
    <definedName name="_2__123Graph_ACHART_17" localSheetId="14" hidden="1">#REF!</definedName>
    <definedName name="_2__123Graph_ACHART_17" hidden="1">#REF!</definedName>
    <definedName name="_2__123Graph_ACHART_2" localSheetId="11" hidden="1">[5]RAB!#REF!</definedName>
    <definedName name="_2__123Graph_ACHART_2" localSheetId="8" hidden="1">[5]RAB!#REF!</definedName>
    <definedName name="_2__123Graph_ACHART_2" localSheetId="5" hidden="1">[5]RAB!#REF!</definedName>
    <definedName name="_2__123Graph_ACHART_2" localSheetId="15" hidden="1">[5]RAB!#REF!</definedName>
    <definedName name="_2__123Graph_ACHART_2" localSheetId="6" hidden="1">[5]RAB!#REF!</definedName>
    <definedName name="_2__123Graph_ACHART_2" localSheetId="4" hidden="1">[5]RAB!#REF!</definedName>
    <definedName name="_2__123Graph_ACHART_2" localSheetId="7" hidden="1">[5]RAB!#REF!</definedName>
    <definedName name="_2__123Graph_ACHART_2" localSheetId="12" hidden="1">[5]RAB!#REF!</definedName>
    <definedName name="_2__123Graph_ACHART_2" localSheetId="10" hidden="1">[5]RAB!#REF!</definedName>
    <definedName name="_2__123Graph_ACHART_2" localSheetId="13" hidden="1">[5]RAB!#REF!</definedName>
    <definedName name="_2__123Graph_ACHART_2" localSheetId="14" hidden="1">[5]RAB!#REF!</definedName>
    <definedName name="_2__123Graph_ACHART_2" hidden="1">[5]RAB!#REF!</definedName>
    <definedName name="_21__123Graph_CCHART_2" localSheetId="11" hidden="1">[5]RAB!#REF!</definedName>
    <definedName name="_21__123Graph_CCHART_2" localSheetId="8" hidden="1">[5]RAB!#REF!</definedName>
    <definedName name="_21__123Graph_CCHART_2" localSheetId="5" hidden="1">[5]RAB!#REF!</definedName>
    <definedName name="_21__123Graph_CCHART_2" localSheetId="15" hidden="1">[5]RAB!#REF!</definedName>
    <definedName name="_21__123Graph_CCHART_2" localSheetId="6" hidden="1">[5]RAB!#REF!</definedName>
    <definedName name="_21__123Graph_CCHART_2" localSheetId="4" hidden="1">[5]RAB!#REF!</definedName>
    <definedName name="_21__123Graph_CCHART_2" localSheetId="7" hidden="1">[5]RAB!#REF!</definedName>
    <definedName name="_21__123Graph_CCHART_2" localSheetId="12" hidden="1">[5]RAB!#REF!</definedName>
    <definedName name="_21__123Graph_CCHART_2" localSheetId="10" hidden="1">[5]RAB!#REF!</definedName>
    <definedName name="_21__123Graph_CCHART_2" localSheetId="13" hidden="1">[5]RAB!#REF!</definedName>
    <definedName name="_21__123Graph_CCHART_2" localSheetId="14" hidden="1">[5]RAB!#REF!</definedName>
    <definedName name="_21__123Graph_CCHART_2" hidden="1">[5]RAB!#REF!</definedName>
    <definedName name="_24__123Graph_DCHART_1" hidden="1">[2]BalanceSheet!#REF!</definedName>
    <definedName name="_27__123Graph_DCHART_2" hidden="1">[5]RAB!#REF!</definedName>
    <definedName name="_3__123Graph_ABUDG6_Dtons_inv" localSheetId="11" hidden="1">#REF!</definedName>
    <definedName name="_3__123Graph_ABUDG6_Dtons_inv" localSheetId="0" hidden="1">#REF!</definedName>
    <definedName name="_3__123Graph_ABUDG6_Dtons_inv" localSheetId="8" hidden="1">#REF!</definedName>
    <definedName name="_3__123Graph_ABUDG6_Dtons_inv" localSheetId="5" hidden="1">#REF!</definedName>
    <definedName name="_3__123Graph_ABUDG6_Dtons_inv" localSheetId="15" hidden="1">#REF!</definedName>
    <definedName name="_3__123Graph_ABUDG6_Dtons_inv" localSheetId="6" hidden="1">#REF!</definedName>
    <definedName name="_3__123Graph_ABUDG6_Dtons_inv" localSheetId="4" hidden="1">#REF!</definedName>
    <definedName name="_3__123Graph_ABUDG6_Dtons_inv" localSheetId="7" hidden="1">#REF!</definedName>
    <definedName name="_3__123Graph_ABUDG6_Dtons_inv" localSheetId="12" hidden="1">#REF!</definedName>
    <definedName name="_3__123Graph_ABUDG6_Dtons_inv" localSheetId="10" hidden="1">#REF!</definedName>
    <definedName name="_3__123Graph_ABUDG6_Dtons_inv" localSheetId="13" hidden="1">#REF!</definedName>
    <definedName name="_3__123Graph_ABUDG6_Dtons_inv" localSheetId="14" hidden="1">#REF!</definedName>
    <definedName name="_3__123Graph_ABUDG6_Dtons_inv" hidden="1">#REF!</definedName>
    <definedName name="_3__123Graph_ACHART_1" localSheetId="11" hidden="1">[2]BalanceSheet!#REF!</definedName>
    <definedName name="_3__123Graph_ACHART_1" localSheetId="8" hidden="1">[2]BalanceSheet!#REF!</definedName>
    <definedName name="_3__123Graph_ACHART_1" localSheetId="5" hidden="1">[2]BalanceSheet!#REF!</definedName>
    <definedName name="_3__123Graph_ACHART_1" localSheetId="15" hidden="1">[2]BalanceSheet!#REF!</definedName>
    <definedName name="_3__123Graph_ACHART_1" localSheetId="6" hidden="1">[2]BalanceSheet!#REF!</definedName>
    <definedName name="_3__123Graph_ACHART_1" localSheetId="4" hidden="1">[2]BalanceSheet!#REF!</definedName>
    <definedName name="_3__123Graph_ACHART_1" localSheetId="7" hidden="1">[2]BalanceSheet!#REF!</definedName>
    <definedName name="_3__123Graph_ACHART_1" localSheetId="12" hidden="1">[2]BalanceSheet!#REF!</definedName>
    <definedName name="_3__123Graph_ACHART_1" localSheetId="10" hidden="1">[2]BalanceSheet!#REF!</definedName>
    <definedName name="_3__123Graph_ACHART_1" localSheetId="13" hidden="1">[2]BalanceSheet!#REF!</definedName>
    <definedName name="_3__123Graph_ACHART_1" localSheetId="14" hidden="1">[2]BalanceSheet!#REF!</definedName>
    <definedName name="_3__123Graph_ACHART_1" hidden="1">[2]BalanceSheet!#REF!</definedName>
    <definedName name="_3__123Graph_ACHART_2" localSheetId="11" hidden="1">[3]RAB!#REF!</definedName>
    <definedName name="_3__123Graph_ACHART_2" localSheetId="8" hidden="1">[3]RAB!#REF!</definedName>
    <definedName name="_3__123Graph_ACHART_2" localSheetId="5" hidden="1">[3]RAB!#REF!</definedName>
    <definedName name="_3__123Graph_ACHART_2" localSheetId="15" hidden="1">[3]RAB!#REF!</definedName>
    <definedName name="_3__123Graph_ACHART_2" localSheetId="6" hidden="1">[3]RAB!#REF!</definedName>
    <definedName name="_3__123Graph_ACHART_2" localSheetId="4" hidden="1">[3]RAB!#REF!</definedName>
    <definedName name="_3__123Graph_ACHART_2" localSheetId="7" hidden="1">[3]RAB!#REF!</definedName>
    <definedName name="_3__123Graph_ACHART_2" localSheetId="12" hidden="1">[3]RAB!#REF!</definedName>
    <definedName name="_3__123Graph_ACHART_2" localSheetId="10" hidden="1">[3]RAB!#REF!</definedName>
    <definedName name="_3__123Graph_ACHART_2" localSheetId="13" hidden="1">[3]RAB!#REF!</definedName>
    <definedName name="_3__123Graph_ACHART_2" localSheetId="14" hidden="1">[3]RAB!#REF!</definedName>
    <definedName name="_3__123Graph_ACHART_2" hidden="1">[3]RAB!#REF!</definedName>
    <definedName name="_3__123Graph_ACHART_3" hidden="1">[5]RAB!#REF!</definedName>
    <definedName name="_3__123Graph_ACHART_6" localSheetId="11" hidden="1">#REF!</definedName>
    <definedName name="_3__123Graph_ACHART_6" localSheetId="0" hidden="1">#REF!</definedName>
    <definedName name="_3__123Graph_ACHART_6" localSheetId="8" hidden="1">#REF!</definedName>
    <definedName name="_3__123Graph_ACHART_6" localSheetId="5" hidden="1">#REF!</definedName>
    <definedName name="_3__123Graph_ACHART_6" localSheetId="15" hidden="1">#REF!</definedName>
    <definedName name="_3__123Graph_ACHART_6" localSheetId="6" hidden="1">#REF!</definedName>
    <definedName name="_3__123Graph_ACHART_6" localSheetId="4" hidden="1">#REF!</definedName>
    <definedName name="_3__123Graph_ACHART_6" localSheetId="7" hidden="1">#REF!</definedName>
    <definedName name="_3__123Graph_ACHART_6" localSheetId="12" hidden="1">#REF!</definedName>
    <definedName name="_3__123Graph_ACHART_6" localSheetId="10" hidden="1">#REF!</definedName>
    <definedName name="_3__123Graph_ACHART_6" localSheetId="13" hidden="1">#REF!</definedName>
    <definedName name="_3__123Graph_ACHART_6" localSheetId="14" hidden="1">#REF!</definedName>
    <definedName name="_3__123Graph_ACHART_6" hidden="1">#REF!</definedName>
    <definedName name="_3__123Graph_BBUDG6_D_ESCRPR" hidden="1">[7]Quant!$D$72:$O$72</definedName>
    <definedName name="_30__123Graph_XCHART_1" hidden="1">[2]BalanceSheet!#REF!</definedName>
    <definedName name="_33__123Graph_XCHART_2" hidden="1">[5]RAB!#REF!</definedName>
    <definedName name="_36__123Graph_XCHART_3" hidden="1">[5]RAB!#REF!</definedName>
    <definedName name="_4__123Graph_ABUDG6_Dtons_inv" hidden="1">[8]Quant!#REF!</definedName>
    <definedName name="_4__123Graph_ACHART_3" hidden="1">[3]RAB!#REF!</definedName>
    <definedName name="_4__123Graph_ACHART_7" localSheetId="11" hidden="1">#REF!</definedName>
    <definedName name="_4__123Graph_ACHART_7" localSheetId="0" hidden="1">#REF!</definedName>
    <definedName name="_4__123Graph_ACHART_7" localSheetId="8" hidden="1">#REF!</definedName>
    <definedName name="_4__123Graph_ACHART_7" localSheetId="5" hidden="1">#REF!</definedName>
    <definedName name="_4__123Graph_ACHART_7" localSheetId="15" hidden="1">#REF!</definedName>
    <definedName name="_4__123Graph_ACHART_7" localSheetId="6" hidden="1">#REF!</definedName>
    <definedName name="_4__123Graph_ACHART_7" localSheetId="4" hidden="1">#REF!</definedName>
    <definedName name="_4__123Graph_ACHART_7" localSheetId="7" hidden="1">#REF!</definedName>
    <definedName name="_4__123Graph_ACHART_7" localSheetId="12" hidden="1">#REF!</definedName>
    <definedName name="_4__123Graph_ACHART_7" localSheetId="10" hidden="1">#REF!</definedName>
    <definedName name="_4__123Graph_ACHART_7" localSheetId="13" hidden="1">#REF!</definedName>
    <definedName name="_4__123Graph_ACHART_7" localSheetId="14" hidden="1">#REF!</definedName>
    <definedName name="_4__123Graph_ACHART_7" hidden="1">#REF!</definedName>
    <definedName name="_4__123Graph_BBUDG6_D_ESCRPR" localSheetId="11" hidden="1">#REF!</definedName>
    <definedName name="_4__123Graph_BBUDG6_D_ESCRPR" localSheetId="0" hidden="1">#REF!</definedName>
    <definedName name="_4__123Graph_BBUDG6_D_ESCRPR" localSheetId="8" hidden="1">#REF!</definedName>
    <definedName name="_4__123Graph_BBUDG6_D_ESCRPR" localSheetId="5" hidden="1">#REF!</definedName>
    <definedName name="_4__123Graph_BBUDG6_D_ESCRPR" localSheetId="15" hidden="1">#REF!</definedName>
    <definedName name="_4__123Graph_BBUDG6_D_ESCRPR" localSheetId="6" hidden="1">#REF!</definedName>
    <definedName name="_4__123Graph_BBUDG6_D_ESCRPR" localSheetId="4" hidden="1">#REF!</definedName>
    <definedName name="_4__123Graph_BBUDG6_D_ESCRPR" localSheetId="7" hidden="1">#REF!</definedName>
    <definedName name="_4__123Graph_BBUDG6_D_ESCRPR" localSheetId="12" hidden="1">#REF!</definedName>
    <definedName name="_4__123Graph_BBUDG6_D_ESCRPR" localSheetId="10" hidden="1">#REF!</definedName>
    <definedName name="_4__123Graph_BBUDG6_D_ESCRPR" localSheetId="13" hidden="1">#REF!</definedName>
    <definedName name="_4__123Graph_BBUDG6_D_ESCRPR" localSheetId="14" hidden="1">#REF!</definedName>
    <definedName name="_4__123Graph_BBUDG6_D_ESCRPR" hidden="1">#REF!</definedName>
    <definedName name="_4__123Graph_BBUDG6_Dtons_inv" hidden="1">[7]Quant!$D$9:$O$9</definedName>
    <definedName name="_4__123Graph_BCHART_1" hidden="1">[2]BalanceSheet!#REF!</definedName>
    <definedName name="_5__123Graph_BBUDG6_D_ESCRPR" localSheetId="11" hidden="1">#REF!</definedName>
    <definedName name="_5__123Graph_BBUDG6_D_ESCRPR" localSheetId="0" hidden="1">#REF!</definedName>
    <definedName name="_5__123Graph_BBUDG6_D_ESCRPR" localSheetId="8" hidden="1">#REF!</definedName>
    <definedName name="_5__123Graph_BBUDG6_D_ESCRPR" localSheetId="5" hidden="1">#REF!</definedName>
    <definedName name="_5__123Graph_BBUDG6_D_ESCRPR" localSheetId="15" hidden="1">#REF!</definedName>
    <definedName name="_5__123Graph_BBUDG6_D_ESCRPR" localSheetId="6" hidden="1">#REF!</definedName>
    <definedName name="_5__123Graph_BBUDG6_D_ESCRPR" localSheetId="4" hidden="1">#REF!</definedName>
    <definedName name="_5__123Graph_BBUDG6_D_ESCRPR" localSheetId="7" hidden="1">#REF!</definedName>
    <definedName name="_5__123Graph_BBUDG6_D_ESCRPR" localSheetId="12" hidden="1">#REF!</definedName>
    <definedName name="_5__123Graph_BBUDG6_D_ESCRPR" localSheetId="10" hidden="1">#REF!</definedName>
    <definedName name="_5__123Graph_BBUDG6_D_ESCRPR" localSheetId="13" hidden="1">#REF!</definedName>
    <definedName name="_5__123Graph_BBUDG6_D_ESCRPR" localSheetId="14" hidden="1">#REF!</definedName>
    <definedName name="_5__123Graph_BBUDG6_D_ESCRPR" hidden="1">#REF!</definedName>
    <definedName name="_5__123Graph_BBUDG6_Dtons_inv" localSheetId="11" hidden="1">#REF!</definedName>
    <definedName name="_5__123Graph_BBUDG6_Dtons_inv" localSheetId="0" hidden="1">#REF!</definedName>
    <definedName name="_5__123Graph_BBUDG6_Dtons_inv" localSheetId="8" hidden="1">#REF!</definedName>
    <definedName name="_5__123Graph_BBUDG6_Dtons_inv" localSheetId="5" hidden="1">#REF!</definedName>
    <definedName name="_5__123Graph_BBUDG6_Dtons_inv" localSheetId="15" hidden="1">#REF!</definedName>
    <definedName name="_5__123Graph_BBUDG6_Dtons_inv" localSheetId="6" hidden="1">#REF!</definedName>
    <definedName name="_5__123Graph_BBUDG6_Dtons_inv" localSheetId="4" hidden="1">#REF!</definedName>
    <definedName name="_5__123Graph_BBUDG6_Dtons_inv" localSheetId="7" hidden="1">#REF!</definedName>
    <definedName name="_5__123Graph_BBUDG6_Dtons_inv" localSheetId="12" hidden="1">#REF!</definedName>
    <definedName name="_5__123Graph_BBUDG6_Dtons_inv" localSheetId="10" hidden="1">#REF!</definedName>
    <definedName name="_5__123Graph_BBUDG6_Dtons_inv" localSheetId="13" hidden="1">#REF!</definedName>
    <definedName name="_5__123Graph_BBUDG6_Dtons_inv" localSheetId="14" hidden="1">#REF!</definedName>
    <definedName name="_5__123Graph_BBUDG6_Dtons_inv" hidden="1">#REF!</definedName>
    <definedName name="_5__123Graph_BCHART_1" localSheetId="11" hidden="1">[4]BalanceSheet!#REF!</definedName>
    <definedName name="_5__123Graph_BCHART_1" localSheetId="8" hidden="1">[4]BalanceSheet!#REF!</definedName>
    <definedName name="_5__123Graph_BCHART_1" localSheetId="5" hidden="1">[4]BalanceSheet!#REF!</definedName>
    <definedName name="_5__123Graph_BCHART_1" localSheetId="15" hidden="1">[4]BalanceSheet!#REF!</definedName>
    <definedName name="_5__123Graph_BCHART_1" localSheetId="6" hidden="1">[4]BalanceSheet!#REF!</definedName>
    <definedName name="_5__123Graph_BCHART_1" localSheetId="4" hidden="1">[4]BalanceSheet!#REF!</definedName>
    <definedName name="_5__123Graph_BCHART_1" localSheetId="7" hidden="1">[4]BalanceSheet!#REF!</definedName>
    <definedName name="_5__123Graph_BCHART_1" localSheetId="12" hidden="1">[4]BalanceSheet!#REF!</definedName>
    <definedName name="_5__123Graph_BCHART_1" localSheetId="10" hidden="1">[4]BalanceSheet!#REF!</definedName>
    <definedName name="_5__123Graph_BCHART_1" localSheetId="13" hidden="1">[4]BalanceSheet!#REF!</definedName>
    <definedName name="_5__123Graph_BCHART_1" localSheetId="14" hidden="1">[4]BalanceSheet!#REF!</definedName>
    <definedName name="_5__123Graph_BCHART_1" hidden="1">[4]BalanceSheet!#REF!</definedName>
    <definedName name="_5__123Graph_BCHART_2" localSheetId="11" hidden="1">[5]RAB!#REF!</definedName>
    <definedName name="_5__123Graph_BCHART_2" localSheetId="8" hidden="1">[5]RAB!#REF!</definedName>
    <definedName name="_5__123Graph_BCHART_2" localSheetId="5" hidden="1">[5]RAB!#REF!</definedName>
    <definedName name="_5__123Graph_BCHART_2" localSheetId="15" hidden="1">[5]RAB!#REF!</definedName>
    <definedName name="_5__123Graph_BCHART_2" localSheetId="6" hidden="1">[5]RAB!#REF!</definedName>
    <definedName name="_5__123Graph_BCHART_2" localSheetId="4" hidden="1">[5]RAB!#REF!</definedName>
    <definedName name="_5__123Graph_BCHART_2" localSheetId="7" hidden="1">[5]RAB!#REF!</definedName>
    <definedName name="_5__123Graph_BCHART_2" localSheetId="12" hidden="1">[5]RAB!#REF!</definedName>
    <definedName name="_5__123Graph_BCHART_2" localSheetId="10" hidden="1">[5]RAB!#REF!</definedName>
    <definedName name="_5__123Graph_BCHART_2" localSheetId="13" hidden="1">[5]RAB!#REF!</definedName>
    <definedName name="_5__123Graph_BCHART_2" localSheetId="14" hidden="1">[5]RAB!#REF!</definedName>
    <definedName name="_5__123Graph_BCHART_2" hidden="1">[5]RAB!#REF!</definedName>
    <definedName name="_5__123Graph_CBUDG6_D_ESCRPR" hidden="1">[7]Quant!$D$100:$O$100</definedName>
    <definedName name="_6__123Graph_ACHART_1" hidden="1">[4]BalanceSheet!#REF!</definedName>
    <definedName name="_6__123Graph_ACHART_2" hidden="1">[5]RAB!#REF!</definedName>
    <definedName name="_6__123Graph_BBUDG6_Dtons_inv" localSheetId="11" hidden="1">#REF!</definedName>
    <definedName name="_6__123Graph_BBUDG6_Dtons_inv" localSheetId="0" hidden="1">#REF!</definedName>
    <definedName name="_6__123Graph_BBUDG6_Dtons_inv" localSheetId="8" hidden="1">#REF!</definedName>
    <definedName name="_6__123Graph_BBUDG6_Dtons_inv" localSheetId="5" hidden="1">#REF!</definedName>
    <definedName name="_6__123Graph_BBUDG6_Dtons_inv" localSheetId="15" hidden="1">#REF!</definedName>
    <definedName name="_6__123Graph_BBUDG6_Dtons_inv" localSheetId="6" hidden="1">#REF!</definedName>
    <definedName name="_6__123Graph_BBUDG6_Dtons_inv" localSheetId="4" hidden="1">#REF!</definedName>
    <definedName name="_6__123Graph_BBUDG6_Dtons_inv" localSheetId="7" hidden="1">#REF!</definedName>
    <definedName name="_6__123Graph_BBUDG6_Dtons_inv" localSheetId="12" hidden="1">#REF!</definedName>
    <definedName name="_6__123Graph_BBUDG6_Dtons_inv" localSheetId="10" hidden="1">#REF!</definedName>
    <definedName name="_6__123Graph_BBUDG6_Dtons_inv" localSheetId="13" hidden="1">#REF!</definedName>
    <definedName name="_6__123Graph_BBUDG6_Dtons_inv" localSheetId="14" hidden="1">#REF!</definedName>
    <definedName name="_6__123Graph_BBUDG6_Dtons_inv" hidden="1">#REF!</definedName>
    <definedName name="_6__123Graph_BCHART_2" localSheetId="11" hidden="1">[3]RAB!#REF!</definedName>
    <definedName name="_6__123Graph_BCHART_2" localSheetId="8" hidden="1">[3]RAB!#REF!</definedName>
    <definedName name="_6__123Graph_BCHART_2" localSheetId="5" hidden="1">[3]RAB!#REF!</definedName>
    <definedName name="_6__123Graph_BCHART_2" localSheetId="15" hidden="1">[3]RAB!#REF!</definedName>
    <definedName name="_6__123Graph_BCHART_2" localSheetId="6" hidden="1">[3]RAB!#REF!</definedName>
    <definedName name="_6__123Graph_BCHART_2" localSheetId="4" hidden="1">[3]RAB!#REF!</definedName>
    <definedName name="_6__123Graph_BCHART_2" localSheetId="7" hidden="1">[3]RAB!#REF!</definedName>
    <definedName name="_6__123Graph_BCHART_2" localSheetId="12" hidden="1">[3]RAB!#REF!</definedName>
    <definedName name="_6__123Graph_BCHART_2" localSheetId="10" hidden="1">[3]RAB!#REF!</definedName>
    <definedName name="_6__123Graph_BCHART_2" localSheetId="13" hidden="1">[3]RAB!#REF!</definedName>
    <definedName name="_6__123Graph_BCHART_2" localSheetId="14" hidden="1">[3]RAB!#REF!</definedName>
    <definedName name="_6__123Graph_BCHART_2" hidden="1">[3]RAB!#REF!</definedName>
    <definedName name="_6__123Graph_BCHART_6" localSheetId="11" hidden="1">#REF!</definedName>
    <definedName name="_6__123Graph_BCHART_6" localSheetId="0" hidden="1">#REF!</definedName>
    <definedName name="_6__123Graph_BCHART_6" localSheetId="8" hidden="1">#REF!</definedName>
    <definedName name="_6__123Graph_BCHART_6" localSheetId="5" hidden="1">#REF!</definedName>
    <definedName name="_6__123Graph_BCHART_6" localSheetId="15" hidden="1">#REF!</definedName>
    <definedName name="_6__123Graph_BCHART_6" localSheetId="6" hidden="1">#REF!</definedName>
    <definedName name="_6__123Graph_BCHART_6" localSheetId="4" hidden="1">#REF!</definedName>
    <definedName name="_6__123Graph_BCHART_6" localSheetId="7" hidden="1">#REF!</definedName>
    <definedName name="_6__123Graph_BCHART_6" localSheetId="12" hidden="1">#REF!</definedName>
    <definedName name="_6__123Graph_BCHART_6" localSheetId="10" hidden="1">#REF!</definedName>
    <definedName name="_6__123Graph_BCHART_6" localSheetId="13" hidden="1">#REF!</definedName>
    <definedName name="_6__123Graph_BCHART_6" localSheetId="14" hidden="1">#REF!</definedName>
    <definedName name="_6__123Graph_BCHART_6" hidden="1">#REF!</definedName>
    <definedName name="_6__123Graph_CBUDG6_D_ESCRPR" localSheetId="11" hidden="1">#REF!</definedName>
    <definedName name="_6__123Graph_CBUDG6_D_ESCRPR" localSheetId="0" hidden="1">#REF!</definedName>
    <definedName name="_6__123Graph_CBUDG6_D_ESCRPR" localSheetId="8" hidden="1">#REF!</definedName>
    <definedName name="_6__123Graph_CBUDG6_D_ESCRPR" localSheetId="5" hidden="1">#REF!</definedName>
    <definedName name="_6__123Graph_CBUDG6_D_ESCRPR" localSheetId="15" hidden="1">#REF!</definedName>
    <definedName name="_6__123Graph_CBUDG6_D_ESCRPR" localSheetId="6" hidden="1">#REF!</definedName>
    <definedName name="_6__123Graph_CBUDG6_D_ESCRPR" localSheetId="4" hidden="1">#REF!</definedName>
    <definedName name="_6__123Graph_CBUDG6_D_ESCRPR" localSheetId="7" hidden="1">#REF!</definedName>
    <definedName name="_6__123Graph_CBUDG6_D_ESCRPR" localSheetId="12" hidden="1">#REF!</definedName>
    <definedName name="_6__123Graph_CBUDG6_D_ESCRPR" localSheetId="10" hidden="1">#REF!</definedName>
    <definedName name="_6__123Graph_CBUDG6_D_ESCRPR" localSheetId="13" hidden="1">#REF!</definedName>
    <definedName name="_6__123Graph_CBUDG6_D_ESCRPR" localSheetId="14" hidden="1">#REF!</definedName>
    <definedName name="_6__123Graph_CBUDG6_D_ESCRPR" hidden="1">#REF!</definedName>
    <definedName name="_6__123Graph_CCHART_1" localSheetId="11" hidden="1">[2]BalanceSheet!#REF!</definedName>
    <definedName name="_6__123Graph_CCHART_1" localSheetId="8" hidden="1">[2]BalanceSheet!#REF!</definedName>
    <definedName name="_6__123Graph_CCHART_1" localSheetId="5" hidden="1">[2]BalanceSheet!#REF!</definedName>
    <definedName name="_6__123Graph_CCHART_1" localSheetId="15" hidden="1">[2]BalanceSheet!#REF!</definedName>
    <definedName name="_6__123Graph_CCHART_1" localSheetId="6" hidden="1">[2]BalanceSheet!#REF!</definedName>
    <definedName name="_6__123Graph_CCHART_1" localSheetId="4" hidden="1">[2]BalanceSheet!#REF!</definedName>
    <definedName name="_6__123Graph_CCHART_1" localSheetId="7" hidden="1">[2]BalanceSheet!#REF!</definedName>
    <definedName name="_6__123Graph_CCHART_1" localSheetId="12" hidden="1">[2]BalanceSheet!#REF!</definedName>
    <definedName name="_6__123Graph_CCHART_1" localSheetId="10" hidden="1">[2]BalanceSheet!#REF!</definedName>
    <definedName name="_6__123Graph_CCHART_1" localSheetId="13" hidden="1">[2]BalanceSheet!#REF!</definedName>
    <definedName name="_6__123Graph_CCHART_1" localSheetId="14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hidden="1">[3]RAB!#REF!</definedName>
    <definedName name="_7__123Graph_BCHART_7" localSheetId="11" hidden="1">#REF!</definedName>
    <definedName name="_7__123Graph_BCHART_7" localSheetId="0" hidden="1">#REF!</definedName>
    <definedName name="_7__123Graph_BCHART_7" localSheetId="8" hidden="1">#REF!</definedName>
    <definedName name="_7__123Graph_BCHART_7" localSheetId="5" hidden="1">#REF!</definedName>
    <definedName name="_7__123Graph_BCHART_7" localSheetId="15" hidden="1">#REF!</definedName>
    <definedName name="_7__123Graph_BCHART_7" localSheetId="6" hidden="1">#REF!</definedName>
    <definedName name="_7__123Graph_BCHART_7" localSheetId="4" hidden="1">#REF!</definedName>
    <definedName name="_7__123Graph_BCHART_7" localSheetId="7" hidden="1">#REF!</definedName>
    <definedName name="_7__123Graph_BCHART_7" localSheetId="12" hidden="1">#REF!</definedName>
    <definedName name="_7__123Graph_BCHART_7" localSheetId="10" hidden="1">#REF!</definedName>
    <definedName name="_7__123Graph_BCHART_7" localSheetId="13" hidden="1">#REF!</definedName>
    <definedName name="_7__123Graph_BCHART_7" localSheetId="14" hidden="1">#REF!</definedName>
    <definedName name="_7__123Graph_BCHART_7" hidden="1">#REF!</definedName>
    <definedName name="_7__123Graph_CBUDG6_D_ESCRPR" localSheetId="11" hidden="1">#REF!</definedName>
    <definedName name="_7__123Graph_CBUDG6_D_ESCRPR" localSheetId="0" hidden="1">#REF!</definedName>
    <definedName name="_7__123Graph_CBUDG6_D_ESCRPR" localSheetId="8" hidden="1">#REF!</definedName>
    <definedName name="_7__123Graph_CBUDG6_D_ESCRPR" localSheetId="5" hidden="1">#REF!</definedName>
    <definedName name="_7__123Graph_CBUDG6_D_ESCRPR" localSheetId="15" hidden="1">#REF!</definedName>
    <definedName name="_7__123Graph_CBUDG6_D_ESCRPR" localSheetId="6" hidden="1">#REF!</definedName>
    <definedName name="_7__123Graph_CBUDG6_D_ESCRPR" localSheetId="4" hidden="1">#REF!</definedName>
    <definedName name="_7__123Graph_CBUDG6_D_ESCRPR" localSheetId="7" hidden="1">#REF!</definedName>
    <definedName name="_7__123Graph_CBUDG6_D_ESCRPR" localSheetId="12" hidden="1">#REF!</definedName>
    <definedName name="_7__123Graph_CBUDG6_D_ESCRPR" localSheetId="10" hidden="1">#REF!</definedName>
    <definedName name="_7__123Graph_CBUDG6_D_ESCRPR" localSheetId="13" hidden="1">#REF!</definedName>
    <definedName name="_7__123Graph_CBUDG6_D_ESCRPR" localSheetId="14" hidden="1">#REF!</definedName>
    <definedName name="_7__123Graph_CBUDG6_D_ESCRPR" hidden="1">#REF!</definedName>
    <definedName name="_7__123Graph_CCHART_1" localSheetId="11" hidden="1">[4]BalanceSheet!#REF!</definedName>
    <definedName name="_7__123Graph_CCHART_1" localSheetId="8" hidden="1">[4]BalanceSheet!#REF!</definedName>
    <definedName name="_7__123Graph_CCHART_1" localSheetId="5" hidden="1">[4]BalanceSheet!#REF!</definedName>
    <definedName name="_7__123Graph_CCHART_1" localSheetId="15" hidden="1">[4]BalanceSheet!#REF!</definedName>
    <definedName name="_7__123Graph_CCHART_1" localSheetId="6" hidden="1">[4]BalanceSheet!#REF!</definedName>
    <definedName name="_7__123Graph_CCHART_1" localSheetId="4" hidden="1">[4]BalanceSheet!#REF!</definedName>
    <definedName name="_7__123Graph_CCHART_1" localSheetId="7" hidden="1">[4]BalanceSheet!#REF!</definedName>
    <definedName name="_7__123Graph_CCHART_1" localSheetId="12" hidden="1">[4]BalanceSheet!#REF!</definedName>
    <definedName name="_7__123Graph_CCHART_1" localSheetId="10" hidden="1">[4]BalanceSheet!#REF!</definedName>
    <definedName name="_7__123Graph_CCHART_1" localSheetId="13" hidden="1">[4]BalanceSheet!#REF!</definedName>
    <definedName name="_7__123Graph_CCHART_1" localSheetId="14" hidden="1">[4]BalanceSheet!#REF!</definedName>
    <definedName name="_7__123Graph_CCHART_1" hidden="1">[4]BalanceSheet!#REF!</definedName>
    <definedName name="_7__123Graph_CCHART_2" localSheetId="11" hidden="1">[5]RAB!#REF!</definedName>
    <definedName name="_7__123Graph_CCHART_2" localSheetId="8" hidden="1">[5]RAB!#REF!</definedName>
    <definedName name="_7__123Graph_CCHART_2" localSheetId="5" hidden="1">[5]RAB!#REF!</definedName>
    <definedName name="_7__123Graph_CCHART_2" localSheetId="15" hidden="1">[5]RAB!#REF!</definedName>
    <definedName name="_7__123Graph_CCHART_2" localSheetId="6" hidden="1">[5]RAB!#REF!</definedName>
    <definedName name="_7__123Graph_CCHART_2" localSheetId="4" hidden="1">[5]RAB!#REF!</definedName>
    <definedName name="_7__123Graph_CCHART_2" localSheetId="7" hidden="1">[5]RAB!#REF!</definedName>
    <definedName name="_7__123Graph_CCHART_2" localSheetId="12" hidden="1">[5]RAB!#REF!</definedName>
    <definedName name="_7__123Graph_CCHART_2" localSheetId="10" hidden="1">[5]RAB!#REF!</definedName>
    <definedName name="_7__123Graph_CCHART_2" localSheetId="13" hidden="1">[5]RAB!#REF!</definedName>
    <definedName name="_7__123Graph_CCHART_2" localSheetId="14" hidden="1">[5]RAB!#REF!</definedName>
    <definedName name="_7__123Graph_CCHART_2" hidden="1">[5]RAB!#REF!</definedName>
    <definedName name="_7__123Graph_DBUDG6_D_ESCRPR" localSheetId="11" hidden="1">#REF!</definedName>
    <definedName name="_7__123Graph_DBUDG6_D_ESCRPR" localSheetId="0" hidden="1">#REF!</definedName>
    <definedName name="_7__123Graph_DBUDG6_D_ESCRPR" localSheetId="8" hidden="1">#REF!</definedName>
    <definedName name="_7__123Graph_DBUDG6_D_ESCRPR" localSheetId="5" hidden="1">#REF!</definedName>
    <definedName name="_7__123Graph_DBUDG6_D_ESCRPR" localSheetId="15" hidden="1">#REF!</definedName>
    <definedName name="_7__123Graph_DBUDG6_D_ESCRPR" localSheetId="6" hidden="1">#REF!</definedName>
    <definedName name="_7__123Graph_DBUDG6_D_ESCRPR" localSheetId="4" hidden="1">#REF!</definedName>
    <definedName name="_7__123Graph_DBUDG6_D_ESCRPR" localSheetId="7" hidden="1">#REF!</definedName>
    <definedName name="_7__123Graph_DBUDG6_D_ESCRPR" localSheetId="12" hidden="1">#REF!</definedName>
    <definedName name="_7__123Graph_DBUDG6_D_ESCRPR" localSheetId="10" hidden="1">#REF!</definedName>
    <definedName name="_7__123Graph_DBUDG6_D_ESCRPR" localSheetId="13" hidden="1">#REF!</definedName>
    <definedName name="_7__123Graph_DBUDG6_D_ESCRPR" localSheetId="14" hidden="1">#REF!</definedName>
    <definedName name="_7__123Graph_DBUDG6_D_ESCRPR" hidden="1">#REF!</definedName>
    <definedName name="_7__123Graph_XBUDG6_D_ESCRPR" hidden="1">[7]Quant!$D$5:$O$5</definedName>
    <definedName name="_8__123Graph_ACHART_3" hidden="1">[3]RAB!#REF!</definedName>
    <definedName name="_8__123Graph_CCHART_1" localSheetId="11" hidden="1">#REF!</definedName>
    <definedName name="_8__123Graph_CCHART_1" localSheetId="0" hidden="1">#REF!</definedName>
    <definedName name="_8__123Graph_CCHART_1" localSheetId="8" hidden="1">#REF!</definedName>
    <definedName name="_8__123Graph_CCHART_1" localSheetId="5" hidden="1">#REF!</definedName>
    <definedName name="_8__123Graph_CCHART_1" localSheetId="15" hidden="1">#REF!</definedName>
    <definedName name="_8__123Graph_CCHART_1" localSheetId="6" hidden="1">#REF!</definedName>
    <definedName name="_8__123Graph_CCHART_1" localSheetId="4" hidden="1">#REF!</definedName>
    <definedName name="_8__123Graph_CCHART_1" localSheetId="7" hidden="1">#REF!</definedName>
    <definedName name="_8__123Graph_CCHART_1" localSheetId="12" hidden="1">#REF!</definedName>
    <definedName name="_8__123Graph_CCHART_1" localSheetId="10" hidden="1">#REF!</definedName>
    <definedName name="_8__123Graph_CCHART_1" localSheetId="13" hidden="1">#REF!</definedName>
    <definedName name="_8__123Graph_CCHART_1" localSheetId="14" hidden="1">#REF!</definedName>
    <definedName name="_8__123Graph_CCHART_1" hidden="1">#REF!</definedName>
    <definedName name="_8__123Graph_CCHART_2" localSheetId="11" hidden="1">[3]RAB!#REF!</definedName>
    <definedName name="_8__123Graph_CCHART_2" localSheetId="8" hidden="1">[3]RAB!#REF!</definedName>
    <definedName name="_8__123Graph_CCHART_2" localSheetId="5" hidden="1">[3]RAB!#REF!</definedName>
    <definedName name="_8__123Graph_CCHART_2" localSheetId="15" hidden="1">[3]RAB!#REF!</definedName>
    <definedName name="_8__123Graph_CCHART_2" localSheetId="6" hidden="1">[3]RAB!#REF!</definedName>
    <definedName name="_8__123Graph_CCHART_2" localSheetId="4" hidden="1">[3]RAB!#REF!</definedName>
    <definedName name="_8__123Graph_CCHART_2" localSheetId="7" hidden="1">[3]RAB!#REF!</definedName>
    <definedName name="_8__123Graph_CCHART_2" localSheetId="12" hidden="1">[3]RAB!#REF!</definedName>
    <definedName name="_8__123Graph_CCHART_2" localSheetId="10" hidden="1">[3]RAB!#REF!</definedName>
    <definedName name="_8__123Graph_CCHART_2" localSheetId="13" hidden="1">[3]RAB!#REF!</definedName>
    <definedName name="_8__123Graph_CCHART_2" localSheetId="14" hidden="1">[3]RAB!#REF!</definedName>
    <definedName name="_8__123Graph_CCHART_2" hidden="1">[3]RAB!#REF!</definedName>
    <definedName name="_8__123Graph_DBUDG6_D_ESCRPR" localSheetId="11" hidden="1">#REF!</definedName>
    <definedName name="_8__123Graph_DBUDG6_D_ESCRPR" localSheetId="0" hidden="1">#REF!</definedName>
    <definedName name="_8__123Graph_DBUDG6_D_ESCRPR" localSheetId="8" hidden="1">#REF!</definedName>
    <definedName name="_8__123Graph_DBUDG6_D_ESCRPR" localSheetId="5" hidden="1">#REF!</definedName>
    <definedName name="_8__123Graph_DBUDG6_D_ESCRPR" localSheetId="15" hidden="1">#REF!</definedName>
    <definedName name="_8__123Graph_DBUDG6_D_ESCRPR" localSheetId="6" hidden="1">#REF!</definedName>
    <definedName name="_8__123Graph_DBUDG6_D_ESCRPR" localSheetId="4" hidden="1">#REF!</definedName>
    <definedName name="_8__123Graph_DBUDG6_D_ESCRPR" localSheetId="7" hidden="1">#REF!</definedName>
    <definedName name="_8__123Graph_DBUDG6_D_ESCRPR" localSheetId="12" hidden="1">#REF!</definedName>
    <definedName name="_8__123Graph_DBUDG6_D_ESCRPR" localSheetId="10" hidden="1">#REF!</definedName>
    <definedName name="_8__123Graph_DBUDG6_D_ESCRPR" localSheetId="13" hidden="1">#REF!</definedName>
    <definedName name="_8__123Graph_DBUDG6_D_ESCRPR" localSheetId="14" hidden="1">#REF!</definedName>
    <definedName name="_8__123Graph_DBUDG6_D_ESCRPR" hidden="1">#REF!</definedName>
    <definedName name="_8__123Graph_DCHART_1" localSheetId="11" hidden="1">[2]BalanceSheet!#REF!</definedName>
    <definedName name="_8__123Graph_DCHART_1" localSheetId="8" hidden="1">[2]BalanceSheet!#REF!</definedName>
    <definedName name="_8__123Graph_DCHART_1" localSheetId="5" hidden="1">[2]BalanceSheet!#REF!</definedName>
    <definedName name="_8__123Graph_DCHART_1" localSheetId="15" hidden="1">[2]BalanceSheet!#REF!</definedName>
    <definedName name="_8__123Graph_DCHART_1" localSheetId="6" hidden="1">[2]BalanceSheet!#REF!</definedName>
    <definedName name="_8__123Graph_DCHART_1" localSheetId="4" hidden="1">[2]BalanceSheet!#REF!</definedName>
    <definedName name="_8__123Graph_DCHART_1" localSheetId="7" hidden="1">[2]BalanceSheet!#REF!</definedName>
    <definedName name="_8__123Graph_DCHART_1" localSheetId="12" hidden="1">[2]BalanceSheet!#REF!</definedName>
    <definedName name="_8__123Graph_DCHART_1" localSheetId="10" hidden="1">[2]BalanceSheet!#REF!</definedName>
    <definedName name="_8__123Graph_DCHART_1" localSheetId="13" hidden="1">[2]BalanceSheet!#REF!</definedName>
    <definedName name="_8__123Graph_DCHART_1" localSheetId="14" hidden="1">[2]BalanceSheet!#REF!</definedName>
    <definedName name="_8__123Graph_DCHART_1" hidden="1">[2]BalanceSheet!#REF!</definedName>
    <definedName name="_8__123Graph_XBUDG6_D_ESCRPR" localSheetId="11" hidden="1">#REF!</definedName>
    <definedName name="_8__123Graph_XBUDG6_D_ESCRPR" localSheetId="0" hidden="1">#REF!</definedName>
    <definedName name="_8__123Graph_XBUDG6_D_ESCRPR" localSheetId="8" hidden="1">#REF!</definedName>
    <definedName name="_8__123Graph_XBUDG6_D_ESCRPR" localSheetId="5" hidden="1">#REF!</definedName>
    <definedName name="_8__123Graph_XBUDG6_D_ESCRPR" localSheetId="15" hidden="1">#REF!</definedName>
    <definedName name="_8__123Graph_XBUDG6_D_ESCRPR" localSheetId="6" hidden="1">#REF!</definedName>
    <definedName name="_8__123Graph_XBUDG6_D_ESCRPR" localSheetId="4" hidden="1">#REF!</definedName>
    <definedName name="_8__123Graph_XBUDG6_D_ESCRPR" localSheetId="7" hidden="1">#REF!</definedName>
    <definedName name="_8__123Graph_XBUDG6_D_ESCRPR" localSheetId="12" hidden="1">#REF!</definedName>
    <definedName name="_8__123Graph_XBUDG6_D_ESCRPR" localSheetId="10" hidden="1">#REF!</definedName>
    <definedName name="_8__123Graph_XBUDG6_D_ESCRPR" localSheetId="13" hidden="1">#REF!</definedName>
    <definedName name="_8__123Graph_XBUDG6_D_ESCRPR" localSheetId="14" hidden="1">#REF!</definedName>
    <definedName name="_8__123Graph_XBUDG6_D_ESCRPR" hidden="1">#REF!</definedName>
    <definedName name="_8__123Graph_XBUDG6_Dtons_inv" hidden="1">[7]Quant!$D$5:$O$5</definedName>
    <definedName name="_9__123Graph_ACHART_3" hidden="1">[5]RAB!#REF!</definedName>
    <definedName name="_9__123Graph_BCHART_1" hidden="1">[4]BalanceSheet!#REF!</definedName>
    <definedName name="_9__123Graph_CCHART_17" localSheetId="11" hidden="1">#REF!</definedName>
    <definedName name="_9__123Graph_CCHART_17" localSheetId="0" hidden="1">#REF!</definedName>
    <definedName name="_9__123Graph_CCHART_17" localSheetId="8" hidden="1">#REF!</definedName>
    <definedName name="_9__123Graph_CCHART_17" localSheetId="5" hidden="1">#REF!</definedName>
    <definedName name="_9__123Graph_CCHART_17" localSheetId="15" hidden="1">#REF!</definedName>
    <definedName name="_9__123Graph_CCHART_17" localSheetId="6" hidden="1">#REF!</definedName>
    <definedName name="_9__123Graph_CCHART_17" localSheetId="4" hidden="1">#REF!</definedName>
    <definedName name="_9__123Graph_CCHART_17" localSheetId="7" hidden="1">#REF!</definedName>
    <definedName name="_9__123Graph_CCHART_17" localSheetId="12" hidden="1">#REF!</definedName>
    <definedName name="_9__123Graph_CCHART_17" localSheetId="10" hidden="1">#REF!</definedName>
    <definedName name="_9__123Graph_CCHART_17" localSheetId="13" hidden="1">#REF!</definedName>
    <definedName name="_9__123Graph_CCHART_17" localSheetId="14" hidden="1">#REF!</definedName>
    <definedName name="_9__123Graph_CCHART_17" hidden="1">#REF!</definedName>
    <definedName name="_9__123Graph_DCHART_1" localSheetId="11" hidden="1">[4]BalanceSheet!#REF!</definedName>
    <definedName name="_9__123Graph_DCHART_1" localSheetId="8" hidden="1">[4]BalanceSheet!#REF!</definedName>
    <definedName name="_9__123Graph_DCHART_1" localSheetId="5" hidden="1">[4]BalanceSheet!#REF!</definedName>
    <definedName name="_9__123Graph_DCHART_1" localSheetId="15" hidden="1">[4]BalanceSheet!#REF!</definedName>
    <definedName name="_9__123Graph_DCHART_1" localSheetId="6" hidden="1">[4]BalanceSheet!#REF!</definedName>
    <definedName name="_9__123Graph_DCHART_1" localSheetId="4" hidden="1">[4]BalanceSheet!#REF!</definedName>
    <definedName name="_9__123Graph_DCHART_1" localSheetId="7" hidden="1">[4]BalanceSheet!#REF!</definedName>
    <definedName name="_9__123Graph_DCHART_1" localSheetId="12" hidden="1">[4]BalanceSheet!#REF!</definedName>
    <definedName name="_9__123Graph_DCHART_1" localSheetId="10" hidden="1">[4]BalanceSheet!#REF!</definedName>
    <definedName name="_9__123Graph_DCHART_1" localSheetId="13" hidden="1">[4]BalanceSheet!#REF!</definedName>
    <definedName name="_9__123Graph_DCHART_1" localSheetId="14" hidden="1">[4]BalanceSheet!#REF!</definedName>
    <definedName name="_9__123Graph_DCHART_1" hidden="1">[4]BalanceSheet!#REF!</definedName>
    <definedName name="_9__123Graph_DCHART_2" localSheetId="11" hidden="1">[5]RAB!#REF!</definedName>
    <definedName name="_9__123Graph_DCHART_2" localSheetId="8" hidden="1">[5]RAB!#REF!</definedName>
    <definedName name="_9__123Graph_DCHART_2" localSheetId="5" hidden="1">[5]RAB!#REF!</definedName>
    <definedName name="_9__123Graph_DCHART_2" localSheetId="15" hidden="1">[5]RAB!#REF!</definedName>
    <definedName name="_9__123Graph_DCHART_2" localSheetId="6" hidden="1">[5]RAB!#REF!</definedName>
    <definedName name="_9__123Graph_DCHART_2" localSheetId="4" hidden="1">[5]RAB!#REF!</definedName>
    <definedName name="_9__123Graph_DCHART_2" localSheetId="7" hidden="1">[5]RAB!#REF!</definedName>
    <definedName name="_9__123Graph_DCHART_2" localSheetId="12" hidden="1">[5]RAB!#REF!</definedName>
    <definedName name="_9__123Graph_DCHART_2" localSheetId="10" hidden="1">[5]RAB!#REF!</definedName>
    <definedName name="_9__123Graph_DCHART_2" localSheetId="13" hidden="1">[5]RAB!#REF!</definedName>
    <definedName name="_9__123Graph_DCHART_2" localSheetId="14" hidden="1">[5]RAB!#REF!</definedName>
    <definedName name="_9__123Graph_DCHART_2" hidden="1">[5]RAB!#REF!</definedName>
    <definedName name="_9__123Graph_XBUDG6_D_ESCRPR" localSheetId="11" hidden="1">#REF!</definedName>
    <definedName name="_9__123Graph_XBUDG6_D_ESCRPR" localSheetId="0" hidden="1">#REF!</definedName>
    <definedName name="_9__123Graph_XBUDG6_D_ESCRPR" localSheetId="8" hidden="1">#REF!</definedName>
    <definedName name="_9__123Graph_XBUDG6_D_ESCRPR" localSheetId="5" hidden="1">#REF!</definedName>
    <definedName name="_9__123Graph_XBUDG6_D_ESCRPR" localSheetId="15" hidden="1">#REF!</definedName>
    <definedName name="_9__123Graph_XBUDG6_D_ESCRPR" localSheetId="6" hidden="1">#REF!</definedName>
    <definedName name="_9__123Graph_XBUDG6_D_ESCRPR" localSheetId="4" hidden="1">#REF!</definedName>
    <definedName name="_9__123Graph_XBUDG6_D_ESCRPR" localSheetId="7" hidden="1">#REF!</definedName>
    <definedName name="_9__123Graph_XBUDG6_D_ESCRPR" localSheetId="12" hidden="1">#REF!</definedName>
    <definedName name="_9__123Graph_XBUDG6_D_ESCRPR" localSheetId="10" hidden="1">#REF!</definedName>
    <definedName name="_9__123Graph_XBUDG6_D_ESCRPR" localSheetId="13" hidden="1">#REF!</definedName>
    <definedName name="_9__123Graph_XBUDG6_D_ESCRPR" localSheetId="14" hidden="1">#REF!</definedName>
    <definedName name="_9__123Graph_XBUDG6_D_ESCRPR" hidden="1">#REF!</definedName>
    <definedName name="_9__123Graph_XBUDG6_Dtons_inv" localSheetId="11" hidden="1">#REF!</definedName>
    <definedName name="_9__123Graph_XBUDG6_Dtons_inv" localSheetId="0" hidden="1">#REF!</definedName>
    <definedName name="_9__123Graph_XBUDG6_Dtons_inv" localSheetId="8" hidden="1">#REF!</definedName>
    <definedName name="_9__123Graph_XBUDG6_Dtons_inv" localSheetId="5" hidden="1">#REF!</definedName>
    <definedName name="_9__123Graph_XBUDG6_Dtons_inv" localSheetId="15" hidden="1">#REF!</definedName>
    <definedName name="_9__123Graph_XBUDG6_Dtons_inv" localSheetId="6" hidden="1">#REF!</definedName>
    <definedName name="_9__123Graph_XBUDG6_Dtons_inv" localSheetId="4" hidden="1">#REF!</definedName>
    <definedName name="_9__123Graph_XBUDG6_Dtons_inv" localSheetId="7" hidden="1">#REF!</definedName>
    <definedName name="_9__123Graph_XBUDG6_Dtons_inv" localSheetId="12" hidden="1">#REF!</definedName>
    <definedName name="_9__123Graph_XBUDG6_Dtons_inv" localSheetId="10" hidden="1">#REF!</definedName>
    <definedName name="_9__123Graph_XBUDG6_Dtons_inv" localSheetId="13" hidden="1">#REF!</definedName>
    <definedName name="_9__123Graph_XBUDG6_Dtons_inv" localSheetId="14" hidden="1">#REF!</definedName>
    <definedName name="_9__123Graph_XBUDG6_Dtons_inv" hidden="1">#REF!</definedName>
    <definedName name="_bdm.4996288830324A2E9C0C14D0B13DFDED.edm" localSheetId="11" hidden="1">#REF!</definedName>
    <definedName name="_bdm.4996288830324A2E9C0C14D0B13DFDED.edm" localSheetId="0" hidden="1">#REF!</definedName>
    <definedName name="_bdm.4996288830324A2E9C0C14D0B13DFDED.edm" localSheetId="8" hidden="1">#REF!</definedName>
    <definedName name="_bdm.4996288830324A2E9C0C14D0B13DFDED.edm" localSheetId="5" hidden="1">#REF!</definedName>
    <definedName name="_bdm.4996288830324A2E9C0C14D0B13DFDED.edm" localSheetId="15" hidden="1">#REF!</definedName>
    <definedName name="_bdm.4996288830324A2E9C0C14D0B13DFDED.edm" localSheetId="6" hidden="1">#REF!</definedName>
    <definedName name="_bdm.4996288830324A2E9C0C14D0B13DFDED.edm" localSheetId="4" hidden="1">#REF!</definedName>
    <definedName name="_bdm.4996288830324A2E9C0C14D0B13DFDED.edm" localSheetId="7" hidden="1">#REF!</definedName>
    <definedName name="_bdm.4996288830324A2E9C0C14D0B13DFDED.edm" localSheetId="12" hidden="1">#REF!</definedName>
    <definedName name="_bdm.4996288830324A2E9C0C14D0B13DFDED.edm" localSheetId="10" hidden="1">#REF!</definedName>
    <definedName name="_bdm.4996288830324A2E9C0C14D0B13DFDED.edm" localSheetId="13" hidden="1">#REF!</definedName>
    <definedName name="_bdm.4996288830324A2E9C0C14D0B13DFDED.edm" localSheetId="14" hidden="1">#REF!</definedName>
    <definedName name="_bdm.4996288830324A2E9C0C14D0B13DFDED.edm" hidden="1">#REF!</definedName>
    <definedName name="_bdm.5FEA241AF452408FA6272F43995710CF.edm" localSheetId="0" hidden="1">#REF!</definedName>
    <definedName name="_bdm.5FEA241AF452408FA6272F43995710CF.edm" hidden="1">#REF!</definedName>
    <definedName name="_bdm.8FBDAE30198A48AAB0506CDA364ED033.edm" localSheetId="0" hidden="1">#REF!</definedName>
    <definedName name="_bdm.8FBDAE30198A48AAB0506CDA364ED033.edm" hidden="1">#REF!</definedName>
    <definedName name="_bdm.ACB4AACE936A4187B162314E3CE43694.edm" localSheetId="0" hidden="1">#REF!</definedName>
    <definedName name="_bdm.ACB4AACE936A4187B162314E3CE43694.edm" hidden="1">#REF!</definedName>
    <definedName name="_bdm.BD1318922AA44505A9A68DFCE24A436B.edm" localSheetId="0" hidden="1">#REF!</definedName>
    <definedName name="_bdm.BD1318922AA44505A9A68DFCE24A436B.edm" hidden="1">#REF!</definedName>
    <definedName name="_bdm.C698AE0AA4CB482EA8BF369466794727.edm" localSheetId="0" hidden="1">#REF!</definedName>
    <definedName name="_bdm.C698AE0AA4CB482EA8BF369466794727.edm" hidden="1">#REF!</definedName>
    <definedName name="_bdm.FA38BC8B3FC048AEBF6A70EAFF9FCD67.edm" localSheetId="0" hidden="1">#REF!</definedName>
    <definedName name="_bdm.FA38BC8B3FC048AEBF6A70EAFF9FCD67.edm" hidden="1">#REF!</definedName>
    <definedName name="_Fill" localSheetId="0" hidden="1">#REF!</definedName>
    <definedName name="_Fill" hidden="1">#REF!</definedName>
    <definedName name="_xlnm._FilterDatabase" localSheetId="7" hidden="1">'GL Balances'!$A$1:$C$14</definedName>
    <definedName name="_Key1" localSheetId="11" hidden="1">#REF!</definedName>
    <definedName name="_Key1" localSheetId="0" hidden="1">#REF!</definedName>
    <definedName name="_Key1" localSheetId="8" hidden="1">#REF!</definedName>
    <definedName name="_Key1" localSheetId="5" hidden="1">#REF!</definedName>
    <definedName name="_Key1" localSheetId="15" hidden="1">#REF!</definedName>
    <definedName name="_Key1" localSheetId="6" hidden="1">#REF!</definedName>
    <definedName name="_Key1" localSheetId="4" hidden="1">#REF!</definedName>
    <definedName name="_Key1" localSheetId="7" hidden="1">#REF!</definedName>
    <definedName name="_Key1" localSheetId="12" hidden="1">#REF!</definedName>
    <definedName name="_Key1" localSheetId="10" hidden="1">#REF!</definedName>
    <definedName name="_Key1" localSheetId="13" hidden="1">#REF!</definedName>
    <definedName name="_Key1" localSheetId="14" hidden="1">#REF!</definedName>
    <definedName name="_Key1" hidden="1">#REF!</definedName>
    <definedName name="_Key2" localSheetId="11" hidden="1">#REF!</definedName>
    <definedName name="_Key2" localSheetId="0" hidden="1">#REF!</definedName>
    <definedName name="_Key2" localSheetId="8" hidden="1">#REF!</definedName>
    <definedName name="_Key2" localSheetId="5" hidden="1">#REF!</definedName>
    <definedName name="_Key2" localSheetId="15" hidden="1">#REF!</definedName>
    <definedName name="_Key2" localSheetId="6" hidden="1">#REF!</definedName>
    <definedName name="_Key2" localSheetId="4" hidden="1">#REF!</definedName>
    <definedName name="_Key2" localSheetId="7" hidden="1">#REF!</definedName>
    <definedName name="_Key2" localSheetId="12" hidden="1">#REF!</definedName>
    <definedName name="_Key2" localSheetId="10" hidden="1">#REF!</definedName>
    <definedName name="_Key2" localSheetId="13" hidden="1">#REF!</definedName>
    <definedName name="_Key2" localSheetId="14" hidden="1">#REF!</definedName>
    <definedName name="_Key2" hidden="1">#REF!</definedName>
    <definedName name="_Order1">255</definedName>
    <definedName name="_Order2">255</definedName>
    <definedName name="_Parse_In" localSheetId="11" hidden="1">#REF!</definedName>
    <definedName name="_Parse_In" localSheetId="0" hidden="1">#REF!</definedName>
    <definedName name="_Parse_In" localSheetId="8" hidden="1">#REF!</definedName>
    <definedName name="_Parse_In" localSheetId="5" hidden="1">#REF!</definedName>
    <definedName name="_Parse_In" localSheetId="15" hidden="1">#REF!</definedName>
    <definedName name="_Parse_In" localSheetId="6" hidden="1">#REF!</definedName>
    <definedName name="_Parse_In" localSheetId="4" hidden="1">#REF!</definedName>
    <definedName name="_Parse_In" localSheetId="7" hidden="1">#REF!</definedName>
    <definedName name="_Parse_In" localSheetId="12" hidden="1">#REF!</definedName>
    <definedName name="_Parse_In" localSheetId="10" hidden="1">#REF!</definedName>
    <definedName name="_Parse_In" localSheetId="13" hidden="1">#REF!</definedName>
    <definedName name="_Parse_In" localSheetId="14" hidden="1">#REF!</definedName>
    <definedName name="_Parse_In" hidden="1">#REF!</definedName>
    <definedName name="_Parse_Out" localSheetId="11" hidden="1">#REF!</definedName>
    <definedName name="_Parse_Out" localSheetId="0" hidden="1">#REF!</definedName>
    <definedName name="_Parse_Out" localSheetId="8" hidden="1">#REF!</definedName>
    <definedName name="_Parse_Out" localSheetId="5" hidden="1">#REF!</definedName>
    <definedName name="_Parse_Out" localSheetId="15" hidden="1">#REF!</definedName>
    <definedName name="_Parse_Out" localSheetId="6" hidden="1">#REF!</definedName>
    <definedName name="_Parse_Out" localSheetId="4" hidden="1">#REF!</definedName>
    <definedName name="_Parse_Out" localSheetId="7" hidden="1">#REF!</definedName>
    <definedName name="_Parse_Out" localSheetId="12" hidden="1">#REF!</definedName>
    <definedName name="_Parse_Out" localSheetId="10" hidden="1">#REF!</definedName>
    <definedName name="_Parse_Out" localSheetId="13" hidden="1">#REF!</definedName>
    <definedName name="_Parse_Out" localSheetId="14" hidden="1">#REF!</definedName>
    <definedName name="_Parse_Out" hidden="1">#REF!</definedName>
    <definedName name="_Sort" localSheetId="11" hidden="1">#REF!</definedName>
    <definedName name="_Sort" localSheetId="0" hidden="1">#REF!</definedName>
    <definedName name="_Sort" localSheetId="8" hidden="1">#REF!</definedName>
    <definedName name="_Sort" localSheetId="5" hidden="1">#REF!</definedName>
    <definedName name="_Sort" localSheetId="15" hidden="1">#REF!</definedName>
    <definedName name="_Sort" localSheetId="6" hidden="1">#REF!</definedName>
    <definedName name="_Sort" localSheetId="4" hidden="1">#REF!</definedName>
    <definedName name="_Sort" localSheetId="7" hidden="1">#REF!</definedName>
    <definedName name="_Sort" localSheetId="12" hidden="1">#REF!</definedName>
    <definedName name="_Sort" localSheetId="10" hidden="1">#REF!</definedName>
    <definedName name="_Sort" localSheetId="13" hidden="1">#REF!</definedName>
    <definedName name="_Sort" localSheetId="14" hidden="1">#REF!</definedName>
    <definedName name="_Sort" hidden="1">#REF!</definedName>
    <definedName name="_www1" localSheetId="11" hidden="1">{#N/A,#N/A,FALSE,"schA"}</definedName>
    <definedName name="_www1" localSheetId="0" hidden="1">{#N/A,#N/A,FALSE,"schA"}</definedName>
    <definedName name="_www1" localSheetId="8" hidden="1">{#N/A,#N/A,FALSE,"schA"}</definedName>
    <definedName name="_www1" localSheetId="5" hidden="1">{#N/A,#N/A,FALSE,"schA"}</definedName>
    <definedName name="_www1" localSheetId="15" hidden="1">{#N/A,#N/A,FALSE,"schA"}</definedName>
    <definedName name="_www1" localSheetId="6" hidden="1">{#N/A,#N/A,FALSE,"schA"}</definedName>
    <definedName name="_www1" localSheetId="4" hidden="1">{#N/A,#N/A,FALSE,"schA"}</definedName>
    <definedName name="_www1" localSheetId="7" hidden="1">{#N/A,#N/A,FALSE,"schA"}</definedName>
    <definedName name="_www1" localSheetId="12" hidden="1">{#N/A,#N/A,FALSE,"schA"}</definedName>
    <definedName name="_www1" localSheetId="10" hidden="1">{#N/A,#N/A,FALSE,"schA"}</definedName>
    <definedName name="_www1" localSheetId="13" hidden="1">{#N/A,#N/A,FALSE,"schA"}</definedName>
    <definedName name="_www1" localSheetId="14" hidden="1">{#N/A,#N/A,FALSE,"schA"}</definedName>
    <definedName name="_www1" hidden="1">{#N/A,#N/A,FALSE,"schA"}</definedName>
    <definedName name="aaa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>"I:\COMTREL\FINICLE\TradeSummary.mdb"</definedName>
    <definedName name="agrewgrewtrew" localSheetId="11" hidden="1">#REF!</definedName>
    <definedName name="agrewgrewtrew" localSheetId="0" hidden="1">#REF!</definedName>
    <definedName name="agrewgrewtrew" localSheetId="8" hidden="1">#REF!</definedName>
    <definedName name="agrewgrewtrew" localSheetId="5" hidden="1">#REF!</definedName>
    <definedName name="agrewgrewtrew" localSheetId="15" hidden="1">#REF!</definedName>
    <definedName name="agrewgrewtrew" localSheetId="6" hidden="1">#REF!</definedName>
    <definedName name="agrewgrewtrew" localSheetId="4" hidden="1">#REF!</definedName>
    <definedName name="agrewgrewtrew" localSheetId="7" hidden="1">#REF!</definedName>
    <definedName name="agrewgrewtrew" localSheetId="12" hidden="1">#REF!</definedName>
    <definedName name="agrewgrewtrew" localSheetId="10" hidden="1">#REF!</definedName>
    <definedName name="agrewgrewtrew" localSheetId="13" hidden="1">#REF!</definedName>
    <definedName name="agrewgrewtrew" localSheetId="14" hidden="1">#REF!</definedName>
    <definedName name="agrewgrewtrew" hidden="1">#REF!</definedName>
    <definedName name="anscount">1</definedName>
    <definedName name="AS2DocOpenMode">"AS2DocumentEdit"</definedName>
    <definedName name="AsSoldExcRev" localSheetId="11" hidden="1">{#N/A,#N/A,FALSE,"Sum6 (1)"}</definedName>
    <definedName name="AsSoldExcRev" localSheetId="0" hidden="1">{#N/A,#N/A,FALSE,"Sum6 (1)"}</definedName>
    <definedName name="AsSoldExcRev" localSheetId="8" hidden="1">{#N/A,#N/A,FALSE,"Sum6 (1)"}</definedName>
    <definedName name="AsSoldExcRev" localSheetId="5" hidden="1">{#N/A,#N/A,FALSE,"Sum6 (1)"}</definedName>
    <definedName name="AsSoldExcRev" localSheetId="15" hidden="1">{#N/A,#N/A,FALSE,"Sum6 (1)"}</definedName>
    <definedName name="AsSoldExcRev" localSheetId="6" hidden="1">{#N/A,#N/A,FALSE,"Sum6 (1)"}</definedName>
    <definedName name="AsSoldExcRev" localSheetId="4" hidden="1">{#N/A,#N/A,FALSE,"Sum6 (1)"}</definedName>
    <definedName name="AsSoldExcRev" localSheetId="7" hidden="1">{#N/A,#N/A,FALSE,"Sum6 (1)"}</definedName>
    <definedName name="AsSoldExcRev" localSheetId="12" hidden="1">{#N/A,#N/A,FALSE,"Sum6 (1)"}</definedName>
    <definedName name="AsSoldExcRev" localSheetId="10" hidden="1">{#N/A,#N/A,FALSE,"Sum6 (1)"}</definedName>
    <definedName name="AsSoldExcRev" localSheetId="13" hidden="1">{#N/A,#N/A,FALSE,"Sum6 (1)"}</definedName>
    <definedName name="AsSoldExcRev" localSheetId="14" hidden="1">{#N/A,#N/A,FALSE,"Sum6 (1)"}</definedName>
    <definedName name="AsSoldExcRev" hidden="1">{#N/A,#N/A,FALSE,"Sum6 (1)"}</definedName>
    <definedName name="BL" localSheetId="11" hidden="1">{#N/A,#N/A,FALSE,"Cover Sheet";"Use of Equipment",#N/A,FALSE,"Area C";"Equipment Hours",#N/A,FALSE,"All";"Summary",#N/A,FALSE,"All"}</definedName>
    <definedName name="BL" localSheetId="0" hidden="1">{#N/A,#N/A,FALSE,"Cover Sheet";"Use of Equipment",#N/A,FALSE,"Area C";"Equipment Hours",#N/A,FALSE,"All";"Summary",#N/A,FALSE,"All"}</definedName>
    <definedName name="BL" localSheetId="8" hidden="1">{#N/A,#N/A,FALSE,"Cover Sheet";"Use of Equipment",#N/A,FALSE,"Area C";"Equipment Hours",#N/A,FALSE,"All";"Summary",#N/A,FALSE,"All"}</definedName>
    <definedName name="BL" localSheetId="5" hidden="1">{#N/A,#N/A,FALSE,"Cover Sheet";"Use of Equipment",#N/A,FALSE,"Area C";"Equipment Hours",#N/A,FALSE,"All";"Summary",#N/A,FALSE,"All"}</definedName>
    <definedName name="BL" localSheetId="15" hidden="1">{#N/A,#N/A,FALSE,"Cover Sheet";"Use of Equipment",#N/A,FALSE,"Area C";"Equipment Hours",#N/A,FALSE,"All";"Summary",#N/A,FALSE,"All"}</definedName>
    <definedName name="BL" localSheetId="6" hidden="1">{#N/A,#N/A,FALSE,"Cover Sheet";"Use of Equipment",#N/A,FALSE,"Area C";"Equipment Hours",#N/A,FALSE,"All";"Summary",#N/A,FALSE,"All"}</definedName>
    <definedName name="BL" localSheetId="4" hidden="1">{#N/A,#N/A,FALSE,"Cover Sheet";"Use of Equipment",#N/A,FALSE,"Area C";"Equipment Hours",#N/A,FALSE,"All";"Summary",#N/A,FALSE,"All"}</definedName>
    <definedName name="BL" localSheetId="7" hidden="1">{#N/A,#N/A,FALSE,"Cover Sheet";"Use of Equipment",#N/A,FALSE,"Area C";"Equipment Hours",#N/A,FALSE,"All";"Summary",#N/A,FALSE,"All"}</definedName>
    <definedName name="BL" localSheetId="12" hidden="1">{#N/A,#N/A,FALSE,"Cover Sheet";"Use of Equipment",#N/A,FALSE,"Area C";"Equipment Hours",#N/A,FALSE,"All";"Summary",#N/A,FALSE,"All"}</definedName>
    <definedName name="BL" localSheetId="10" hidden="1">{#N/A,#N/A,FALSE,"Cover Sheet";"Use of Equipment",#N/A,FALSE,"Area C";"Equipment Hours",#N/A,FALSE,"All";"Summary",#N/A,FALSE,"All"}</definedName>
    <definedName name="BL" localSheetId="13" hidden="1">{#N/A,#N/A,FALSE,"Cover Sheet";"Use of Equipment",#N/A,FALSE,"Area C";"Equipment Hours",#N/A,FALSE,"All";"Summary",#N/A,FALSE,"All"}</definedName>
    <definedName name="BL" localSheetId="14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11" hidden="1">#REF!</definedName>
    <definedName name="BLA" localSheetId="0" hidden="1">#REF!</definedName>
    <definedName name="BLA" localSheetId="8" hidden="1">#REF!</definedName>
    <definedName name="BLA" localSheetId="5" hidden="1">#REF!</definedName>
    <definedName name="BLA" localSheetId="15" hidden="1">#REF!</definedName>
    <definedName name="BLA" localSheetId="6" hidden="1">#REF!</definedName>
    <definedName name="BLA" localSheetId="4" hidden="1">#REF!</definedName>
    <definedName name="BLA" localSheetId="7" hidden="1">#REF!</definedName>
    <definedName name="BLA" localSheetId="12" hidden="1">#REF!</definedName>
    <definedName name="BLA" localSheetId="10" hidden="1">#REF!</definedName>
    <definedName name="BLA" localSheetId="13" hidden="1">#REF!</definedName>
    <definedName name="BLA" localSheetId="14" hidden="1">#REF!</definedName>
    <definedName name="BLA" hidden="1">#REF!</definedName>
    <definedName name="blet" localSheetId="11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localSheetId="8" hidden="1">{#N/A,#N/A,FALSE,"Cover Sheet";"Use of Equipment",#N/A,FALSE,"Area C";"Equipment Hours",#N/A,FALSE,"All";"Summary",#N/A,FALSE,"All"}</definedName>
    <definedName name="blet" localSheetId="5" hidden="1">{#N/A,#N/A,FALSE,"Cover Sheet";"Use of Equipment",#N/A,FALSE,"Area C";"Equipment Hours",#N/A,FALSE,"All";"Summary",#N/A,FALSE,"All"}</definedName>
    <definedName name="blet" localSheetId="15" hidden="1">{#N/A,#N/A,FALSE,"Cover Sheet";"Use of Equipment",#N/A,FALSE,"Area C";"Equipment Hours",#N/A,FALSE,"All";"Summary",#N/A,FALSE,"All"}</definedName>
    <definedName name="blet" localSheetId="6" hidden="1">{#N/A,#N/A,FALSE,"Cover Sheet";"Use of Equipment",#N/A,FALSE,"Area C";"Equipment Hours",#N/A,FALSE,"All";"Summary",#N/A,FALSE,"All"}</definedName>
    <definedName name="blet" localSheetId="4" hidden="1">{#N/A,#N/A,FALSE,"Cover Sheet";"Use of Equipment",#N/A,FALSE,"Area C";"Equipment Hours",#N/A,FALSE,"All";"Summary",#N/A,FALSE,"All"}</definedName>
    <definedName name="blet" localSheetId="7" hidden="1">{#N/A,#N/A,FALSE,"Cover Sheet";"Use of Equipment",#N/A,FALSE,"Area C";"Equipment Hours",#N/A,FALSE,"All";"Summary",#N/A,FALSE,"All"}</definedName>
    <definedName name="blet" localSheetId="12" hidden="1">{#N/A,#N/A,FALSE,"Cover Sheet";"Use of Equipment",#N/A,FALSE,"Area C";"Equipment Hours",#N/A,FALSE,"All";"Summary",#N/A,FALSE,"All"}</definedName>
    <definedName name="blet" localSheetId="10" hidden="1">{#N/A,#N/A,FALSE,"Cover Sheet";"Use of Equipment",#N/A,FALSE,"Area C";"Equipment Hours",#N/A,FALSE,"All";"Summary",#N/A,FALSE,"All"}</definedName>
    <definedName name="blet" localSheetId="13" hidden="1">{#N/A,#N/A,FALSE,"Cover Sheet";"Use of Equipment",#N/A,FALSE,"Area C";"Equipment Hours",#N/A,FALSE,"All";"Summary",#N/A,FALSE,"All"}</definedName>
    <definedName name="blet" localSheetId="14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1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localSheetId="8" hidden="1">{#N/A,#N/A,FALSE,"Cover Sheet";"Use of Equipment",#N/A,FALSE,"Area C";"Equipment Hours",#N/A,FALSE,"All";"Summary",#N/A,FALSE,"All"}</definedName>
    <definedName name="bleth" localSheetId="5" hidden="1">{#N/A,#N/A,FALSE,"Cover Sheet";"Use of Equipment",#N/A,FALSE,"Area C";"Equipment Hours",#N/A,FALSE,"All";"Summary",#N/A,FALSE,"All"}</definedName>
    <definedName name="bleth" localSheetId="15" hidden="1">{#N/A,#N/A,FALSE,"Cover Sheet";"Use of Equipment",#N/A,FALSE,"Area C";"Equipment Hours",#N/A,FALSE,"All";"Summary",#N/A,FALSE,"All"}</definedName>
    <definedName name="bleth" localSheetId="6" hidden="1">{#N/A,#N/A,FALSE,"Cover Sheet";"Use of Equipment",#N/A,FALSE,"Area C";"Equipment Hours",#N/A,FALSE,"All";"Summary",#N/A,FALSE,"All"}</definedName>
    <definedName name="bleth" localSheetId="4" hidden="1">{#N/A,#N/A,FALSE,"Cover Sheet";"Use of Equipment",#N/A,FALSE,"Area C";"Equipment Hours",#N/A,FALSE,"All";"Summary",#N/A,FALSE,"All"}</definedName>
    <definedName name="bleth" localSheetId="7" hidden="1">{#N/A,#N/A,FALSE,"Cover Sheet";"Use of Equipment",#N/A,FALSE,"Area C";"Equipment Hours",#N/A,FALSE,"All";"Summary",#N/A,FALSE,"All"}</definedName>
    <definedName name="bleth" localSheetId="12" hidden="1">{#N/A,#N/A,FALSE,"Cover Sheet";"Use of Equipment",#N/A,FALSE,"Area C";"Equipment Hours",#N/A,FALSE,"All";"Summary",#N/A,FALSE,"All"}</definedName>
    <definedName name="bleth" localSheetId="10" hidden="1">{#N/A,#N/A,FALSE,"Cover Sheet";"Use of Equipment",#N/A,FALSE,"Area C";"Equipment Hours",#N/A,FALSE,"All";"Summary",#N/A,FALSE,"All"}</definedName>
    <definedName name="bleth" localSheetId="13" hidden="1">{#N/A,#N/A,FALSE,"Cover Sheet";"Use of Equipment",#N/A,FALSE,"Area C";"Equipment Hours",#N/A,FALSE,"All";"Summary",#N/A,FALSE,"All"}</definedName>
    <definedName name="bleth" localSheetId="14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>-1894858854</definedName>
    <definedName name="CCC" localSheetId="11" hidden="1">{#N/A,#N/A,FALSE,"Sum6 (1)"}</definedName>
    <definedName name="CCC" localSheetId="0" hidden="1">{#N/A,#N/A,FALSE,"Sum6 (1)"}</definedName>
    <definedName name="CCC" localSheetId="8" hidden="1">{#N/A,#N/A,FALSE,"Sum6 (1)"}</definedName>
    <definedName name="CCC" localSheetId="5" hidden="1">{#N/A,#N/A,FALSE,"Sum6 (1)"}</definedName>
    <definedName name="CCC" localSheetId="15" hidden="1">{#N/A,#N/A,FALSE,"Sum6 (1)"}</definedName>
    <definedName name="CCC" localSheetId="6" hidden="1">{#N/A,#N/A,FALSE,"Sum6 (1)"}</definedName>
    <definedName name="CCC" localSheetId="4" hidden="1">{#N/A,#N/A,FALSE,"Sum6 (1)"}</definedName>
    <definedName name="CCC" localSheetId="7" hidden="1">{#N/A,#N/A,FALSE,"Sum6 (1)"}</definedName>
    <definedName name="CCC" localSheetId="12" hidden="1">{#N/A,#N/A,FALSE,"Sum6 (1)"}</definedName>
    <definedName name="CCC" localSheetId="10" hidden="1">{#N/A,#N/A,FALSE,"Sum6 (1)"}</definedName>
    <definedName name="CCC" localSheetId="13" hidden="1">{#N/A,#N/A,FALSE,"Sum6 (1)"}</definedName>
    <definedName name="CCC" localSheetId="14" hidden="1">{#N/A,#N/A,FALSE,"Sum6 (1)"}</definedName>
    <definedName name="CCC" hidden="1">{#N/A,#N/A,FALSE,"Sum6 (1)"}</definedName>
    <definedName name="CCR_CAPEX">[9]CCR!$A$4:$E$43</definedName>
    <definedName name="CIQWBGuid">"533dd5ee-2992-4878-a6fe-10c93711618f"</definedName>
    <definedName name="CoalStrategyStress">[9]CoalCosts!$G$48:$DV$50</definedName>
    <definedName name="Company">'[11]Named Ranges G'!$B$2</definedName>
    <definedName name="CONSOL">'[12]Colstrip Consol.'!$B$7:$EH$200</definedName>
    <definedName name="DELETE01" localSheetId="11" hidden="1">{#N/A,#N/A,FALSE,"Coversheet";#N/A,#N/A,FALSE,"QA"}</definedName>
    <definedName name="DELETE01" localSheetId="0" hidden="1">{#N/A,#N/A,FALSE,"Coversheet";#N/A,#N/A,FALSE,"QA"}</definedName>
    <definedName name="DELETE01" localSheetId="8" hidden="1">{#N/A,#N/A,FALSE,"Coversheet";#N/A,#N/A,FALSE,"QA"}</definedName>
    <definedName name="DELETE01" localSheetId="5" hidden="1">{#N/A,#N/A,FALSE,"Coversheet";#N/A,#N/A,FALSE,"QA"}</definedName>
    <definedName name="DELETE01" localSheetId="15" hidden="1">{#N/A,#N/A,FALSE,"Coversheet";#N/A,#N/A,FALSE,"QA"}</definedName>
    <definedName name="DELETE01" localSheetId="6" hidden="1">{#N/A,#N/A,FALSE,"Coversheet";#N/A,#N/A,FALSE,"QA"}</definedName>
    <definedName name="DELETE01" localSheetId="4" hidden="1">{#N/A,#N/A,FALSE,"Coversheet";#N/A,#N/A,FALSE,"QA"}</definedName>
    <definedName name="DELETE01" localSheetId="7" hidden="1">{#N/A,#N/A,FALSE,"Coversheet";#N/A,#N/A,FALSE,"QA"}</definedName>
    <definedName name="DELETE01" localSheetId="12" hidden="1">{#N/A,#N/A,FALSE,"Coversheet";#N/A,#N/A,FALSE,"QA"}</definedName>
    <definedName name="DELETE01" localSheetId="10" hidden="1">{#N/A,#N/A,FALSE,"Coversheet";#N/A,#N/A,FALSE,"QA"}</definedName>
    <definedName name="DELETE01" localSheetId="13" hidden="1">{#N/A,#N/A,FALSE,"Coversheet";#N/A,#N/A,FALSE,"QA"}</definedName>
    <definedName name="DELETE01" localSheetId="14" hidden="1">{#N/A,#N/A,FALSE,"Coversheet";#N/A,#N/A,FALSE,"QA"}</definedName>
    <definedName name="DELETE01" hidden="1">{#N/A,#N/A,FALSE,"Coversheet";#N/A,#N/A,FALSE,"QA"}</definedName>
    <definedName name="DELETE02" localSheetId="11" hidden="1">{#N/A,#N/A,FALSE,"Schedule F";#N/A,#N/A,FALSE,"Schedule G"}</definedName>
    <definedName name="DELETE02" localSheetId="0" hidden="1">{#N/A,#N/A,FALSE,"Schedule F";#N/A,#N/A,FALSE,"Schedule G"}</definedName>
    <definedName name="DELETE02" localSheetId="8" hidden="1">{#N/A,#N/A,FALSE,"Schedule F";#N/A,#N/A,FALSE,"Schedule G"}</definedName>
    <definedName name="DELETE02" localSheetId="5" hidden="1">{#N/A,#N/A,FALSE,"Schedule F";#N/A,#N/A,FALSE,"Schedule G"}</definedName>
    <definedName name="DELETE02" localSheetId="15" hidden="1">{#N/A,#N/A,FALSE,"Schedule F";#N/A,#N/A,FALSE,"Schedule G"}</definedName>
    <definedName name="DELETE02" localSheetId="6" hidden="1">{#N/A,#N/A,FALSE,"Schedule F";#N/A,#N/A,FALSE,"Schedule G"}</definedName>
    <definedName name="DELETE02" localSheetId="4" hidden="1">{#N/A,#N/A,FALSE,"Schedule F";#N/A,#N/A,FALSE,"Schedule G"}</definedName>
    <definedName name="DELETE02" localSheetId="7" hidden="1">{#N/A,#N/A,FALSE,"Schedule F";#N/A,#N/A,FALSE,"Schedule G"}</definedName>
    <definedName name="DELETE02" localSheetId="12" hidden="1">{#N/A,#N/A,FALSE,"Schedule F";#N/A,#N/A,FALSE,"Schedule G"}</definedName>
    <definedName name="DELETE02" localSheetId="10" hidden="1">{#N/A,#N/A,FALSE,"Schedule F";#N/A,#N/A,FALSE,"Schedule G"}</definedName>
    <definedName name="DELETE02" localSheetId="13" hidden="1">{#N/A,#N/A,FALSE,"Schedule F";#N/A,#N/A,FALSE,"Schedule G"}</definedName>
    <definedName name="DELETE02" localSheetId="14" hidden="1">{#N/A,#N/A,FALSE,"Schedule F";#N/A,#N/A,FALSE,"Schedule G"}</definedName>
    <definedName name="DELETE02" hidden="1">{#N/A,#N/A,FALSE,"Schedule F";#N/A,#N/A,FALSE,"Schedule G"}</definedName>
    <definedName name="Delete06" localSheetId="11" hidden="1">{#N/A,#N/A,FALSE,"Coversheet";#N/A,#N/A,FALSE,"QA"}</definedName>
    <definedName name="Delete06" localSheetId="0" hidden="1">{#N/A,#N/A,FALSE,"Coversheet";#N/A,#N/A,FALSE,"QA"}</definedName>
    <definedName name="Delete06" localSheetId="8" hidden="1">{#N/A,#N/A,FALSE,"Coversheet";#N/A,#N/A,FALSE,"QA"}</definedName>
    <definedName name="Delete06" localSheetId="5" hidden="1">{#N/A,#N/A,FALSE,"Coversheet";#N/A,#N/A,FALSE,"QA"}</definedName>
    <definedName name="Delete06" localSheetId="15" hidden="1">{#N/A,#N/A,FALSE,"Coversheet";#N/A,#N/A,FALSE,"QA"}</definedName>
    <definedName name="Delete06" localSheetId="6" hidden="1">{#N/A,#N/A,FALSE,"Coversheet";#N/A,#N/A,FALSE,"QA"}</definedName>
    <definedName name="Delete06" localSheetId="4" hidden="1">{#N/A,#N/A,FALSE,"Coversheet";#N/A,#N/A,FALSE,"QA"}</definedName>
    <definedName name="Delete06" localSheetId="7" hidden="1">{#N/A,#N/A,FALSE,"Coversheet";#N/A,#N/A,FALSE,"QA"}</definedName>
    <definedName name="Delete06" localSheetId="12" hidden="1">{#N/A,#N/A,FALSE,"Coversheet";#N/A,#N/A,FALSE,"QA"}</definedName>
    <definedName name="Delete06" localSheetId="10" hidden="1">{#N/A,#N/A,FALSE,"Coversheet";#N/A,#N/A,FALSE,"QA"}</definedName>
    <definedName name="Delete06" localSheetId="13" hidden="1">{#N/A,#N/A,FALSE,"Coversheet";#N/A,#N/A,FALSE,"QA"}</definedName>
    <definedName name="Delete06" localSheetId="14" hidden="1">{#N/A,#N/A,FALSE,"Coversheet";#N/A,#N/A,FALSE,"QA"}</definedName>
    <definedName name="Delete06" hidden="1">{#N/A,#N/A,FALSE,"Coversheet";#N/A,#N/A,FALSE,"QA"}</definedName>
    <definedName name="Delete1" localSheetId="11" hidden="1">{#N/A,#N/A,FALSE,"Coversheet";#N/A,#N/A,FALSE,"QA"}</definedName>
    <definedName name="Delete1" localSheetId="0" hidden="1">{#N/A,#N/A,FALSE,"Coversheet";#N/A,#N/A,FALSE,"QA"}</definedName>
    <definedName name="Delete1" localSheetId="8" hidden="1">{#N/A,#N/A,FALSE,"Coversheet";#N/A,#N/A,FALSE,"QA"}</definedName>
    <definedName name="Delete1" localSheetId="5" hidden="1">{#N/A,#N/A,FALSE,"Coversheet";#N/A,#N/A,FALSE,"QA"}</definedName>
    <definedName name="Delete1" localSheetId="15" hidden="1">{#N/A,#N/A,FALSE,"Coversheet";#N/A,#N/A,FALSE,"QA"}</definedName>
    <definedName name="Delete1" localSheetId="6" hidden="1">{#N/A,#N/A,FALSE,"Coversheet";#N/A,#N/A,FALSE,"QA"}</definedName>
    <definedName name="Delete1" localSheetId="4" hidden="1">{#N/A,#N/A,FALSE,"Coversheet";#N/A,#N/A,FALSE,"QA"}</definedName>
    <definedName name="Delete1" localSheetId="7" hidden="1">{#N/A,#N/A,FALSE,"Coversheet";#N/A,#N/A,FALSE,"QA"}</definedName>
    <definedName name="Delete1" localSheetId="12" hidden="1">{#N/A,#N/A,FALSE,"Coversheet";#N/A,#N/A,FALSE,"QA"}</definedName>
    <definedName name="Delete1" localSheetId="10" hidden="1">{#N/A,#N/A,FALSE,"Coversheet";#N/A,#N/A,FALSE,"QA"}</definedName>
    <definedName name="Delete1" localSheetId="13" hidden="1">{#N/A,#N/A,FALSE,"Coversheet";#N/A,#N/A,FALSE,"QA"}</definedName>
    <definedName name="Delete1" localSheetId="14" hidden="1">{#N/A,#N/A,FALSE,"Coversheet";#N/A,#N/A,FALSE,"QA"}</definedName>
    <definedName name="Delete1" hidden="1">{#N/A,#N/A,FALSE,"Coversheet";#N/A,#N/A,FALSE,"QA"}</definedName>
    <definedName name="Delete21" localSheetId="11" hidden="1">{#N/A,#N/A,FALSE,"Coversheet";#N/A,#N/A,FALSE,"QA"}</definedName>
    <definedName name="Delete21" localSheetId="0" hidden="1">{#N/A,#N/A,FALSE,"Coversheet";#N/A,#N/A,FALSE,"QA"}</definedName>
    <definedName name="Delete21" localSheetId="8" hidden="1">{#N/A,#N/A,FALSE,"Coversheet";#N/A,#N/A,FALSE,"QA"}</definedName>
    <definedName name="Delete21" localSheetId="5" hidden="1">{#N/A,#N/A,FALSE,"Coversheet";#N/A,#N/A,FALSE,"QA"}</definedName>
    <definedName name="Delete21" localSheetId="15" hidden="1">{#N/A,#N/A,FALSE,"Coversheet";#N/A,#N/A,FALSE,"QA"}</definedName>
    <definedName name="Delete21" localSheetId="6" hidden="1">{#N/A,#N/A,FALSE,"Coversheet";#N/A,#N/A,FALSE,"QA"}</definedName>
    <definedName name="Delete21" localSheetId="4" hidden="1">{#N/A,#N/A,FALSE,"Coversheet";#N/A,#N/A,FALSE,"QA"}</definedName>
    <definedName name="Delete21" localSheetId="7" hidden="1">{#N/A,#N/A,FALSE,"Coversheet";#N/A,#N/A,FALSE,"QA"}</definedName>
    <definedName name="Delete21" localSheetId="12" hidden="1">{#N/A,#N/A,FALSE,"Coversheet";#N/A,#N/A,FALSE,"QA"}</definedName>
    <definedName name="Delete21" localSheetId="10" hidden="1">{#N/A,#N/A,FALSE,"Coversheet";#N/A,#N/A,FALSE,"QA"}</definedName>
    <definedName name="Delete21" localSheetId="13" hidden="1">{#N/A,#N/A,FALSE,"Coversheet";#N/A,#N/A,FALSE,"QA"}</definedName>
    <definedName name="Delete21" localSheetId="14" hidden="1">{#N/A,#N/A,FALSE,"Coversheet";#N/A,#N/A,FALSE,"QA"}</definedName>
    <definedName name="Delete21" hidden="1">{#N/A,#N/A,FALSE,"Coversheet";#N/A,#N/A,FALSE,"QA"}</definedName>
    <definedName name="DELTA" localSheetId="11" hidden="1">{#N/A,#N/A,FALSE,"Sum6 (1)"}</definedName>
    <definedName name="DELTA" localSheetId="0" hidden="1">{#N/A,#N/A,FALSE,"Sum6 (1)"}</definedName>
    <definedName name="DELTA" localSheetId="8" hidden="1">{#N/A,#N/A,FALSE,"Sum6 (1)"}</definedName>
    <definedName name="DELTA" localSheetId="5" hidden="1">{#N/A,#N/A,FALSE,"Sum6 (1)"}</definedName>
    <definedName name="DELTA" localSheetId="15" hidden="1">{#N/A,#N/A,FALSE,"Sum6 (1)"}</definedName>
    <definedName name="DELTA" localSheetId="6" hidden="1">{#N/A,#N/A,FALSE,"Sum6 (1)"}</definedName>
    <definedName name="DELTA" localSheetId="4" hidden="1">{#N/A,#N/A,FALSE,"Sum6 (1)"}</definedName>
    <definedName name="DELTA" localSheetId="7" hidden="1">{#N/A,#N/A,FALSE,"Sum6 (1)"}</definedName>
    <definedName name="DELTA" localSheetId="12" hidden="1">{#N/A,#N/A,FALSE,"Sum6 (1)"}</definedName>
    <definedName name="DELTA" localSheetId="10" hidden="1">{#N/A,#N/A,FALSE,"Sum6 (1)"}</definedName>
    <definedName name="DELTA" localSheetId="13" hidden="1">{#N/A,#N/A,FALSE,"Sum6 (1)"}</definedName>
    <definedName name="DELTA" localSheetId="14" hidden="1">{#N/A,#N/A,FALSE,"Sum6 (1)"}</definedName>
    <definedName name="DELTA" hidden="1">{#N/A,#N/A,FALSE,"Sum6 (1)"}</definedName>
    <definedName name="dfdddd" localSheetId="11" hidden="1">{#N/A,#N/A,FALSE,"schA"}</definedName>
    <definedName name="dfdddd" localSheetId="0" hidden="1">{#N/A,#N/A,FALSE,"schA"}</definedName>
    <definedName name="dfdddd" localSheetId="8" hidden="1">{#N/A,#N/A,FALSE,"schA"}</definedName>
    <definedName name="dfdddd" localSheetId="5" hidden="1">{#N/A,#N/A,FALSE,"schA"}</definedName>
    <definedName name="dfdddd" localSheetId="15" hidden="1">{#N/A,#N/A,FALSE,"schA"}</definedName>
    <definedName name="dfdddd" localSheetId="6" hidden="1">{#N/A,#N/A,FALSE,"schA"}</definedName>
    <definedName name="dfdddd" localSheetId="4" hidden="1">{#N/A,#N/A,FALSE,"schA"}</definedName>
    <definedName name="dfdddd" localSheetId="7" hidden="1">{#N/A,#N/A,FALSE,"schA"}</definedName>
    <definedName name="dfdddd" localSheetId="12" hidden="1">{#N/A,#N/A,FALSE,"schA"}</definedName>
    <definedName name="dfdddd" localSheetId="10" hidden="1">{#N/A,#N/A,FALSE,"schA"}</definedName>
    <definedName name="dfdddd" localSheetId="13" hidden="1">{#N/A,#N/A,FALSE,"schA"}</definedName>
    <definedName name="dfdddd" localSheetId="14" hidden="1">{#N/A,#N/A,FALSE,"schA"}</definedName>
    <definedName name="dfdddd" hidden="1">{#N/A,#N/A,FALSE,"schA"}</definedName>
    <definedName name="DFIT" localSheetId="11" hidden="1">{#N/A,#N/A,FALSE,"Coversheet";#N/A,#N/A,FALSE,"QA"}</definedName>
    <definedName name="DFIT" localSheetId="0" hidden="1">{#N/A,#N/A,FALSE,"Coversheet";#N/A,#N/A,FALSE,"QA"}</definedName>
    <definedName name="DFIT" localSheetId="8" hidden="1">{#N/A,#N/A,FALSE,"Coversheet";#N/A,#N/A,FALSE,"QA"}</definedName>
    <definedName name="DFIT" localSheetId="5" hidden="1">{#N/A,#N/A,FALSE,"Coversheet";#N/A,#N/A,FALSE,"QA"}</definedName>
    <definedName name="DFIT" localSheetId="15" hidden="1">{#N/A,#N/A,FALSE,"Coversheet";#N/A,#N/A,FALSE,"QA"}</definedName>
    <definedName name="DFIT" localSheetId="6" hidden="1">{#N/A,#N/A,FALSE,"Coversheet";#N/A,#N/A,FALSE,"QA"}</definedName>
    <definedName name="DFIT" localSheetId="4" hidden="1">{#N/A,#N/A,FALSE,"Coversheet";#N/A,#N/A,FALSE,"QA"}</definedName>
    <definedName name="DFIT" localSheetId="7" hidden="1">{#N/A,#N/A,FALSE,"Coversheet";#N/A,#N/A,FALSE,"QA"}</definedName>
    <definedName name="DFIT" localSheetId="12" hidden="1">{#N/A,#N/A,FALSE,"Coversheet";#N/A,#N/A,FALSE,"QA"}</definedName>
    <definedName name="DFIT" localSheetId="10" hidden="1">{#N/A,#N/A,FALSE,"Coversheet";#N/A,#N/A,FALSE,"QA"}</definedName>
    <definedName name="DFIT" localSheetId="13" hidden="1">{#N/A,#N/A,FALSE,"Coversheet";#N/A,#N/A,FALSE,"QA"}</definedName>
    <definedName name="DFIT" localSheetId="14" hidden="1">{#N/A,#N/A,FALSE,"Coversheet";#N/A,#N/A,FALSE,"QA"}</definedName>
    <definedName name="DFIT" hidden="1">{#N/A,#N/A,FALSE,"Coversheet";#N/A,#N/A,FALSE,"QA"}</definedName>
    <definedName name="drh" hidden="1">[5]RAB!#REF!</definedName>
    <definedName name="dsafdascxxxx" hidden="1">[5]RAB!#REF!</definedName>
    <definedName name="dsgewrewqfddf" hidden="1">[3]RAB!#REF!</definedName>
    <definedName name="ery" hidden="1">[2]BalanceSheet!#REF!</definedName>
    <definedName name="ewtrqereqrtewq" localSheetId="11" hidden="1">#REF!</definedName>
    <definedName name="ewtrqereqrtewq" localSheetId="0" hidden="1">#REF!</definedName>
    <definedName name="ewtrqereqrtewq" localSheetId="8" hidden="1">#REF!</definedName>
    <definedName name="ewtrqereqrtewq" localSheetId="5" hidden="1">#REF!</definedName>
    <definedName name="ewtrqereqrtewq" localSheetId="15" hidden="1">#REF!</definedName>
    <definedName name="ewtrqereqrtewq" localSheetId="6" hidden="1">#REF!</definedName>
    <definedName name="ewtrqereqrtewq" localSheetId="4" hidden="1">#REF!</definedName>
    <definedName name="ewtrqereqrtewq" localSheetId="7" hidden="1">#REF!</definedName>
    <definedName name="ewtrqereqrtewq" localSheetId="12" hidden="1">#REF!</definedName>
    <definedName name="ewtrqereqrtewq" localSheetId="10" hidden="1">#REF!</definedName>
    <definedName name="ewtrqereqrtewq" localSheetId="13" hidden="1">#REF!</definedName>
    <definedName name="ewtrqereqrtewq" localSheetId="14" hidden="1">#REF!</definedName>
    <definedName name="ewtrqereqrtewq" hidden="1">#REF!</definedName>
    <definedName name="fdsafs" localSheetId="11" hidden="1">#REF!</definedName>
    <definedName name="fdsafs" localSheetId="0" hidden="1">#REF!</definedName>
    <definedName name="fdsafs" localSheetId="8" hidden="1">#REF!</definedName>
    <definedName name="fdsafs" localSheetId="5" hidden="1">#REF!</definedName>
    <definedName name="fdsafs" localSheetId="15" hidden="1">#REF!</definedName>
    <definedName name="fdsafs" localSheetId="6" hidden="1">#REF!</definedName>
    <definedName name="fdsafs" localSheetId="4" hidden="1">#REF!</definedName>
    <definedName name="fdsafs" localSheetId="7" hidden="1">#REF!</definedName>
    <definedName name="fdsafs" localSheetId="12" hidden="1">#REF!</definedName>
    <definedName name="fdsafs" localSheetId="10" hidden="1">#REF!</definedName>
    <definedName name="fdsafs" localSheetId="13" hidden="1">#REF!</definedName>
    <definedName name="fdsafs" localSheetId="14" hidden="1">#REF!</definedName>
    <definedName name="fdsafs" hidden="1">#REF!</definedName>
    <definedName name="ffff" localSheetId="11" hidden="1">{#N/A,#N/A,FALSE,"schA"}</definedName>
    <definedName name="ffff" localSheetId="0" hidden="1">{#N/A,#N/A,FALSE,"schA"}</definedName>
    <definedName name="ffff" localSheetId="8" hidden="1">{#N/A,#N/A,FALSE,"schA"}</definedName>
    <definedName name="ffff" localSheetId="5" hidden="1">{#N/A,#N/A,FALSE,"schA"}</definedName>
    <definedName name="ffff" localSheetId="15" hidden="1">{#N/A,#N/A,FALSE,"schA"}</definedName>
    <definedName name="ffff" localSheetId="6" hidden="1">{#N/A,#N/A,FALSE,"schA"}</definedName>
    <definedName name="ffff" localSheetId="4" hidden="1">{#N/A,#N/A,FALSE,"schA"}</definedName>
    <definedName name="ffff" localSheetId="7" hidden="1">{#N/A,#N/A,FALSE,"schA"}</definedName>
    <definedName name="ffff" localSheetId="12" hidden="1">{#N/A,#N/A,FALSE,"schA"}</definedName>
    <definedName name="ffff" localSheetId="10" hidden="1">{#N/A,#N/A,FALSE,"schA"}</definedName>
    <definedName name="ffff" localSheetId="13" hidden="1">{#N/A,#N/A,FALSE,"schA"}</definedName>
    <definedName name="ffff" localSheetId="14" hidden="1">{#N/A,#N/A,FALSE,"schA"}</definedName>
    <definedName name="ffff" hidden="1">{#N/A,#N/A,FALSE,"schA"}</definedName>
    <definedName name="FIT">'[11]Named Ranges G'!$B$10</definedName>
    <definedName name="fqgyukytnsfa" hidden="1">[5]RAB!#REF!</definedName>
    <definedName name="fwgewsravcdd" localSheetId="11" hidden="1">#REF!</definedName>
    <definedName name="fwgewsravcdd" localSheetId="0" hidden="1">#REF!</definedName>
    <definedName name="fwgewsravcdd" localSheetId="8" hidden="1">#REF!</definedName>
    <definedName name="fwgewsravcdd" localSheetId="5" hidden="1">#REF!</definedName>
    <definedName name="fwgewsravcdd" localSheetId="15" hidden="1">#REF!</definedName>
    <definedName name="fwgewsravcdd" localSheetId="6" hidden="1">#REF!</definedName>
    <definedName name="fwgewsravcdd" localSheetId="4" hidden="1">#REF!</definedName>
    <definedName name="fwgewsravcdd" localSheetId="7" hidden="1">#REF!</definedName>
    <definedName name="fwgewsravcdd" localSheetId="12" hidden="1">#REF!</definedName>
    <definedName name="fwgewsravcdd" localSheetId="10" hidden="1">#REF!</definedName>
    <definedName name="fwgewsravcdd" localSheetId="13" hidden="1">#REF!</definedName>
    <definedName name="fwgewsravcdd" localSheetId="14" hidden="1">#REF!</definedName>
    <definedName name="fwgewsravcdd" hidden="1">#REF!</definedName>
    <definedName name="gary" localSheetId="11" hidden="1">{#N/A,#N/A,FALSE,"Cover Sheet";"Use of Equipment",#N/A,FALSE,"Area C";"Equipment Hours",#N/A,FALSE,"All";"Summary",#N/A,FALSE,"All"}</definedName>
    <definedName name="gary" localSheetId="0" hidden="1">{#N/A,#N/A,FALSE,"Cover Sheet";"Use of Equipment",#N/A,FALSE,"Area C";"Equipment Hours",#N/A,FALSE,"All";"Summary",#N/A,FALSE,"All"}</definedName>
    <definedName name="gary" localSheetId="8" hidden="1">{#N/A,#N/A,FALSE,"Cover Sheet";"Use of Equipment",#N/A,FALSE,"Area C";"Equipment Hours",#N/A,FALSE,"All";"Summary",#N/A,FALSE,"All"}</definedName>
    <definedName name="gary" localSheetId="5" hidden="1">{#N/A,#N/A,FALSE,"Cover Sheet";"Use of Equipment",#N/A,FALSE,"Area C";"Equipment Hours",#N/A,FALSE,"All";"Summary",#N/A,FALSE,"All"}</definedName>
    <definedName name="gary" localSheetId="15" hidden="1">{#N/A,#N/A,FALSE,"Cover Sheet";"Use of Equipment",#N/A,FALSE,"Area C";"Equipment Hours",#N/A,FALSE,"All";"Summary",#N/A,FALSE,"All"}</definedName>
    <definedName name="gary" localSheetId="6" hidden="1">{#N/A,#N/A,FALSE,"Cover Sheet";"Use of Equipment",#N/A,FALSE,"Area C";"Equipment Hours",#N/A,FALSE,"All";"Summary",#N/A,FALSE,"All"}</definedName>
    <definedName name="gary" localSheetId="4" hidden="1">{#N/A,#N/A,FALSE,"Cover Sheet";"Use of Equipment",#N/A,FALSE,"Area C";"Equipment Hours",#N/A,FALSE,"All";"Summary",#N/A,FALSE,"All"}</definedName>
    <definedName name="gary" localSheetId="7" hidden="1">{#N/A,#N/A,FALSE,"Cover Sheet";"Use of Equipment",#N/A,FALSE,"Area C";"Equipment Hours",#N/A,FALSE,"All";"Summary",#N/A,FALSE,"All"}</definedName>
    <definedName name="gary" localSheetId="12" hidden="1">{#N/A,#N/A,FALSE,"Cover Sheet";"Use of Equipment",#N/A,FALSE,"Area C";"Equipment Hours",#N/A,FALSE,"All";"Summary",#N/A,FALSE,"All"}</definedName>
    <definedName name="gary" localSheetId="10" hidden="1">{#N/A,#N/A,FALSE,"Cover Sheet";"Use of Equipment",#N/A,FALSE,"Area C";"Equipment Hours",#N/A,FALSE,"All";"Summary",#N/A,FALSE,"All"}</definedName>
    <definedName name="gary" localSheetId="13" hidden="1">{#N/A,#N/A,FALSE,"Cover Sheet";"Use of Equipment",#N/A,FALSE,"Area C";"Equipment Hours",#N/A,FALSE,"All";"Summary",#N/A,FALSE,"All"}</definedName>
    <definedName name="gary" localSheetId="14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hidden="1">[3]RAB!#REF!</definedName>
    <definedName name="gewgrewgq2r" hidden="1">[2]BalanceSheet!#REF!</definedName>
    <definedName name="gfdysdfdsa" hidden="1">[5]RAB!#REF!</definedName>
    <definedName name="gregrewqwqd" hidden="1">[4]BalanceSheet!#REF!</definedName>
    <definedName name="gret4331" hidden="1">[4]BalanceSheet!#REF!</definedName>
    <definedName name="grewgrewt4" localSheetId="11" hidden="1">#REF!</definedName>
    <definedName name="grewgrewt4" localSheetId="0" hidden="1">#REF!</definedName>
    <definedName name="grewgrewt4" localSheetId="8" hidden="1">#REF!</definedName>
    <definedName name="grewgrewt4" localSheetId="5" hidden="1">#REF!</definedName>
    <definedName name="grewgrewt4" localSheetId="15" hidden="1">#REF!</definedName>
    <definedName name="grewgrewt4" localSheetId="6" hidden="1">#REF!</definedName>
    <definedName name="grewgrewt4" localSheetId="4" hidden="1">#REF!</definedName>
    <definedName name="grewgrewt4" localSheetId="7" hidden="1">#REF!</definedName>
    <definedName name="grewgrewt4" localSheetId="12" hidden="1">#REF!</definedName>
    <definedName name="grewgrewt4" localSheetId="10" hidden="1">#REF!</definedName>
    <definedName name="grewgrewt4" localSheetId="13" hidden="1">#REF!</definedName>
    <definedName name="grewgrewt4" localSheetId="14" hidden="1">#REF!</definedName>
    <definedName name="grewgrewt4" hidden="1">#REF!</definedName>
    <definedName name="grewgtrewuykd" localSheetId="11" hidden="1">[3]RAB!#REF!</definedName>
    <definedName name="grewgtrewuykd" localSheetId="8" hidden="1">[3]RAB!#REF!</definedName>
    <definedName name="grewgtrewuykd" localSheetId="5" hidden="1">[3]RAB!#REF!</definedName>
    <definedName name="grewgtrewuykd" localSheetId="15" hidden="1">[3]RAB!#REF!</definedName>
    <definedName name="grewgtrewuykd" localSheetId="6" hidden="1">[3]RAB!#REF!</definedName>
    <definedName name="grewgtrewuykd" localSheetId="4" hidden="1">[3]RAB!#REF!</definedName>
    <definedName name="grewgtrewuykd" localSheetId="7" hidden="1">[3]RAB!#REF!</definedName>
    <definedName name="grewgtrewuykd" localSheetId="12" hidden="1">[3]RAB!#REF!</definedName>
    <definedName name="grewgtrewuykd" localSheetId="10" hidden="1">[3]RAB!#REF!</definedName>
    <definedName name="grewgtrewuykd" localSheetId="13" hidden="1">[3]RAB!#REF!</definedName>
    <definedName name="grewgtrewuykd" localSheetId="14" hidden="1">[3]RAB!#REF!</definedName>
    <definedName name="grewgtrewuykd" hidden="1">[3]RAB!#REF!</definedName>
    <definedName name="grewtetewqtq" localSheetId="11" hidden="1">#REF!</definedName>
    <definedName name="grewtetewqtq" localSheetId="0" hidden="1">#REF!</definedName>
    <definedName name="grewtetewqtq" localSheetId="8" hidden="1">#REF!</definedName>
    <definedName name="grewtetewqtq" localSheetId="5" hidden="1">#REF!</definedName>
    <definedName name="grewtetewqtq" localSheetId="15" hidden="1">#REF!</definedName>
    <definedName name="grewtetewqtq" localSheetId="6" hidden="1">#REF!</definedName>
    <definedName name="grewtetewqtq" localSheetId="4" hidden="1">#REF!</definedName>
    <definedName name="grewtetewqtq" localSheetId="7" hidden="1">#REF!</definedName>
    <definedName name="grewtetewqtq" localSheetId="12" hidden="1">#REF!</definedName>
    <definedName name="grewtetewqtq" localSheetId="10" hidden="1">#REF!</definedName>
    <definedName name="grewtetewqtq" localSheetId="13" hidden="1">#REF!</definedName>
    <definedName name="grewtetewqtq" localSheetId="14" hidden="1">#REF!</definedName>
    <definedName name="grewtetewqtq" hidden="1">#REF!</definedName>
    <definedName name="grewtreqrewq" localSheetId="11" hidden="1">[2]BalanceSheet!#REF!</definedName>
    <definedName name="grewtreqrewq" localSheetId="8" hidden="1">[2]BalanceSheet!#REF!</definedName>
    <definedName name="grewtreqrewq" localSheetId="5" hidden="1">[2]BalanceSheet!#REF!</definedName>
    <definedName name="grewtreqrewq" localSheetId="15" hidden="1">[2]BalanceSheet!#REF!</definedName>
    <definedName name="grewtreqrewq" localSheetId="6" hidden="1">[2]BalanceSheet!#REF!</definedName>
    <definedName name="grewtreqrewq" localSheetId="4" hidden="1">[2]BalanceSheet!#REF!</definedName>
    <definedName name="grewtreqrewq" localSheetId="7" hidden="1">[2]BalanceSheet!#REF!</definedName>
    <definedName name="grewtreqrewq" localSheetId="12" hidden="1">[2]BalanceSheet!#REF!</definedName>
    <definedName name="grewtreqrewq" localSheetId="10" hidden="1">[2]BalanceSheet!#REF!</definedName>
    <definedName name="grewtreqrewq" localSheetId="13" hidden="1">[2]BalanceSheet!#REF!</definedName>
    <definedName name="grewtreqrewq" localSheetId="14" hidden="1">[2]BalanceSheet!#REF!</definedName>
    <definedName name="grewtreqrewq" hidden="1">[2]BalanceSheet!#REF!</definedName>
    <definedName name="grewtrr" localSheetId="11" hidden="1">[3]RAB!#REF!</definedName>
    <definedName name="grewtrr" localSheetId="8" hidden="1">[3]RAB!#REF!</definedName>
    <definedName name="grewtrr" localSheetId="5" hidden="1">[3]RAB!#REF!</definedName>
    <definedName name="grewtrr" localSheetId="15" hidden="1">[3]RAB!#REF!</definedName>
    <definedName name="grewtrr" localSheetId="6" hidden="1">[3]RAB!#REF!</definedName>
    <definedName name="grewtrr" localSheetId="4" hidden="1">[3]RAB!#REF!</definedName>
    <definedName name="grewtrr" localSheetId="7" hidden="1">[3]RAB!#REF!</definedName>
    <definedName name="grewtrr" localSheetId="12" hidden="1">[3]RAB!#REF!</definedName>
    <definedName name="grewtrr" localSheetId="10" hidden="1">[3]RAB!#REF!</definedName>
    <definedName name="grewtrr" localSheetId="13" hidden="1">[3]RAB!#REF!</definedName>
    <definedName name="grewtrr" localSheetId="14" hidden="1">[3]RAB!#REF!</definedName>
    <definedName name="grewtrr" hidden="1">[3]RAB!#REF!</definedName>
    <definedName name="grewtrwqqqfew" localSheetId="11" hidden="1">#REF!</definedName>
    <definedName name="grewtrwqqqfew" localSheetId="0" hidden="1">#REF!</definedName>
    <definedName name="grewtrwqqqfew" localSheetId="8" hidden="1">#REF!</definedName>
    <definedName name="grewtrwqqqfew" localSheetId="5" hidden="1">#REF!</definedName>
    <definedName name="grewtrwqqqfew" localSheetId="15" hidden="1">#REF!</definedName>
    <definedName name="grewtrwqqqfew" localSheetId="6" hidden="1">#REF!</definedName>
    <definedName name="grewtrwqqqfew" localSheetId="4" hidden="1">#REF!</definedName>
    <definedName name="grewtrwqqqfew" localSheetId="7" hidden="1">#REF!</definedName>
    <definedName name="grewtrwqqqfew" localSheetId="12" hidden="1">#REF!</definedName>
    <definedName name="grewtrwqqqfew" localSheetId="10" hidden="1">#REF!</definedName>
    <definedName name="grewtrwqqqfew" localSheetId="13" hidden="1">#REF!</definedName>
    <definedName name="grewtrwqqqfew" localSheetId="14" hidden="1">#REF!</definedName>
    <definedName name="grewtrwqqqfew" hidden="1">#REF!</definedName>
    <definedName name="grwtrewtwq" localSheetId="11" hidden="1">[3]RAB!#REF!</definedName>
    <definedName name="grwtrewtwq" localSheetId="8" hidden="1">[3]RAB!#REF!</definedName>
    <definedName name="grwtrewtwq" localSheetId="5" hidden="1">[3]RAB!#REF!</definedName>
    <definedName name="grwtrewtwq" localSheetId="15" hidden="1">[3]RAB!#REF!</definedName>
    <definedName name="grwtrewtwq" localSheetId="6" hidden="1">[3]RAB!#REF!</definedName>
    <definedName name="grwtrewtwq" localSheetId="4" hidden="1">[3]RAB!#REF!</definedName>
    <definedName name="grwtrewtwq" localSheetId="7" hidden="1">[3]RAB!#REF!</definedName>
    <definedName name="grwtrewtwq" localSheetId="12" hidden="1">[3]RAB!#REF!</definedName>
    <definedName name="grwtrewtwq" localSheetId="10" hidden="1">[3]RAB!#REF!</definedName>
    <definedName name="grwtrewtwq" localSheetId="13" hidden="1">[3]RAB!#REF!</definedName>
    <definedName name="grwtrewtwq" localSheetId="14" hidden="1">[3]RAB!#REF!</definedName>
    <definedName name="grwtrewtwq" hidden="1">[3]RAB!#REF!</definedName>
    <definedName name="gwtrewtrewvcdxsd" localSheetId="11" hidden="1">#REF!</definedName>
    <definedName name="gwtrewtrewvcdxsd" localSheetId="0" hidden="1">#REF!</definedName>
    <definedName name="gwtrewtrewvcdxsd" localSheetId="8" hidden="1">#REF!</definedName>
    <definedName name="gwtrewtrewvcdxsd" localSheetId="5" hidden="1">#REF!</definedName>
    <definedName name="gwtrewtrewvcdxsd" localSheetId="15" hidden="1">#REF!</definedName>
    <definedName name="gwtrewtrewvcdxsd" localSheetId="6" hidden="1">#REF!</definedName>
    <definedName name="gwtrewtrewvcdxsd" localSheetId="4" hidden="1">#REF!</definedName>
    <definedName name="gwtrewtrewvcdxsd" localSheetId="7" hidden="1">#REF!</definedName>
    <definedName name="gwtrewtrewvcdxsd" localSheetId="12" hidden="1">#REF!</definedName>
    <definedName name="gwtrewtrewvcdxsd" localSheetId="10" hidden="1">#REF!</definedName>
    <definedName name="gwtrewtrewvcdxsd" localSheetId="13" hidden="1">#REF!</definedName>
    <definedName name="gwtrewtrewvcdxsd" localSheetId="14" hidden="1">#REF!</definedName>
    <definedName name="gwtrewtrewvcdxsd" hidden="1">#REF!</definedName>
    <definedName name="gwtrwrete" localSheetId="11" hidden="1">[2]BalanceSheet!#REF!</definedName>
    <definedName name="gwtrwrete" localSheetId="8" hidden="1">[2]BalanceSheet!#REF!</definedName>
    <definedName name="gwtrwrete" localSheetId="5" hidden="1">[2]BalanceSheet!#REF!</definedName>
    <definedName name="gwtrwrete" localSheetId="15" hidden="1">[2]BalanceSheet!#REF!</definedName>
    <definedName name="gwtrwrete" localSheetId="6" hidden="1">[2]BalanceSheet!#REF!</definedName>
    <definedName name="gwtrwrete" localSheetId="4" hidden="1">[2]BalanceSheet!#REF!</definedName>
    <definedName name="gwtrwrete" localSheetId="7" hidden="1">[2]BalanceSheet!#REF!</definedName>
    <definedName name="gwtrwrete" localSheetId="12" hidden="1">[2]BalanceSheet!#REF!</definedName>
    <definedName name="gwtrwrete" localSheetId="10" hidden="1">[2]BalanceSheet!#REF!</definedName>
    <definedName name="gwtrwrete" localSheetId="13" hidden="1">[2]BalanceSheet!#REF!</definedName>
    <definedName name="gwtrwrete" localSheetId="14" hidden="1">[2]BalanceSheet!#REF!</definedName>
    <definedName name="gwtrwrete" hidden="1">[2]BalanceSheet!#REF!</definedName>
    <definedName name="h" localSheetId="11" hidden="1">[5]RAB!#REF!</definedName>
    <definedName name="h" localSheetId="8" hidden="1">[5]RAB!#REF!</definedName>
    <definedName name="h" localSheetId="5" hidden="1">[5]RAB!#REF!</definedName>
    <definedName name="h" localSheetId="15" hidden="1">[5]RAB!#REF!</definedName>
    <definedName name="h" localSheetId="6" hidden="1">[5]RAB!#REF!</definedName>
    <definedName name="h" localSheetId="4" hidden="1">[5]RAB!#REF!</definedName>
    <definedName name="h" localSheetId="7" hidden="1">[5]RAB!#REF!</definedName>
    <definedName name="h" localSheetId="12" hidden="1">[5]RAB!#REF!</definedName>
    <definedName name="h" localSheetId="10" hidden="1">[5]RAB!#REF!</definedName>
    <definedName name="h" localSheetId="13" hidden="1">[5]RAB!#REF!</definedName>
    <definedName name="h" localSheetId="14" hidden="1">[5]RAB!#REF!</definedName>
    <definedName name="h" hidden="1">[5]RAB!#REF!</definedName>
    <definedName name="hdtry" localSheetId="11" hidden="1">[2]BalanceSheet!#REF!</definedName>
    <definedName name="hdtry" localSheetId="8" hidden="1">[2]BalanceSheet!#REF!</definedName>
    <definedName name="hdtry" localSheetId="5" hidden="1">[2]BalanceSheet!#REF!</definedName>
    <definedName name="hdtry" localSheetId="15" hidden="1">[2]BalanceSheet!#REF!</definedName>
    <definedName name="hdtry" localSheetId="6" hidden="1">[2]BalanceSheet!#REF!</definedName>
    <definedName name="hdtry" localSheetId="4" hidden="1">[2]BalanceSheet!#REF!</definedName>
    <definedName name="hdtry" localSheetId="7" hidden="1">[2]BalanceSheet!#REF!</definedName>
    <definedName name="hdtry" localSheetId="12" hidden="1">[2]BalanceSheet!#REF!</definedName>
    <definedName name="hdtry" localSheetId="10" hidden="1">[2]BalanceSheet!#REF!</definedName>
    <definedName name="hdtry" localSheetId="13" hidden="1">[2]BalanceSheet!#REF!</definedName>
    <definedName name="hdtry" localSheetId="14" hidden="1">[2]BalanceSheet!#REF!</definedName>
    <definedName name="hdtry" hidden="1">[2]BalanceSheet!#REF!</definedName>
    <definedName name="hgfh" localSheetId="11" hidden="1">[2]BalanceSheet!#REF!</definedName>
    <definedName name="hgfh" localSheetId="8" hidden="1">[2]BalanceSheet!#REF!</definedName>
    <definedName name="hgfh" localSheetId="5" hidden="1">[2]BalanceSheet!#REF!</definedName>
    <definedName name="hgfh" localSheetId="15" hidden="1">[2]BalanceSheet!#REF!</definedName>
    <definedName name="hgfh" localSheetId="6" hidden="1">[2]BalanceSheet!#REF!</definedName>
    <definedName name="hgfh" localSheetId="4" hidden="1">[2]BalanceSheet!#REF!</definedName>
    <definedName name="hgfh" localSheetId="7" hidden="1">[2]BalanceSheet!#REF!</definedName>
    <definedName name="hgfh" localSheetId="12" hidden="1">[2]BalanceSheet!#REF!</definedName>
    <definedName name="hgfh" localSheetId="10" hidden="1">[2]BalanceSheet!#REF!</definedName>
    <definedName name="hgfh" localSheetId="13" hidden="1">[2]BalanceSheet!#REF!</definedName>
    <definedName name="hgfh" localSheetId="14" hidden="1">[2]BalanceSheet!#REF!</definedName>
    <definedName name="hgfh" hidden="1">[2]BalanceSheet!#REF!</definedName>
    <definedName name="hrdhtrytrfdd" localSheetId="11" hidden="1">[3]RAB!#REF!</definedName>
    <definedName name="hrdhtrytrfdd" localSheetId="8" hidden="1">[3]RAB!#REF!</definedName>
    <definedName name="hrdhtrytrfdd" localSheetId="5" hidden="1">[3]RAB!#REF!</definedName>
    <definedName name="hrdhtrytrfdd" localSheetId="15" hidden="1">[3]RAB!#REF!</definedName>
    <definedName name="hrdhtrytrfdd" localSheetId="6" hidden="1">[3]RAB!#REF!</definedName>
    <definedName name="hrdhtrytrfdd" localSheetId="4" hidden="1">[3]RAB!#REF!</definedName>
    <definedName name="hrdhtrytrfdd" localSheetId="7" hidden="1">[3]RAB!#REF!</definedName>
    <definedName name="hrdhtrytrfdd" localSheetId="12" hidden="1">[3]RAB!#REF!</definedName>
    <definedName name="hrdhtrytrfdd" localSheetId="10" hidden="1">[3]RAB!#REF!</definedName>
    <definedName name="hrdhtrytrfdd" localSheetId="13" hidden="1">[3]RAB!#REF!</definedName>
    <definedName name="hrdhtrytrfdd" localSheetId="14" hidden="1">[3]RAB!#REF!</definedName>
    <definedName name="hrdhtrytrfdd" hidden="1">[3]RAB!#REF!</definedName>
    <definedName name="hrt" hidden="1">[5]RAB!#REF!</definedName>
    <definedName name="HTML_CodePage">1252</definedName>
    <definedName name="HTML_Control" localSheetId="2">{"'JAN99'!$A$1:$M$66"}</definedName>
    <definedName name="HTML_Control" localSheetId="0">{"'JAN99'!$A$1:$M$66"}</definedName>
    <definedName name="HTML_Control" localSheetId="5">{"'JAN99'!$A$1:$M$66"}</definedName>
    <definedName name="HTML_Control" localSheetId="16" hidden="1">{"'JAN99'!$A$1:$M$66"}</definedName>
    <definedName name="HTML_Control" localSheetId="15">{"'JAN99'!$A$1:$M$66"}</definedName>
    <definedName name="HTML_Control" localSheetId="6">{"'JAN99'!$A$1:$M$66"}</definedName>
    <definedName name="HTML_Control" localSheetId="4">{"'JAN99'!$A$1:$M$66"}</definedName>
    <definedName name="HTML_Control" localSheetId="7">{"'JAN99'!$A$1:$M$66"}</definedName>
    <definedName name="HTML_Control" localSheetId="12">{"'JAN99'!$A$1:$M$66"}</definedName>
    <definedName name="HTML_Control" localSheetId="10">{"'JAN99'!$A$1:$M$66"}</definedName>
    <definedName name="HTML_Control" localSheetId="13">{"'JAN99'!$A$1:$M$66"}</definedName>
    <definedName name="HTML_Control">{"'JAN99'!$A$1:$M$66"}</definedName>
    <definedName name="HTML_Description">""</definedName>
    <definedName name="HTML_Email">""</definedName>
    <definedName name="HTML_Header">""</definedName>
    <definedName name="HTML_LastUpdate">"2/24/1999"</definedName>
    <definedName name="HTML_LineAfter">FALSE</definedName>
    <definedName name="HTML_LineBefore">FALSE</definedName>
    <definedName name="HTML_Name">"Ron Grimsrud"</definedName>
    <definedName name="HTML_OBDlg2">TRUE</definedName>
    <definedName name="HTML_OBDlg4">TRUE</definedName>
    <definedName name="HTML_OS">0</definedName>
    <definedName name="HTML_PathFile">"I:\acc\1999actg\Ron\PLANT\CAPBUD\1999\1999_CAPITAL_BUDGET_STATUS_JAN99.HTM"</definedName>
    <definedName name="HTML_Title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hidden="1">[5]RAB!#REF!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41626.981087963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Jane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hidden="1">[4]BalanceSheet!#REF!</definedName>
    <definedName name="jhryteyfffg" hidden="1">[2]BalanceSheet!#REF!</definedName>
    <definedName name="jrthytr" hidden="1">[2]BalanceSheet!#REF!</definedName>
    <definedName name="jrytjhgfgfd" hidden="1">[5]RAB!#REF!</definedName>
    <definedName name="jtrtruytjhgmh" hidden="1">[3]RAB!#REF!</definedName>
    <definedName name="jtrytre" hidden="1">[5]RAB!#REF!</definedName>
    <definedName name="junk" localSheetId="11" hidden="1">#REF!</definedName>
    <definedName name="junk" localSheetId="0" hidden="1">#REF!</definedName>
    <definedName name="junk" localSheetId="8" hidden="1">#REF!</definedName>
    <definedName name="junk" localSheetId="5" hidden="1">#REF!</definedName>
    <definedName name="junk" localSheetId="15" hidden="1">#REF!</definedName>
    <definedName name="junk" localSheetId="6" hidden="1">#REF!</definedName>
    <definedName name="junk" localSheetId="4" hidden="1">#REF!</definedName>
    <definedName name="junk" localSheetId="7" hidden="1">#REF!</definedName>
    <definedName name="junk" localSheetId="12" hidden="1">#REF!</definedName>
    <definedName name="junk" localSheetId="10" hidden="1">#REF!</definedName>
    <definedName name="junk" localSheetId="13" hidden="1">#REF!</definedName>
    <definedName name="junk" localSheetId="14" hidden="1">#REF!</definedName>
    <definedName name="junk" hidden="1">#REF!</definedName>
    <definedName name="khjtjytuyjhg" localSheetId="11" hidden="1">#REF!</definedName>
    <definedName name="khjtjytuyjhg" localSheetId="0" hidden="1">#REF!</definedName>
    <definedName name="khjtjytuyjhg" localSheetId="8" hidden="1">#REF!</definedName>
    <definedName name="khjtjytuyjhg" localSheetId="5" hidden="1">#REF!</definedName>
    <definedName name="khjtjytuyjhg" localSheetId="15" hidden="1">#REF!</definedName>
    <definedName name="khjtjytuyjhg" localSheetId="6" hidden="1">#REF!</definedName>
    <definedName name="khjtjytuyjhg" localSheetId="4" hidden="1">#REF!</definedName>
    <definedName name="khjtjytuyjhg" localSheetId="7" hidden="1">#REF!</definedName>
    <definedName name="khjtjytuyjhg" localSheetId="12" hidden="1">#REF!</definedName>
    <definedName name="khjtjytuyjhg" localSheetId="10" hidden="1">#REF!</definedName>
    <definedName name="khjtjytuyjhg" localSheetId="13" hidden="1">#REF!</definedName>
    <definedName name="khjtjytuyjhg" localSheetId="14" hidden="1">#REF!</definedName>
    <definedName name="khjtjytuyjhg" hidden="1">#REF!</definedName>
    <definedName name="kjytugfdsd" localSheetId="11" hidden="1">#REF!</definedName>
    <definedName name="kjytugfdsd" localSheetId="0" hidden="1">#REF!</definedName>
    <definedName name="kjytugfdsd" localSheetId="8" hidden="1">#REF!</definedName>
    <definedName name="kjytugfdsd" localSheetId="5" hidden="1">#REF!</definedName>
    <definedName name="kjytugfdsd" localSheetId="15" hidden="1">#REF!</definedName>
    <definedName name="kjytugfdsd" localSheetId="6" hidden="1">#REF!</definedName>
    <definedName name="kjytugfdsd" localSheetId="4" hidden="1">#REF!</definedName>
    <definedName name="kjytugfdsd" localSheetId="7" hidden="1">#REF!</definedName>
    <definedName name="kjytugfdsd" localSheetId="12" hidden="1">#REF!</definedName>
    <definedName name="kjytugfdsd" localSheetId="10" hidden="1">#REF!</definedName>
    <definedName name="kjytugfdsd" localSheetId="13" hidden="1">#REF!</definedName>
    <definedName name="kjytugfdsd" localSheetId="14" hidden="1">#REF!</definedName>
    <definedName name="kjytugfdsd" hidden="1">#REF!</definedName>
    <definedName name="kytjytfdsfdsfd" localSheetId="11" hidden="1">[4]BalanceSheet!#REF!</definedName>
    <definedName name="kytjytfdsfdsfd" localSheetId="8" hidden="1">[4]BalanceSheet!#REF!</definedName>
    <definedName name="kytjytfdsfdsfd" localSheetId="5" hidden="1">[4]BalanceSheet!#REF!</definedName>
    <definedName name="kytjytfdsfdsfd" localSheetId="15" hidden="1">[4]BalanceSheet!#REF!</definedName>
    <definedName name="kytjytfdsfdsfd" localSheetId="6" hidden="1">[4]BalanceSheet!#REF!</definedName>
    <definedName name="kytjytfdsfdsfd" localSheetId="4" hidden="1">[4]BalanceSheet!#REF!</definedName>
    <definedName name="kytjytfdsfdsfd" localSheetId="7" hidden="1">[4]BalanceSheet!#REF!</definedName>
    <definedName name="kytjytfdsfdsfd" localSheetId="12" hidden="1">[4]BalanceSheet!#REF!</definedName>
    <definedName name="kytjytfdsfdsfd" localSheetId="10" hidden="1">[4]BalanceSheet!#REF!</definedName>
    <definedName name="kytjytfdsfdsfd" localSheetId="13" hidden="1">[4]BalanceSheet!#REF!</definedName>
    <definedName name="kytjytfdsfdsfd" localSheetId="14" hidden="1">[4]BalanceSheet!#REF!</definedName>
    <definedName name="kytjytfdsfdsfd" hidden="1">[4]BalanceSheet!#REF!</definedName>
    <definedName name="kyturur" localSheetId="11" hidden="1">[5]RAB!#REF!</definedName>
    <definedName name="kyturur" localSheetId="8" hidden="1">[5]RAB!#REF!</definedName>
    <definedName name="kyturur" localSheetId="5" hidden="1">[5]RAB!#REF!</definedName>
    <definedName name="kyturur" localSheetId="15" hidden="1">[5]RAB!#REF!</definedName>
    <definedName name="kyturur" localSheetId="6" hidden="1">[5]RAB!#REF!</definedName>
    <definedName name="kyturur" localSheetId="4" hidden="1">[5]RAB!#REF!</definedName>
    <definedName name="kyturur" localSheetId="7" hidden="1">[5]RAB!#REF!</definedName>
    <definedName name="kyturur" localSheetId="12" hidden="1">[5]RAB!#REF!</definedName>
    <definedName name="kyturur" localSheetId="10" hidden="1">[5]RAB!#REF!</definedName>
    <definedName name="kyturur" localSheetId="13" hidden="1">[5]RAB!#REF!</definedName>
    <definedName name="kyturur" localSheetId="14" hidden="1">[5]RAB!#REF!</definedName>
    <definedName name="kyturur" hidden="1">[5]RAB!#REF!</definedName>
    <definedName name="mb_inputLocation" localSheetId="11" hidden="1">#REF!</definedName>
    <definedName name="mb_inputLocation" localSheetId="0" hidden="1">#REF!</definedName>
    <definedName name="mb_inputLocation" localSheetId="8" hidden="1">#REF!</definedName>
    <definedName name="mb_inputLocation" localSheetId="5" hidden="1">#REF!</definedName>
    <definedName name="mb_inputLocation" localSheetId="15" hidden="1">#REF!</definedName>
    <definedName name="mb_inputLocation" localSheetId="6" hidden="1">#REF!</definedName>
    <definedName name="mb_inputLocation" localSheetId="4" hidden="1">#REF!</definedName>
    <definedName name="mb_inputLocation" localSheetId="7" hidden="1">#REF!</definedName>
    <definedName name="mb_inputLocation" localSheetId="12" hidden="1">#REF!</definedName>
    <definedName name="mb_inputLocation" localSheetId="10" hidden="1">#REF!</definedName>
    <definedName name="mb_inputLocation" localSheetId="13" hidden="1">#REF!</definedName>
    <definedName name="mb_inputLocation" localSheetId="14" hidden="1">#REF!</definedName>
    <definedName name="mb_inputLocation" hidden="1">#REF!</definedName>
    <definedName name="MIDC_ATC">[9]PowerSimMapping!$L$218:$BO$219</definedName>
    <definedName name="Miller" localSheetId="1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15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12" hidden="1">{#N/A,#N/A,FALSE,"Expenditures";#N/A,#N/A,FALSE,"Property Placed In-Service";#N/A,#N/A,FALSE,"CWIP Balances"}</definedName>
    <definedName name="Miller" localSheetId="10" hidden="1">{#N/A,#N/A,FALSE,"Expenditures";#N/A,#N/A,FALSE,"Property Placed In-Service";#N/A,#N/A,FALSE,"CWIP Balances"}</definedName>
    <definedName name="Miller" localSheetId="13" hidden="1">{#N/A,#N/A,FALSE,"Expenditures";#N/A,#N/A,FALSE,"Property Placed In-Service";#N/A,#N/A,FALSE,"CWIP Balances"}</definedName>
    <definedName name="Miller" localSheetId="1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11" hidden="1">{#N/A,#N/A,FALSE,"Cover Sheet";"Use of Equipment",#N/A,FALSE,"Area C";"Equipment Hours",#N/A,FALSE,"All";"Summary",#N/A,FALSE,"All"}</definedName>
    <definedName name="NOYT" localSheetId="0" hidden="1">{#N/A,#N/A,FALSE,"Cover Sheet";"Use of Equipment",#N/A,FALSE,"Area C";"Equipment Hours",#N/A,FALSE,"All";"Summary",#N/A,FALSE,"All"}</definedName>
    <definedName name="NOYT" localSheetId="8" hidden="1">{#N/A,#N/A,FALSE,"Cover Sheet";"Use of Equipment",#N/A,FALSE,"Area C";"Equipment Hours",#N/A,FALSE,"All";"Summary",#N/A,FALSE,"All"}</definedName>
    <definedName name="NOYT" localSheetId="5" hidden="1">{#N/A,#N/A,FALSE,"Cover Sheet";"Use of Equipment",#N/A,FALSE,"Area C";"Equipment Hours",#N/A,FALSE,"All";"Summary",#N/A,FALSE,"All"}</definedName>
    <definedName name="NOYT" localSheetId="15" hidden="1">{#N/A,#N/A,FALSE,"Cover Sheet";"Use of Equipment",#N/A,FALSE,"Area C";"Equipment Hours",#N/A,FALSE,"All";"Summary",#N/A,FALSE,"All"}</definedName>
    <definedName name="NOYT" localSheetId="6" hidden="1">{#N/A,#N/A,FALSE,"Cover Sheet";"Use of Equipment",#N/A,FALSE,"Area C";"Equipment Hours",#N/A,FALSE,"All";"Summary",#N/A,FALSE,"All"}</definedName>
    <definedName name="NOYT" localSheetId="4" hidden="1">{#N/A,#N/A,FALSE,"Cover Sheet";"Use of Equipment",#N/A,FALSE,"Area C";"Equipment Hours",#N/A,FALSE,"All";"Summary",#N/A,FALSE,"All"}</definedName>
    <definedName name="NOYT" localSheetId="7" hidden="1">{#N/A,#N/A,FALSE,"Cover Sheet";"Use of Equipment",#N/A,FALSE,"Area C";"Equipment Hours",#N/A,FALSE,"All";"Summary",#N/A,FALSE,"All"}</definedName>
    <definedName name="NOYT" localSheetId="12" hidden="1">{#N/A,#N/A,FALSE,"Cover Sheet";"Use of Equipment",#N/A,FALSE,"Area C";"Equipment Hours",#N/A,FALSE,"All";"Summary",#N/A,FALSE,"All"}</definedName>
    <definedName name="NOYT" localSheetId="10" hidden="1">{#N/A,#N/A,FALSE,"Cover Sheet";"Use of Equipment",#N/A,FALSE,"Area C";"Equipment Hours",#N/A,FALSE,"All";"Summary",#N/A,FALSE,"All"}</definedName>
    <definedName name="NOYT" localSheetId="13" hidden="1">{#N/A,#N/A,FALSE,"Cover Sheet";"Use of Equipment",#N/A,FALSE,"Area C";"Equipment Hours",#N/A,FALSE,"All";"Summary",#N/A,FALSE,"All"}</definedName>
    <definedName name="NOYT" localSheetId="14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'[13]GAAP Scenario - No Contribs'!$V$1</definedName>
    <definedName name="POWERSIMREF">[9]PowerSimMapping!$B$3:$BO$2000</definedName>
    <definedName name="_xlnm.Print_Titles" localSheetId="2">'2023 Rev Req'!$A:$B</definedName>
    <definedName name="qqq" localSheetId="11" hidden="1">{#N/A,#N/A,FALSE,"schA"}</definedName>
    <definedName name="qqq" localSheetId="0" hidden="1">{#N/A,#N/A,FALSE,"schA"}</definedName>
    <definedName name="qqq" localSheetId="8" hidden="1">{#N/A,#N/A,FALSE,"schA"}</definedName>
    <definedName name="qqq" localSheetId="5" hidden="1">{#N/A,#N/A,FALSE,"schA"}</definedName>
    <definedName name="qqq" localSheetId="15" hidden="1">{#N/A,#N/A,FALSE,"schA"}</definedName>
    <definedName name="qqq" localSheetId="6" hidden="1">{#N/A,#N/A,FALSE,"schA"}</definedName>
    <definedName name="qqq" localSheetId="4" hidden="1">{#N/A,#N/A,FALSE,"schA"}</definedName>
    <definedName name="qqq" localSheetId="7" hidden="1">{#N/A,#N/A,FALSE,"schA"}</definedName>
    <definedName name="qqq" localSheetId="12" hidden="1">{#N/A,#N/A,FALSE,"schA"}</definedName>
    <definedName name="qqq" localSheetId="10" hidden="1">{#N/A,#N/A,FALSE,"schA"}</definedName>
    <definedName name="qqq" localSheetId="13" hidden="1">{#N/A,#N/A,FALSE,"schA"}</definedName>
    <definedName name="qqq" localSheetId="14" hidden="1">{#N/A,#N/A,FALSE,"schA"}</definedName>
    <definedName name="qqq" hidden="1">{#N/A,#N/A,FALSE,"schA"}</definedName>
    <definedName name="qqqqqqq" localSheetId="11" hidden="1">{#N/A,#N/A,FALSE,"Sum6 (1)"}</definedName>
    <definedName name="qqqqqqq" localSheetId="0" hidden="1">{#N/A,#N/A,FALSE,"Sum6 (1)"}</definedName>
    <definedName name="qqqqqqq" localSheetId="8" hidden="1">{#N/A,#N/A,FALSE,"Sum6 (1)"}</definedName>
    <definedName name="qqqqqqq" localSheetId="5" hidden="1">{#N/A,#N/A,FALSE,"Sum6 (1)"}</definedName>
    <definedName name="qqqqqqq" localSheetId="15" hidden="1">{#N/A,#N/A,FALSE,"Sum6 (1)"}</definedName>
    <definedName name="qqqqqqq" localSheetId="6" hidden="1">{#N/A,#N/A,FALSE,"Sum6 (1)"}</definedName>
    <definedName name="qqqqqqq" localSheetId="4" hidden="1">{#N/A,#N/A,FALSE,"Sum6 (1)"}</definedName>
    <definedName name="qqqqqqq" localSheetId="7" hidden="1">{#N/A,#N/A,FALSE,"Sum6 (1)"}</definedName>
    <definedName name="qqqqqqq" localSheetId="12" hidden="1">{#N/A,#N/A,FALSE,"Sum6 (1)"}</definedName>
    <definedName name="qqqqqqq" localSheetId="10" hidden="1">{#N/A,#N/A,FALSE,"Sum6 (1)"}</definedName>
    <definedName name="qqqqqqq" localSheetId="13" hidden="1">{#N/A,#N/A,FALSE,"Sum6 (1)"}</definedName>
    <definedName name="qqqqqqq" localSheetId="14" hidden="1">{#N/A,#N/A,FALSE,"Sum6 (1)"}</definedName>
    <definedName name="qqqqqqq" hidden="1">{#N/A,#N/A,FALSE,"Sum6 (1)"}</definedName>
    <definedName name="re" hidden="1">[2]BalanceSheet!#REF!</definedName>
    <definedName name="rec_weco_gl_contract_aug99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11" hidden="1">#REF!</definedName>
    <definedName name="retrewqrwq" localSheetId="0" hidden="1">#REF!</definedName>
    <definedName name="retrewqrwq" localSheetId="8" hidden="1">#REF!</definedName>
    <definedName name="retrewqrwq" localSheetId="5" hidden="1">#REF!</definedName>
    <definedName name="retrewqrwq" localSheetId="15" hidden="1">#REF!</definedName>
    <definedName name="retrewqrwq" localSheetId="6" hidden="1">#REF!</definedName>
    <definedName name="retrewqrwq" localSheetId="4" hidden="1">#REF!</definedName>
    <definedName name="retrewqrwq" localSheetId="7" hidden="1">#REF!</definedName>
    <definedName name="retrewqrwq" localSheetId="12" hidden="1">#REF!</definedName>
    <definedName name="retrewqrwq" localSheetId="10" hidden="1">#REF!</definedName>
    <definedName name="retrewqrwq" localSheetId="13" hidden="1">#REF!</definedName>
    <definedName name="retrewqrwq" localSheetId="14" hidden="1">#REF!</definedName>
    <definedName name="retrewqrwq" hidden="1">#REF!</definedName>
    <definedName name="rewqtrtwqrwq" localSheetId="11" hidden="1">#REF!</definedName>
    <definedName name="rewqtrtwqrwq" localSheetId="0" hidden="1">#REF!</definedName>
    <definedName name="rewqtrtwqrwq" localSheetId="8" hidden="1">#REF!</definedName>
    <definedName name="rewqtrtwqrwq" localSheetId="5" hidden="1">#REF!</definedName>
    <definedName name="rewqtrtwqrwq" localSheetId="15" hidden="1">#REF!</definedName>
    <definedName name="rewqtrtwqrwq" localSheetId="6" hidden="1">#REF!</definedName>
    <definedName name="rewqtrtwqrwq" localSheetId="4" hidden="1">#REF!</definedName>
    <definedName name="rewqtrtwqrwq" localSheetId="7" hidden="1">#REF!</definedName>
    <definedName name="rewqtrtwqrwq" localSheetId="12" hidden="1">#REF!</definedName>
    <definedName name="rewqtrtwqrwq" localSheetId="10" hidden="1">#REF!</definedName>
    <definedName name="rewqtrtwqrwq" localSheetId="13" hidden="1">#REF!</definedName>
    <definedName name="rewqtrtwqrwq" localSheetId="14" hidden="1">#REF!</definedName>
    <definedName name="rewqtrtwqrwq" hidden="1">#REF!</definedName>
    <definedName name="rqtr3qt2rg2" localSheetId="11" hidden="1">#REF!</definedName>
    <definedName name="rqtr3qt2rg2" localSheetId="0" hidden="1">#REF!</definedName>
    <definedName name="rqtr3qt2rg2" localSheetId="8" hidden="1">#REF!</definedName>
    <definedName name="rqtr3qt2rg2" localSheetId="5" hidden="1">#REF!</definedName>
    <definedName name="rqtr3qt2rg2" localSheetId="15" hidden="1">#REF!</definedName>
    <definedName name="rqtr3qt2rg2" localSheetId="6" hidden="1">#REF!</definedName>
    <definedName name="rqtr3qt2rg2" localSheetId="4" hidden="1">#REF!</definedName>
    <definedName name="rqtr3qt2rg2" localSheetId="7" hidden="1">#REF!</definedName>
    <definedName name="rqtr3qt2rg2" localSheetId="12" hidden="1">#REF!</definedName>
    <definedName name="rqtr3qt2rg2" localSheetId="10" hidden="1">#REF!</definedName>
    <definedName name="rqtr3qt2rg2" localSheetId="13" hidden="1">#REF!</definedName>
    <definedName name="rqtr3qt2rg2" localSheetId="14" hidden="1">#REF!</definedName>
    <definedName name="rqtr3qt2rg2" hidden="1">#REF!</definedName>
    <definedName name="rqwetqqw" localSheetId="11" hidden="1">[4]BalanceSheet!#REF!</definedName>
    <definedName name="rqwetqqw" localSheetId="8" hidden="1">[4]BalanceSheet!#REF!</definedName>
    <definedName name="rqwetqqw" localSheetId="5" hidden="1">[4]BalanceSheet!#REF!</definedName>
    <definedName name="rqwetqqw" localSheetId="15" hidden="1">[4]BalanceSheet!#REF!</definedName>
    <definedName name="rqwetqqw" localSheetId="6" hidden="1">[4]BalanceSheet!#REF!</definedName>
    <definedName name="rqwetqqw" localSheetId="4" hidden="1">[4]BalanceSheet!#REF!</definedName>
    <definedName name="rqwetqqw" localSheetId="7" hidden="1">[4]BalanceSheet!#REF!</definedName>
    <definedName name="rqwetqqw" localSheetId="12" hidden="1">[4]BalanceSheet!#REF!</definedName>
    <definedName name="rqwetqqw" localSheetId="10" hidden="1">[4]BalanceSheet!#REF!</definedName>
    <definedName name="rqwetqqw" localSheetId="13" hidden="1">[4]BalanceSheet!#REF!</definedName>
    <definedName name="rqwetqqw" localSheetId="14" hidden="1">[4]BalanceSheet!#REF!</definedName>
    <definedName name="rqwetqqw" hidden="1">[4]BalanceSheet!#REF!</definedName>
    <definedName name="rt" localSheetId="11" hidden="1">[2]BalanceSheet!#REF!</definedName>
    <definedName name="rt" localSheetId="8" hidden="1">[2]BalanceSheet!#REF!</definedName>
    <definedName name="rt" localSheetId="5" hidden="1">[2]BalanceSheet!#REF!</definedName>
    <definedName name="rt" localSheetId="15" hidden="1">[2]BalanceSheet!#REF!</definedName>
    <definedName name="rt" localSheetId="6" hidden="1">[2]BalanceSheet!#REF!</definedName>
    <definedName name="rt" localSheetId="4" hidden="1">[2]BalanceSheet!#REF!</definedName>
    <definedName name="rt" localSheetId="7" hidden="1">[2]BalanceSheet!#REF!</definedName>
    <definedName name="rt" localSheetId="12" hidden="1">[2]BalanceSheet!#REF!</definedName>
    <definedName name="rt" localSheetId="10" hidden="1">[2]BalanceSheet!#REF!</definedName>
    <definedName name="rt" localSheetId="13" hidden="1">[2]BalanceSheet!#REF!</definedName>
    <definedName name="rt" localSheetId="14" hidden="1">[2]BalanceSheet!#REF!</definedName>
    <definedName name="rt" hidden="1">[2]BalanceSheet!#REF!</definedName>
    <definedName name="rtt" localSheetId="11" hidden="1">[5]RAB!#REF!</definedName>
    <definedName name="rtt" localSheetId="8" hidden="1">[5]RAB!#REF!</definedName>
    <definedName name="rtt" localSheetId="5" hidden="1">[5]RAB!#REF!</definedName>
    <definedName name="rtt" localSheetId="15" hidden="1">[5]RAB!#REF!</definedName>
    <definedName name="rtt" localSheetId="6" hidden="1">[5]RAB!#REF!</definedName>
    <definedName name="rtt" localSheetId="4" hidden="1">[5]RAB!#REF!</definedName>
    <definedName name="rtt" localSheetId="7" hidden="1">[5]RAB!#REF!</definedName>
    <definedName name="rtt" localSheetId="12" hidden="1">[5]RAB!#REF!</definedName>
    <definedName name="rtt" localSheetId="10" hidden="1">[5]RAB!#REF!</definedName>
    <definedName name="rtt" localSheetId="13" hidden="1">[5]RAB!#REF!</definedName>
    <definedName name="rtt" localSheetId="14" hidden="1">[5]RAB!#REF!</definedName>
    <definedName name="rtt" hidden="1">[5]RAB!#REF!</definedName>
    <definedName name="ruytetrehgfff" localSheetId="11" hidden="1">[3]RAB!#REF!</definedName>
    <definedName name="ruytetrehgfff" localSheetId="8" hidden="1">[3]RAB!#REF!</definedName>
    <definedName name="ruytetrehgfff" localSheetId="5" hidden="1">[3]RAB!#REF!</definedName>
    <definedName name="ruytetrehgfff" localSheetId="15" hidden="1">[3]RAB!#REF!</definedName>
    <definedName name="ruytetrehgfff" localSheetId="6" hidden="1">[3]RAB!#REF!</definedName>
    <definedName name="ruytetrehgfff" localSheetId="4" hidden="1">[3]RAB!#REF!</definedName>
    <definedName name="ruytetrehgfff" localSheetId="7" hidden="1">[3]RAB!#REF!</definedName>
    <definedName name="ruytetrehgfff" localSheetId="12" hidden="1">[3]RAB!#REF!</definedName>
    <definedName name="ruytetrehgfff" localSheetId="10" hidden="1">[3]RAB!#REF!</definedName>
    <definedName name="ruytetrehgfff" localSheetId="13" hidden="1">[3]RAB!#REF!</definedName>
    <definedName name="ruytetrehgfff" localSheetId="14" hidden="1">[3]RAB!#REF!</definedName>
    <definedName name="ruytetrehgfff" hidden="1">[3]RAB!#REF!</definedName>
    <definedName name="SavingsToggle">[9]GM_Control!$F$27</definedName>
    <definedName name="ScenChoice">'[13]Prefunding Allocation'!$K$25</definedName>
    <definedName name="sfds" localSheetId="11" hidden="1">#REF!</definedName>
    <definedName name="sfds" localSheetId="0" hidden="1">#REF!</definedName>
    <definedName name="sfds" localSheetId="8" hidden="1">#REF!</definedName>
    <definedName name="sfds" localSheetId="5" hidden="1">#REF!</definedName>
    <definedName name="sfds" localSheetId="15" hidden="1">#REF!</definedName>
    <definedName name="sfds" localSheetId="6" hidden="1">#REF!</definedName>
    <definedName name="sfds" localSheetId="4" hidden="1">#REF!</definedName>
    <definedName name="sfds" localSheetId="7" hidden="1">#REF!</definedName>
    <definedName name="sfds" localSheetId="12" hidden="1">#REF!</definedName>
    <definedName name="sfds" localSheetId="10" hidden="1">#REF!</definedName>
    <definedName name="sfds" localSheetId="13" hidden="1">#REF!</definedName>
    <definedName name="sfds" localSheetId="14" hidden="1">#REF!</definedName>
    <definedName name="sfds" hidden="1">#REF!</definedName>
    <definedName name="shit" localSheetId="2">{"'O&amp;M 2000'!$A$1:$T$24"}</definedName>
    <definedName name="shit" localSheetId="0">{"'O&amp;M 2000'!$A$1:$T$24"}</definedName>
    <definedName name="shit" localSheetId="5">{"'O&amp;M 2000'!$A$1:$T$24"}</definedName>
    <definedName name="shit" localSheetId="16" hidden="1">{"'O&amp;M 2000'!$A$1:$T$24"}</definedName>
    <definedName name="shit" localSheetId="15">{"'O&amp;M 2000'!$A$1:$T$24"}</definedName>
    <definedName name="shit" localSheetId="6">{"'O&amp;M 2000'!$A$1:$T$24"}</definedName>
    <definedName name="shit" localSheetId="4">{"'O&amp;M 2000'!$A$1:$T$24"}</definedName>
    <definedName name="shit" localSheetId="7">{"'O&amp;M 2000'!$A$1:$T$24"}</definedName>
    <definedName name="shit" localSheetId="12">{"'O&amp;M 2000'!$A$1:$T$24"}</definedName>
    <definedName name="shit" localSheetId="10">{"'O&amp;M 2000'!$A$1:$T$24"}</definedName>
    <definedName name="shit" localSheetId="13">{"'O&amp;M 2000'!$A$1:$T$24"}</definedName>
    <definedName name="shit">{"'O&amp;M 2000'!$A$1:$T$24"}</definedName>
    <definedName name="ShortfallSpin">'[10]3.  Spin-Off Active ColStrip'!$A$11</definedName>
    <definedName name="SHUTDOWN">[9]ShutDown!$B$3:$D$123</definedName>
    <definedName name="solver_eval">0</definedName>
    <definedName name="solver_ntri">1000</definedName>
    <definedName name="solver_rsmp">1</definedName>
    <definedName name="solver_seed">0</definedName>
    <definedName name="sue" localSheetId="11" hidden="1">{#N/A,#N/A,FALSE,"Cover Sheet";"Use of Equipment",#N/A,FALSE,"Area C";"Equipment Hours",#N/A,FALSE,"All";"Summary",#N/A,FALSE,"All"}</definedName>
    <definedName name="sue" localSheetId="0" hidden="1">{#N/A,#N/A,FALSE,"Cover Sheet";"Use of Equipment",#N/A,FALSE,"Area C";"Equipment Hours",#N/A,FALSE,"All";"Summary",#N/A,FALSE,"All"}</definedName>
    <definedName name="sue" localSheetId="8" hidden="1">{#N/A,#N/A,FALSE,"Cover Sheet";"Use of Equipment",#N/A,FALSE,"Area C";"Equipment Hours",#N/A,FALSE,"All";"Summary",#N/A,FALSE,"All"}</definedName>
    <definedName name="sue" localSheetId="5" hidden="1">{#N/A,#N/A,FALSE,"Cover Sheet";"Use of Equipment",#N/A,FALSE,"Area C";"Equipment Hours",#N/A,FALSE,"All";"Summary",#N/A,FALSE,"All"}</definedName>
    <definedName name="sue" localSheetId="15" hidden="1">{#N/A,#N/A,FALSE,"Cover Sheet";"Use of Equipment",#N/A,FALSE,"Area C";"Equipment Hours",#N/A,FALSE,"All";"Summary",#N/A,FALSE,"All"}</definedName>
    <definedName name="sue" localSheetId="6" hidden="1">{#N/A,#N/A,FALSE,"Cover Sheet";"Use of Equipment",#N/A,FALSE,"Area C";"Equipment Hours",#N/A,FALSE,"All";"Summary",#N/A,FALSE,"All"}</definedName>
    <definedName name="sue" localSheetId="4" hidden="1">{#N/A,#N/A,FALSE,"Cover Sheet";"Use of Equipment",#N/A,FALSE,"Area C";"Equipment Hours",#N/A,FALSE,"All";"Summary",#N/A,FALSE,"All"}</definedName>
    <definedName name="sue" localSheetId="7" hidden="1">{#N/A,#N/A,FALSE,"Cover Sheet";"Use of Equipment",#N/A,FALSE,"Area C";"Equipment Hours",#N/A,FALSE,"All";"Summary",#N/A,FALSE,"All"}</definedName>
    <definedName name="sue" localSheetId="12" hidden="1">{#N/A,#N/A,FALSE,"Cover Sheet";"Use of Equipment",#N/A,FALSE,"Area C";"Equipment Hours",#N/A,FALSE,"All";"Summary",#N/A,FALSE,"All"}</definedName>
    <definedName name="sue" localSheetId="10" hidden="1">{#N/A,#N/A,FALSE,"Cover Sheet";"Use of Equipment",#N/A,FALSE,"Area C";"Equipment Hours",#N/A,FALSE,"All";"Summary",#N/A,FALSE,"All"}</definedName>
    <definedName name="sue" localSheetId="13" hidden="1">{#N/A,#N/A,FALSE,"Cover Sheet";"Use of Equipment",#N/A,FALSE,"Area C";"Equipment Hours",#N/A,FALSE,"All";"Summary",#N/A,FALSE,"All"}</definedName>
    <definedName name="sue" localSheetId="14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11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localSheetId="8" hidden="1">{#N/A,#N/A,FALSE,"Cover Sheet";"Use of Equipment",#N/A,FALSE,"Area C";"Equipment Hours",#N/A,FALSE,"All";"Summary",#N/A,FALSE,"All"}</definedName>
    <definedName name="susan" localSheetId="5" hidden="1">{#N/A,#N/A,FALSE,"Cover Sheet";"Use of Equipment",#N/A,FALSE,"Area C";"Equipment Hours",#N/A,FALSE,"All";"Summary",#N/A,FALSE,"All"}</definedName>
    <definedName name="susan" localSheetId="15" hidden="1">{#N/A,#N/A,FALSE,"Cover Sheet";"Use of Equipment",#N/A,FALSE,"Area C";"Equipment Hours",#N/A,FALSE,"All";"Summary",#N/A,FALSE,"All"}</definedName>
    <definedName name="susan" localSheetId="6" hidden="1">{#N/A,#N/A,FALSE,"Cover Sheet";"Use of Equipment",#N/A,FALSE,"Area C";"Equipment Hours",#N/A,FALSE,"All";"Summary",#N/A,FALSE,"All"}</definedName>
    <definedName name="susan" localSheetId="4" hidden="1">{#N/A,#N/A,FALSE,"Cover Sheet";"Use of Equipment",#N/A,FALSE,"Area C";"Equipment Hours",#N/A,FALSE,"All";"Summary",#N/A,FALSE,"All"}</definedName>
    <definedName name="susan" localSheetId="7" hidden="1">{#N/A,#N/A,FALSE,"Cover Sheet";"Use of Equipment",#N/A,FALSE,"Area C";"Equipment Hours",#N/A,FALSE,"All";"Summary",#N/A,FALSE,"All"}</definedName>
    <definedName name="susan" localSheetId="12" hidden="1">{#N/A,#N/A,FALSE,"Cover Sheet";"Use of Equipment",#N/A,FALSE,"Area C";"Equipment Hours",#N/A,FALSE,"All";"Summary",#N/A,FALSE,"All"}</definedName>
    <definedName name="susan" localSheetId="10" hidden="1">{#N/A,#N/A,FALSE,"Cover Sheet";"Use of Equipment",#N/A,FALSE,"Area C";"Equipment Hours",#N/A,FALSE,"All";"Summary",#N/A,FALSE,"All"}</definedName>
    <definedName name="susan" localSheetId="13" hidden="1">{#N/A,#N/A,FALSE,"Cover Sheet";"Use of Equipment",#N/A,FALSE,"Area C";"Equipment Hours",#N/A,FALSE,"All";"Summary",#N/A,FALSE,"All"}</definedName>
    <definedName name="susan" localSheetId="14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hidden="1">[5]RAB!#REF!</definedName>
    <definedName name="TransSplit">[9]Transmission!$H$85:$BJ$88</definedName>
    <definedName name="trehtweqrwq" localSheetId="11" hidden="1">#REF!</definedName>
    <definedName name="trehtweqrwq" localSheetId="0" hidden="1">#REF!</definedName>
    <definedName name="trehtweqrwq" localSheetId="8" hidden="1">#REF!</definedName>
    <definedName name="trehtweqrwq" localSheetId="5" hidden="1">#REF!</definedName>
    <definedName name="trehtweqrwq" localSheetId="15" hidden="1">#REF!</definedName>
    <definedName name="trehtweqrwq" localSheetId="6" hidden="1">#REF!</definedName>
    <definedName name="trehtweqrwq" localSheetId="4" hidden="1">#REF!</definedName>
    <definedName name="trehtweqrwq" localSheetId="7" hidden="1">#REF!</definedName>
    <definedName name="trehtweqrwq" localSheetId="12" hidden="1">#REF!</definedName>
    <definedName name="trehtweqrwq" localSheetId="10" hidden="1">#REF!</definedName>
    <definedName name="trehtweqrwq" localSheetId="13" hidden="1">#REF!</definedName>
    <definedName name="trehtweqrwq" localSheetId="14" hidden="1">#REF!</definedName>
    <definedName name="trehtweqrwq" hidden="1">#REF!</definedName>
    <definedName name="u" localSheetId="11" hidden="1">{#N/A,#N/A,FALSE,"Coversheet";#N/A,#N/A,FALSE,"QA"}</definedName>
    <definedName name="u" localSheetId="0" hidden="1">{#N/A,#N/A,FALSE,"Coversheet";#N/A,#N/A,FALSE,"QA"}</definedName>
    <definedName name="u" localSheetId="8" hidden="1">{#N/A,#N/A,FALSE,"Coversheet";#N/A,#N/A,FALSE,"QA"}</definedName>
    <definedName name="u" localSheetId="5" hidden="1">{#N/A,#N/A,FALSE,"Coversheet";#N/A,#N/A,FALSE,"QA"}</definedName>
    <definedName name="u" localSheetId="15" hidden="1">{#N/A,#N/A,FALSE,"Coversheet";#N/A,#N/A,FALSE,"QA"}</definedName>
    <definedName name="u" localSheetId="6" hidden="1">{#N/A,#N/A,FALSE,"Coversheet";#N/A,#N/A,FALSE,"QA"}</definedName>
    <definedName name="u" localSheetId="4" hidden="1">{#N/A,#N/A,FALSE,"Coversheet";#N/A,#N/A,FALSE,"QA"}</definedName>
    <definedName name="u" localSheetId="7" hidden="1">{#N/A,#N/A,FALSE,"Coversheet";#N/A,#N/A,FALSE,"QA"}</definedName>
    <definedName name="u" localSheetId="12" hidden="1">{#N/A,#N/A,FALSE,"Coversheet";#N/A,#N/A,FALSE,"QA"}</definedName>
    <definedName name="u" localSheetId="10" hidden="1">{#N/A,#N/A,FALSE,"Coversheet";#N/A,#N/A,FALSE,"QA"}</definedName>
    <definedName name="u" localSheetId="13" hidden="1">{#N/A,#N/A,FALSE,"Coversheet";#N/A,#N/A,FALSE,"QA"}</definedName>
    <definedName name="u" localSheetId="14" hidden="1">{#N/A,#N/A,FALSE,"Coversheet";#N/A,#N/A,FALSE,"QA"}</definedName>
    <definedName name="u" hidden="1">{#N/A,#N/A,FALSE,"Coversheet";#N/A,#N/A,FALSE,"QA"}</definedName>
    <definedName name="U12SD">[9]GM_Control!$F$7</definedName>
    <definedName name="uj" hidden="1">[5]RAB!#REF!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S12">'[12]U1&amp;2'!$B$7:$EH$200</definedName>
    <definedName name="UNITS34">'[12]U3&amp;4'!$B$7:$EH$200</definedName>
    <definedName name="v" localSheetId="11" hidden="1">{#N/A,#N/A,FALSE,"Coversheet";#N/A,#N/A,FALSE,"QA"}</definedName>
    <definedName name="v" localSheetId="0" hidden="1">{#N/A,#N/A,FALSE,"Coversheet";#N/A,#N/A,FALSE,"QA"}</definedName>
    <definedName name="v" localSheetId="8" hidden="1">{#N/A,#N/A,FALSE,"Coversheet";#N/A,#N/A,FALSE,"QA"}</definedName>
    <definedName name="v" localSheetId="5" hidden="1">{#N/A,#N/A,FALSE,"Coversheet";#N/A,#N/A,FALSE,"QA"}</definedName>
    <definedName name="v" localSheetId="15" hidden="1">{#N/A,#N/A,FALSE,"Coversheet";#N/A,#N/A,FALSE,"QA"}</definedName>
    <definedName name="v" localSheetId="6" hidden="1">{#N/A,#N/A,FALSE,"Coversheet";#N/A,#N/A,FALSE,"QA"}</definedName>
    <definedName name="v" localSheetId="4" hidden="1">{#N/A,#N/A,FALSE,"Coversheet";#N/A,#N/A,FALSE,"QA"}</definedName>
    <definedName name="v" localSheetId="7" hidden="1">{#N/A,#N/A,FALSE,"Coversheet";#N/A,#N/A,FALSE,"QA"}</definedName>
    <definedName name="v" localSheetId="12" hidden="1">{#N/A,#N/A,FALSE,"Coversheet";#N/A,#N/A,FALSE,"QA"}</definedName>
    <definedName name="v" localSheetId="10" hidden="1">{#N/A,#N/A,FALSE,"Coversheet";#N/A,#N/A,FALSE,"QA"}</definedName>
    <definedName name="v" localSheetId="13" hidden="1">{#N/A,#N/A,FALSE,"Coversheet";#N/A,#N/A,FALSE,"QA"}</definedName>
    <definedName name="v" localSheetId="14" hidden="1">{#N/A,#N/A,FALSE,"Coversheet";#N/A,#N/A,FALSE,"QA"}</definedName>
    <definedName name="v" hidden="1">{#N/A,#N/A,FALSE,"Coversheet";#N/A,#N/A,FALSE,"QA"}</definedName>
    <definedName name="w" localSheetId="11" hidden="1">{#N/A,#N/A,FALSE,"Schedule F";#N/A,#N/A,FALSE,"Schedule G"}</definedName>
    <definedName name="w" localSheetId="0" hidden="1">{#N/A,#N/A,FALSE,"Schedule F";#N/A,#N/A,FALSE,"Schedule G"}</definedName>
    <definedName name="w" localSheetId="8" hidden="1">{#N/A,#N/A,FALSE,"Schedule F";#N/A,#N/A,FALSE,"Schedule G"}</definedName>
    <definedName name="w" localSheetId="5" hidden="1">{#N/A,#N/A,FALSE,"Schedule F";#N/A,#N/A,FALSE,"Schedule G"}</definedName>
    <definedName name="w" localSheetId="15" hidden="1">{#N/A,#N/A,FALSE,"Schedule F";#N/A,#N/A,FALSE,"Schedule G"}</definedName>
    <definedName name="w" localSheetId="6" hidden="1">{#N/A,#N/A,FALSE,"Schedule F";#N/A,#N/A,FALSE,"Schedule G"}</definedName>
    <definedName name="w" localSheetId="4" hidden="1">{#N/A,#N/A,FALSE,"Schedule F";#N/A,#N/A,FALSE,"Schedule G"}</definedName>
    <definedName name="w" localSheetId="7" hidden="1">{#N/A,#N/A,FALSE,"Schedule F";#N/A,#N/A,FALSE,"Schedule G"}</definedName>
    <definedName name="w" localSheetId="12" hidden="1">{#N/A,#N/A,FALSE,"Schedule F";#N/A,#N/A,FALSE,"Schedule G"}</definedName>
    <definedName name="w" localSheetId="10" hidden="1">{#N/A,#N/A,FALSE,"Schedule F";#N/A,#N/A,FALSE,"Schedule G"}</definedName>
    <definedName name="w" localSheetId="13" hidden="1">{#N/A,#N/A,FALSE,"Schedule F";#N/A,#N/A,FALSE,"Schedule G"}</definedName>
    <definedName name="w" localSheetId="14" hidden="1">{#N/A,#N/A,FALSE,"Schedule F";#N/A,#N/A,FALSE,"Schedule G"}</definedName>
    <definedName name="w" hidden="1">{#N/A,#N/A,FALSE,"Schedule F";#N/A,#N/A,FALSE,"Schedule G"}</definedName>
    <definedName name="wrn.5._.Year._.List." localSheetId="11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8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5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5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6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4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7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0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3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localSheetId="14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11" hidden="1">{#N/A,#N/A,FALSE,"98-99 ICA";#N/A,#N/A,FALSE,"AS Capacity";#N/A,#N/A,FALSE,"99-00 ICA"}</definedName>
    <definedName name="wrn.All." localSheetId="0" hidden="1">{#N/A,#N/A,FALSE,"98-99 ICA";#N/A,#N/A,FALSE,"AS Capacity";#N/A,#N/A,FALSE,"99-00 ICA"}</definedName>
    <definedName name="wrn.All." localSheetId="8" hidden="1">{#N/A,#N/A,FALSE,"98-99 ICA";#N/A,#N/A,FALSE,"AS Capacity";#N/A,#N/A,FALSE,"99-00 ICA"}</definedName>
    <definedName name="wrn.All." localSheetId="5" hidden="1">{#N/A,#N/A,FALSE,"98-99 ICA";#N/A,#N/A,FALSE,"AS Capacity";#N/A,#N/A,FALSE,"99-00 ICA"}</definedName>
    <definedName name="wrn.All." localSheetId="15" hidden="1">{#N/A,#N/A,FALSE,"98-99 ICA";#N/A,#N/A,FALSE,"AS Capacity";#N/A,#N/A,FALSE,"99-00 ICA"}</definedName>
    <definedName name="wrn.All." localSheetId="6" hidden="1">{#N/A,#N/A,FALSE,"98-99 ICA";#N/A,#N/A,FALSE,"AS Capacity";#N/A,#N/A,FALSE,"99-00 ICA"}</definedName>
    <definedName name="wrn.All." localSheetId="4" hidden="1">{#N/A,#N/A,FALSE,"98-99 ICA";#N/A,#N/A,FALSE,"AS Capacity";#N/A,#N/A,FALSE,"99-00 ICA"}</definedName>
    <definedName name="wrn.All." localSheetId="7" hidden="1">{#N/A,#N/A,FALSE,"98-99 ICA";#N/A,#N/A,FALSE,"AS Capacity";#N/A,#N/A,FALSE,"99-00 ICA"}</definedName>
    <definedName name="wrn.All." localSheetId="12" hidden="1">{#N/A,#N/A,FALSE,"98-99 ICA";#N/A,#N/A,FALSE,"AS Capacity";#N/A,#N/A,FALSE,"99-00 ICA"}</definedName>
    <definedName name="wrn.All." localSheetId="10" hidden="1">{#N/A,#N/A,FALSE,"98-99 ICA";#N/A,#N/A,FALSE,"AS Capacity";#N/A,#N/A,FALSE,"99-00 ICA"}</definedName>
    <definedName name="wrn.All." localSheetId="13" hidden="1">{#N/A,#N/A,FALSE,"98-99 ICA";#N/A,#N/A,FALSE,"AS Capacity";#N/A,#N/A,FALSE,"99-00 ICA"}</definedName>
    <definedName name="wrn.All." localSheetId="14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11" hidden="1">{#N/A,#N/A,FALSE,"F. Tax Analysis";#N/A,#N/A,FALSE,"G. Bond Analysis";#N/A,#N/A,FALSE,"H. Insurance Analysis"}</definedName>
    <definedName name="wrn.Allowance._.Analysis." localSheetId="0" hidden="1">{#N/A,#N/A,FALSE,"F. Tax Analysis";#N/A,#N/A,FALSE,"G. Bond Analysis";#N/A,#N/A,FALSE,"H. Insurance Analysis"}</definedName>
    <definedName name="wrn.Allowance._.Analysis." localSheetId="8" hidden="1">{#N/A,#N/A,FALSE,"F. Tax Analysis";#N/A,#N/A,FALSE,"G. Bond Analysis";#N/A,#N/A,FALSE,"H. Insurance Analysis"}</definedName>
    <definedName name="wrn.Allowance._.Analysis." localSheetId="5" hidden="1">{#N/A,#N/A,FALSE,"F. Tax Analysis";#N/A,#N/A,FALSE,"G. Bond Analysis";#N/A,#N/A,FALSE,"H. Insurance Analysis"}</definedName>
    <definedName name="wrn.Allowance._.Analysis." localSheetId="15" hidden="1">{#N/A,#N/A,FALSE,"F. Tax Analysis";#N/A,#N/A,FALSE,"G. Bond Analysis";#N/A,#N/A,FALSE,"H. Insurance Analysis"}</definedName>
    <definedName name="wrn.Allowance._.Analysis." localSheetId="6" hidden="1">{#N/A,#N/A,FALSE,"F. Tax Analysis";#N/A,#N/A,FALSE,"G. Bond Analysis";#N/A,#N/A,FALSE,"H. Insurance Analysis"}</definedName>
    <definedName name="wrn.Allowance._.Analysis." localSheetId="4" hidden="1">{#N/A,#N/A,FALSE,"F. Tax Analysis";#N/A,#N/A,FALSE,"G. Bond Analysis";#N/A,#N/A,FALSE,"H. Insurance Analysis"}</definedName>
    <definedName name="wrn.Allowance._.Analysis." localSheetId="7" hidden="1">{#N/A,#N/A,FALSE,"F. Tax Analysis";#N/A,#N/A,FALSE,"G. Bond Analysis";#N/A,#N/A,FALSE,"H. Insurance Analysis"}</definedName>
    <definedName name="wrn.Allowance._.Analysis." localSheetId="12" hidden="1">{#N/A,#N/A,FALSE,"F. Tax Analysis";#N/A,#N/A,FALSE,"G. Bond Analysis";#N/A,#N/A,FALSE,"H. Insurance Analysis"}</definedName>
    <definedName name="wrn.Allowance._.Analysis." localSheetId="10" hidden="1">{#N/A,#N/A,FALSE,"F. Tax Analysis";#N/A,#N/A,FALSE,"G. Bond Analysis";#N/A,#N/A,FALSE,"H. Insurance Analysis"}</definedName>
    <definedName name="wrn.Allowance._.Analysis." localSheetId="13" hidden="1">{#N/A,#N/A,FALSE,"F. Tax Analysis";#N/A,#N/A,FALSE,"G. Bond Analysis";#N/A,#N/A,FALSE,"H. Insurance Analysis"}</definedName>
    <definedName name="wrn.Allowance._.Analysis." localSheetId="14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11" hidden="1">{"Capitalized Costs",#N/A,FALSE,"Goodwill&amp;Cap Costs";"Goodwill",#N/A,FALSE,"Goodwill&amp;Cap Costs"}</definedName>
    <definedName name="wrn.Amort._.History." localSheetId="0" hidden="1">{"Capitalized Costs",#N/A,FALSE,"Goodwill&amp;Cap Costs";"Goodwill",#N/A,FALSE,"Goodwill&amp;Cap Costs"}</definedName>
    <definedName name="wrn.Amort._.History." localSheetId="8" hidden="1">{"Capitalized Costs",#N/A,FALSE,"Goodwill&amp;Cap Costs";"Goodwill",#N/A,FALSE,"Goodwill&amp;Cap Costs"}</definedName>
    <definedName name="wrn.Amort._.History." localSheetId="5" hidden="1">{"Capitalized Costs",#N/A,FALSE,"Goodwill&amp;Cap Costs";"Goodwill",#N/A,FALSE,"Goodwill&amp;Cap Costs"}</definedName>
    <definedName name="wrn.Amort._.History." localSheetId="15" hidden="1">{"Capitalized Costs",#N/A,FALSE,"Goodwill&amp;Cap Costs";"Goodwill",#N/A,FALSE,"Goodwill&amp;Cap Costs"}</definedName>
    <definedName name="wrn.Amort._.History." localSheetId="6" hidden="1">{"Capitalized Costs",#N/A,FALSE,"Goodwill&amp;Cap Costs";"Goodwill",#N/A,FALSE,"Goodwill&amp;Cap Costs"}</definedName>
    <definedName name="wrn.Amort._.History." localSheetId="4" hidden="1">{"Capitalized Costs",#N/A,FALSE,"Goodwill&amp;Cap Costs";"Goodwill",#N/A,FALSE,"Goodwill&amp;Cap Costs"}</definedName>
    <definedName name="wrn.Amort._.History." localSheetId="7" hidden="1">{"Capitalized Costs",#N/A,FALSE,"Goodwill&amp;Cap Costs";"Goodwill",#N/A,FALSE,"Goodwill&amp;Cap Costs"}</definedName>
    <definedName name="wrn.Amort._.History." localSheetId="12" hidden="1">{"Capitalized Costs",#N/A,FALSE,"Goodwill&amp;Cap Costs";"Goodwill",#N/A,FALSE,"Goodwill&amp;Cap Costs"}</definedName>
    <definedName name="wrn.Amort._.History." localSheetId="10" hidden="1">{"Capitalized Costs",#N/A,FALSE,"Goodwill&amp;Cap Costs";"Goodwill",#N/A,FALSE,"Goodwill&amp;Cap Costs"}</definedName>
    <definedName name="wrn.Amort._.History." localSheetId="13" hidden="1">{"Capitalized Costs",#N/A,FALSE,"Goodwill&amp;Cap Costs";"Goodwill",#N/A,FALSE,"Goodwill&amp;Cap Costs"}</definedName>
    <definedName name="wrn.Amort._.History." localSheetId="14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11" hidden="1">{"Capitalized Costs",#N/A,FALSE,"Goodwill&amp;Cap Costs";"Goodwill",#N/A,FALSE,"Goodwill&amp;Cap Costs"}</definedName>
    <definedName name="wrn.Amort._.HistoryNew." localSheetId="0" hidden="1">{"Capitalized Costs",#N/A,FALSE,"Goodwill&amp;Cap Costs";"Goodwill",#N/A,FALSE,"Goodwill&amp;Cap Costs"}</definedName>
    <definedName name="wrn.Amort._.HistoryNew." localSheetId="8" hidden="1">{"Capitalized Costs",#N/A,FALSE,"Goodwill&amp;Cap Costs";"Goodwill",#N/A,FALSE,"Goodwill&amp;Cap Costs"}</definedName>
    <definedName name="wrn.Amort._.HistoryNew." localSheetId="5" hidden="1">{"Capitalized Costs",#N/A,FALSE,"Goodwill&amp;Cap Costs";"Goodwill",#N/A,FALSE,"Goodwill&amp;Cap Costs"}</definedName>
    <definedName name="wrn.Amort._.HistoryNew." localSheetId="15" hidden="1">{"Capitalized Costs",#N/A,FALSE,"Goodwill&amp;Cap Costs";"Goodwill",#N/A,FALSE,"Goodwill&amp;Cap Costs"}</definedName>
    <definedName name="wrn.Amort._.HistoryNew." localSheetId="6" hidden="1">{"Capitalized Costs",#N/A,FALSE,"Goodwill&amp;Cap Costs";"Goodwill",#N/A,FALSE,"Goodwill&amp;Cap Costs"}</definedName>
    <definedName name="wrn.Amort._.HistoryNew." localSheetId="4" hidden="1">{"Capitalized Costs",#N/A,FALSE,"Goodwill&amp;Cap Costs";"Goodwill",#N/A,FALSE,"Goodwill&amp;Cap Costs"}</definedName>
    <definedName name="wrn.Amort._.HistoryNew." localSheetId="7" hidden="1">{"Capitalized Costs",#N/A,FALSE,"Goodwill&amp;Cap Costs";"Goodwill",#N/A,FALSE,"Goodwill&amp;Cap Costs"}</definedName>
    <definedName name="wrn.Amort._.HistoryNew." localSheetId="12" hidden="1">{"Capitalized Costs",#N/A,FALSE,"Goodwill&amp;Cap Costs";"Goodwill",#N/A,FALSE,"Goodwill&amp;Cap Costs"}</definedName>
    <definedName name="wrn.Amort._.HistoryNew." localSheetId="10" hidden="1">{"Capitalized Costs",#N/A,FALSE,"Goodwill&amp;Cap Costs";"Goodwill",#N/A,FALSE,"Goodwill&amp;Cap Costs"}</definedName>
    <definedName name="wrn.Amort._.HistoryNew." localSheetId="13" hidden="1">{"Capitalized Costs",#N/A,FALSE,"Goodwill&amp;Cap Costs";"Goodwill",#N/A,FALSE,"Goodwill&amp;Cap Costs"}</definedName>
    <definedName name="wrn.Amort._.HistoryNew." localSheetId="14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1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8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5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6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7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3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localSheetId="14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8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5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6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7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3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localSheetId="14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1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8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5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6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7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3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localSheetId="14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1" hidden="1">{#N/A,#N/A,FALSE,"Cost Adjustment "}</definedName>
    <definedName name="wrn.Cost._.Adjustment." localSheetId="0" hidden="1">{#N/A,#N/A,FALSE,"Cost Adjustment "}</definedName>
    <definedName name="wrn.Cost._.Adjustment." localSheetId="8" hidden="1">{#N/A,#N/A,FALSE,"Cost Adjustment "}</definedName>
    <definedName name="wrn.Cost._.Adjustment." localSheetId="5" hidden="1">{#N/A,#N/A,FALSE,"Cost Adjustment "}</definedName>
    <definedName name="wrn.Cost._.Adjustment." localSheetId="15" hidden="1">{#N/A,#N/A,FALSE,"Cost Adjustment "}</definedName>
    <definedName name="wrn.Cost._.Adjustment." localSheetId="6" hidden="1">{#N/A,#N/A,FALSE,"Cost Adjustment "}</definedName>
    <definedName name="wrn.Cost._.Adjustment." localSheetId="4" hidden="1">{#N/A,#N/A,FALSE,"Cost Adjustment "}</definedName>
    <definedName name="wrn.Cost._.Adjustment." localSheetId="7" hidden="1">{#N/A,#N/A,FALSE,"Cost Adjustment "}</definedName>
    <definedName name="wrn.Cost._.Adjustment." localSheetId="12" hidden="1">{#N/A,#N/A,FALSE,"Cost Adjustment "}</definedName>
    <definedName name="wrn.Cost._.Adjustment." localSheetId="10" hidden="1">{#N/A,#N/A,FALSE,"Cost Adjustment "}</definedName>
    <definedName name="wrn.Cost._.Adjustment." localSheetId="13" hidden="1">{#N/A,#N/A,FALSE,"Cost Adjustment "}</definedName>
    <definedName name="wrn.Cost._.Adjustment." localSheetId="14" hidden="1">{#N/A,#N/A,FALSE,"Cost Adjustment "}</definedName>
    <definedName name="wrn.Cost._.Adjustment." hidden="1">{#N/A,#N/A,FALSE,"Cost Adjustment "}</definedName>
    <definedName name="wrn.Depreciation." localSheetId="11" hidden="1">{#N/A,#N/A,TRUE,"Depreciation Summary";#N/A,#N/A,TRUE,"18, 21 &amp; 22 Depreciation";#N/A,#N/A,TRUE,"11 &amp; 12 Depreciation"}</definedName>
    <definedName name="wrn.Depreciation." localSheetId="0" hidden="1">{#N/A,#N/A,TRUE,"Depreciation Summary";#N/A,#N/A,TRUE,"18, 21 &amp; 22 Depreciation";#N/A,#N/A,TRUE,"11 &amp; 12 Depreciation"}</definedName>
    <definedName name="wrn.Depreciation." localSheetId="8" hidden="1">{#N/A,#N/A,TRUE,"Depreciation Summary";#N/A,#N/A,TRUE,"18, 21 &amp; 22 Depreciation";#N/A,#N/A,TRUE,"11 &amp; 12 Depreciation"}</definedName>
    <definedName name="wrn.Depreciation." localSheetId="5" hidden="1">{#N/A,#N/A,TRUE,"Depreciation Summary";#N/A,#N/A,TRUE,"18, 21 &amp; 22 Depreciation";#N/A,#N/A,TRUE,"11 &amp; 12 Depreciation"}</definedName>
    <definedName name="wrn.Depreciation." localSheetId="15" hidden="1">{#N/A,#N/A,TRUE,"Depreciation Summary";#N/A,#N/A,TRUE,"18, 21 &amp; 22 Depreciation";#N/A,#N/A,TRUE,"11 &amp; 12 Depreciation"}</definedName>
    <definedName name="wrn.Depreciation." localSheetId="6" hidden="1">{#N/A,#N/A,TRUE,"Depreciation Summary";#N/A,#N/A,TRUE,"18, 21 &amp; 22 Depreciation";#N/A,#N/A,TRUE,"11 &amp; 12 Depreciation"}</definedName>
    <definedName name="wrn.Depreciation." localSheetId="4" hidden="1">{#N/A,#N/A,TRUE,"Depreciation Summary";#N/A,#N/A,TRUE,"18, 21 &amp; 22 Depreciation";#N/A,#N/A,TRUE,"11 &amp; 12 Depreciation"}</definedName>
    <definedName name="wrn.Depreciation." localSheetId="7" hidden="1">{#N/A,#N/A,TRUE,"Depreciation Summary";#N/A,#N/A,TRUE,"18, 21 &amp; 22 Depreciation";#N/A,#N/A,TRUE,"11 &amp; 12 Depreciation"}</definedName>
    <definedName name="wrn.Depreciation." localSheetId="12" hidden="1">{#N/A,#N/A,TRUE,"Depreciation Summary";#N/A,#N/A,TRUE,"18, 21 &amp; 22 Depreciation";#N/A,#N/A,TRUE,"11 &amp; 12 Depreciation"}</definedName>
    <definedName name="wrn.Depreciation." localSheetId="10" hidden="1">{#N/A,#N/A,TRUE,"Depreciation Summary";#N/A,#N/A,TRUE,"18, 21 &amp; 22 Depreciation";#N/A,#N/A,TRUE,"11 &amp; 12 Depreciation"}</definedName>
    <definedName name="wrn.Depreciation." localSheetId="13" hidden="1">{#N/A,#N/A,TRUE,"Depreciation Summary";#N/A,#N/A,TRUE,"18, 21 &amp; 22 Depreciation";#N/A,#N/A,TRUE,"11 &amp; 12 Depreciation"}</definedName>
    <definedName name="wrn.Depreciation." localSheetId="14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11" hidden="1">{"Detail",#N/A,FALSE,"Detail"}</definedName>
    <definedName name="wrn.Detail." localSheetId="0" hidden="1">{"Detail",#N/A,FALSE,"Detail"}</definedName>
    <definedName name="wrn.Detail." localSheetId="8" hidden="1">{"Detail",#N/A,FALSE,"Detail"}</definedName>
    <definedName name="wrn.Detail." localSheetId="5" hidden="1">{"Detail",#N/A,FALSE,"Detail"}</definedName>
    <definedName name="wrn.Detail." localSheetId="15" hidden="1">{"Detail",#N/A,FALSE,"Detail"}</definedName>
    <definedName name="wrn.Detail." localSheetId="6" hidden="1">{"Detail",#N/A,FALSE,"Detail"}</definedName>
    <definedName name="wrn.Detail." localSheetId="4" hidden="1">{"Detail",#N/A,FALSE,"Detail"}</definedName>
    <definedName name="wrn.Detail." localSheetId="7" hidden="1">{"Detail",#N/A,FALSE,"Detail"}</definedName>
    <definedName name="wrn.Detail." localSheetId="12" hidden="1">{"Detail",#N/A,FALSE,"Detail"}</definedName>
    <definedName name="wrn.Detail." localSheetId="10" hidden="1">{"Detail",#N/A,FALSE,"Detail"}</definedName>
    <definedName name="wrn.Detail." localSheetId="13" hidden="1">{"Detail",#N/A,FALSE,"Detail"}</definedName>
    <definedName name="wrn.Detail." localSheetId="14" hidden="1">{"Detail",#N/A,FALSE,"Detail"}</definedName>
    <definedName name="wrn.Detail." hidden="1">{"Detail",#N/A,FALSE,"Detail"}</definedName>
    <definedName name="wrn.ECR." localSheetId="11" hidden="1">{#N/A,#N/A,FALSE,"schA"}</definedName>
    <definedName name="wrn.ECR." localSheetId="0" hidden="1">{#N/A,#N/A,FALSE,"schA"}</definedName>
    <definedName name="wrn.ECR." localSheetId="8" hidden="1">{#N/A,#N/A,FALSE,"schA"}</definedName>
    <definedName name="wrn.ECR." localSheetId="5" hidden="1">{#N/A,#N/A,FALSE,"schA"}</definedName>
    <definedName name="wrn.ECR." localSheetId="15" hidden="1">{#N/A,#N/A,FALSE,"schA"}</definedName>
    <definedName name="wrn.ECR." localSheetId="6" hidden="1">{#N/A,#N/A,FALSE,"schA"}</definedName>
    <definedName name="wrn.ECR." localSheetId="4" hidden="1">{#N/A,#N/A,FALSE,"schA"}</definedName>
    <definedName name="wrn.ECR." localSheetId="7" hidden="1">{#N/A,#N/A,FALSE,"schA"}</definedName>
    <definedName name="wrn.ECR." localSheetId="12" hidden="1">{#N/A,#N/A,FALSE,"schA"}</definedName>
    <definedName name="wrn.ECR." localSheetId="10" hidden="1">{#N/A,#N/A,FALSE,"schA"}</definedName>
    <definedName name="wrn.ECR." localSheetId="13" hidden="1">{#N/A,#N/A,FALSE,"schA"}</definedName>
    <definedName name="wrn.ECR." localSheetId="14" hidden="1">{#N/A,#N/A,FALSE,"schA"}</definedName>
    <definedName name="wrn.ECR." hidden="1">{#N/A,#N/A,FALSE,"schA"}</definedName>
    <definedName name="wrn.Executive._.Review._.Report." localSheetId="11" hidden="1">{#N/A,#N/A,FALSE,"Executive Review Sheet";#N/A,#N/A,FALSE,"Summary of Estimate Components";#N/A,#N/A,FALSE,"Summary of Allowances"}</definedName>
    <definedName name="wrn.Executive._.Review._.Report." localSheetId="0" hidden="1">{#N/A,#N/A,FALSE,"Executive Review Sheet";#N/A,#N/A,FALSE,"Summary of Estimate Components";#N/A,#N/A,FALSE,"Summary of Allowances"}</definedName>
    <definedName name="wrn.Executive._.Review._.Report." localSheetId="8" hidden="1">{#N/A,#N/A,FALSE,"Executive Review Sheet";#N/A,#N/A,FALSE,"Summary of Estimate Components";#N/A,#N/A,FALSE,"Summary of Allowances"}</definedName>
    <definedName name="wrn.Executive._.Review._.Report." localSheetId="5" hidden="1">{#N/A,#N/A,FALSE,"Executive Review Sheet";#N/A,#N/A,FALSE,"Summary of Estimate Components";#N/A,#N/A,FALSE,"Summary of Allowances"}</definedName>
    <definedName name="wrn.Executive._.Review._.Report." localSheetId="15" hidden="1">{#N/A,#N/A,FALSE,"Executive Review Sheet";#N/A,#N/A,FALSE,"Summary of Estimate Components";#N/A,#N/A,FALSE,"Summary of Allowances"}</definedName>
    <definedName name="wrn.Executive._.Review._.Report." localSheetId="6" hidden="1">{#N/A,#N/A,FALSE,"Executive Review Sheet";#N/A,#N/A,FALSE,"Summary of Estimate Components";#N/A,#N/A,FALSE,"Summary of Allowances"}</definedName>
    <definedName name="wrn.Executive._.Review._.Report." localSheetId="4" hidden="1">{#N/A,#N/A,FALSE,"Executive Review Sheet";#N/A,#N/A,FALSE,"Summary of Estimate Components";#N/A,#N/A,FALSE,"Summary of Allowances"}</definedName>
    <definedName name="wrn.Executive._.Review._.Report." localSheetId="7" hidden="1">{#N/A,#N/A,FALSE,"Executive Review Sheet";#N/A,#N/A,FALSE,"Summary of Estimate Components";#N/A,#N/A,FALSE,"Summary of Allowances"}</definedName>
    <definedName name="wrn.Executive._.Review._.Report." localSheetId="12" hidden="1">{#N/A,#N/A,FALSE,"Executive Review Sheet";#N/A,#N/A,FALSE,"Summary of Estimate Components";#N/A,#N/A,FALSE,"Summary of Allowances"}</definedName>
    <definedName name="wrn.Executive._.Review._.Report." localSheetId="10" hidden="1">{#N/A,#N/A,FALSE,"Executive Review Sheet";#N/A,#N/A,FALSE,"Summary of Estimate Components";#N/A,#N/A,FALSE,"Summary of Allowances"}</definedName>
    <definedName name="wrn.Executive._.Review._.Report." localSheetId="13" hidden="1">{#N/A,#N/A,FALSE,"Executive Review Sheet";#N/A,#N/A,FALSE,"Summary of Estimate Components";#N/A,#N/A,FALSE,"Summary of Allowances"}</definedName>
    <definedName name="wrn.Executive._.Review._.Report." localSheetId="14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1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8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5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6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7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3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localSheetId="14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1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1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12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13" hidden="1">{#N/A,#N/A,TRUE,"CoverPage";#N/A,#N/A,TRUE,"Gas";#N/A,#N/A,TRUE,"Power";#N/A,#N/A,TRUE,"Historical DJ Mthly Prices"}</definedName>
    <definedName name="wrn.Fundamental." localSheetId="1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1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1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12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13" hidden="1">{#N/A,#N/A,FALSE,"Coversheet";#N/A,#N/A,FALSE,"QA"}</definedName>
    <definedName name="wrn.Incentive._.Overhead." localSheetId="14" hidden="1">{#N/A,#N/A,FALSE,"Coversheet";#N/A,#N/A,FALSE,"QA"}</definedName>
    <definedName name="wrn.Incentive._.Overhead." hidden="1">{#N/A,#N/A,FALSE,"Coversheet";#N/A,#N/A,FALSE,"QA"}</definedName>
    <definedName name="wrn.Indirects." localSheetId="11" hidden="1">{"Budget",#N/A,TRUE,"Criteria";"Summary",#N/A,TRUE,"Summary";"Detail",#N/A,TRUE,"Detail";"Staff",#N/A,TRUE,"Staffing";"Equip",#N/A,TRUE,"Equipment"}</definedName>
    <definedName name="wrn.Indirects." localSheetId="0" hidden="1">{"Budget",#N/A,TRUE,"Criteria";"Summary",#N/A,TRUE,"Summary";"Detail",#N/A,TRUE,"Detail";"Staff",#N/A,TRUE,"Staffing";"Equip",#N/A,TRUE,"Equipment"}</definedName>
    <definedName name="wrn.Indirects." localSheetId="8" hidden="1">{"Budget",#N/A,TRUE,"Criteria";"Summary",#N/A,TRUE,"Summary";"Detail",#N/A,TRUE,"Detail";"Staff",#N/A,TRUE,"Staffing";"Equip",#N/A,TRUE,"Equipment"}</definedName>
    <definedName name="wrn.Indirects." localSheetId="5" hidden="1">{"Budget",#N/A,TRUE,"Criteria";"Summary",#N/A,TRUE,"Summary";"Detail",#N/A,TRUE,"Detail";"Staff",#N/A,TRUE,"Staffing";"Equip",#N/A,TRUE,"Equipment"}</definedName>
    <definedName name="wrn.Indirects." localSheetId="15" hidden="1">{"Budget",#N/A,TRUE,"Criteria";"Summary",#N/A,TRUE,"Summary";"Detail",#N/A,TRUE,"Detail";"Staff",#N/A,TRUE,"Staffing";"Equip",#N/A,TRUE,"Equipment"}</definedName>
    <definedName name="wrn.Indirects." localSheetId="6" hidden="1">{"Budget",#N/A,TRUE,"Criteria";"Summary",#N/A,TRUE,"Summary";"Detail",#N/A,TRUE,"Detail";"Staff",#N/A,TRUE,"Staffing";"Equip",#N/A,TRUE,"Equipment"}</definedName>
    <definedName name="wrn.Indirects." localSheetId="4" hidden="1">{"Budget",#N/A,TRUE,"Criteria";"Summary",#N/A,TRUE,"Summary";"Detail",#N/A,TRUE,"Detail";"Staff",#N/A,TRUE,"Staffing";"Equip",#N/A,TRUE,"Equipment"}</definedName>
    <definedName name="wrn.Indirects." localSheetId="7" hidden="1">{"Budget",#N/A,TRUE,"Criteria";"Summary",#N/A,TRUE,"Summary";"Detail",#N/A,TRUE,"Detail";"Staff",#N/A,TRUE,"Staffing";"Equip",#N/A,TRUE,"Equipment"}</definedName>
    <definedName name="wrn.Indirects." localSheetId="12" hidden="1">{"Budget",#N/A,TRUE,"Criteria";"Summary",#N/A,TRUE,"Summary";"Detail",#N/A,TRUE,"Detail";"Staff",#N/A,TRUE,"Staffing";"Equip",#N/A,TRUE,"Equipment"}</definedName>
    <definedName name="wrn.Indirects." localSheetId="10" hidden="1">{"Budget",#N/A,TRUE,"Criteria";"Summary",#N/A,TRUE,"Summary";"Detail",#N/A,TRUE,"Detail";"Staff",#N/A,TRUE,"Staffing";"Equip",#N/A,TRUE,"Equipment"}</definedName>
    <definedName name="wrn.Indirects." localSheetId="13" hidden="1">{"Budget",#N/A,TRUE,"Criteria";"Summary",#N/A,TRUE,"Summary";"Detail",#N/A,TRUE,"Detail";"Staff",#N/A,TRUE,"Staffing";"Equip",#N/A,TRUE,"Equipment"}</definedName>
    <definedName name="wrn.Indirects." localSheetId="14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11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1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12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13" hidden="1">{#N/A,#N/A,FALSE,"Schedule F";#N/A,#N/A,FALSE,"Schedule G"}</definedName>
    <definedName name="wrn.limit_reports." localSheetId="14" hidden="1">{#N/A,#N/A,FALSE,"Schedule F";#N/A,#N/A,FALSE,"Schedule G"}</definedName>
    <definedName name="wrn.limit_reports." hidden="1">{#N/A,#N/A,FALSE,"Schedule F";#N/A,#N/A,FALSE,"Schedule G"}</definedName>
    <definedName name="wrn.MARGIN_WO_QTR." localSheetId="11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1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12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13" hidden="1">{#N/A,#N/A,FALSE,"Month ";#N/A,#N/A,FALSE,"YTD";#N/A,#N/A,FALSE,"12 mo ended"}</definedName>
    <definedName name="wrn.MARGIN_WO_QTR." localSheetId="1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1" hidden="1">{#N/A,#N/A,FALSE,"Cover Sheet";"Use of Equipment",#N/A,FALSE,"Area C";"Equipment Hours",#N/A,FALSE,"All";"Summary",#N/A,FALSE,"All"}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localSheetId="8" hidden="1">{#N/A,#N/A,FALSE,"Cover Sheet";"Use of Equipment",#N/A,FALSE,"Area C";"Equipment Hours",#N/A,FALSE,"All";"Summary",#N/A,FALSE,"All"}</definedName>
    <definedName name="wrn.Mining._.Flexibility." localSheetId="5" hidden="1">{#N/A,#N/A,FALSE,"Cover Sheet";"Use of Equipment",#N/A,FALSE,"Area C";"Equipment Hours",#N/A,FALSE,"All";"Summary",#N/A,FALSE,"All"}</definedName>
    <definedName name="wrn.Mining._.Flexibility." localSheetId="15" hidden="1">{#N/A,#N/A,FALSE,"Cover Sheet";"Use of Equipment",#N/A,FALSE,"Area C";"Equipment Hours",#N/A,FALSE,"All";"Summary",#N/A,FALSE,"All"}</definedName>
    <definedName name="wrn.Mining._.Flexibility." localSheetId="6" hidden="1">{#N/A,#N/A,FALSE,"Cover Sheet";"Use of Equipment",#N/A,FALSE,"Area C";"Equipment Hours",#N/A,FALSE,"All";"Summary",#N/A,FALSE,"All"}</definedName>
    <definedName name="wrn.Mining._.Flexibility." localSheetId="4" hidden="1">{#N/A,#N/A,FALSE,"Cover Sheet";"Use of Equipment",#N/A,FALSE,"Area C";"Equipment Hours",#N/A,FALSE,"All";"Summary",#N/A,FALSE,"All"}</definedName>
    <definedName name="wrn.Mining._.Flexibility." localSheetId="7" hidden="1">{#N/A,#N/A,FALSE,"Cover Sheet";"Use of Equipment",#N/A,FALSE,"Area C";"Equipment Hours",#N/A,FALSE,"All";"Summary",#N/A,FALSE,"All"}</definedName>
    <definedName name="wrn.Mining._.Flexibility." localSheetId="12" hidden="1">{#N/A,#N/A,FALSE,"Cover Sheet";"Use of Equipment",#N/A,FALSE,"Area C";"Equipment Hours",#N/A,FALSE,"All";"Summary",#N/A,FALSE,"All"}</definedName>
    <definedName name="wrn.Mining._.Flexibility." localSheetId="10" hidden="1">{#N/A,#N/A,FALSE,"Cover Sheet";"Use of Equipment",#N/A,FALSE,"Area C";"Equipment Hours",#N/A,FALSE,"All";"Summary",#N/A,FALSE,"All"}</definedName>
    <definedName name="wrn.Mining._.Flexibility." localSheetId="13" hidden="1">{#N/A,#N/A,FALSE,"Cover Sheet";"Use of Equipment",#N/A,FALSE,"Area C";"Equipment Hours",#N/A,FALSE,"All";"Summary",#N/A,FALSE,"All"}</definedName>
    <definedName name="wrn.Mining._.Flexibility." localSheetId="14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8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5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6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7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3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localSheetId="14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11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8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5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5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6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4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7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0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3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localSheetId="14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1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8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5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6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7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3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localSheetId="14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8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5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6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7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3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localSheetId="14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11" hidden="1">{#N/A,#N/A,FALSE,"Project Profile";#N/A,#N/A,FALSE,"Basis of Estimate"}</definedName>
    <definedName name="wrn.Profile._.and._.Basis." localSheetId="0" hidden="1">{#N/A,#N/A,FALSE,"Project Profile";#N/A,#N/A,FALSE,"Basis of Estimate"}</definedName>
    <definedName name="wrn.Profile._.and._.Basis." localSheetId="8" hidden="1">{#N/A,#N/A,FALSE,"Project Profile";#N/A,#N/A,FALSE,"Basis of Estimate"}</definedName>
    <definedName name="wrn.Profile._.and._.Basis." localSheetId="5" hidden="1">{#N/A,#N/A,FALSE,"Project Profile";#N/A,#N/A,FALSE,"Basis of Estimate"}</definedName>
    <definedName name="wrn.Profile._.and._.Basis." localSheetId="15" hidden="1">{#N/A,#N/A,FALSE,"Project Profile";#N/A,#N/A,FALSE,"Basis of Estimate"}</definedName>
    <definedName name="wrn.Profile._.and._.Basis." localSheetId="6" hidden="1">{#N/A,#N/A,FALSE,"Project Profile";#N/A,#N/A,FALSE,"Basis of Estimate"}</definedName>
    <definedName name="wrn.Profile._.and._.Basis." localSheetId="4" hidden="1">{#N/A,#N/A,FALSE,"Project Profile";#N/A,#N/A,FALSE,"Basis of Estimate"}</definedName>
    <definedName name="wrn.Profile._.and._.Basis." localSheetId="7" hidden="1">{#N/A,#N/A,FALSE,"Project Profile";#N/A,#N/A,FALSE,"Basis of Estimate"}</definedName>
    <definedName name="wrn.Profile._.and._.Basis." localSheetId="12" hidden="1">{#N/A,#N/A,FALSE,"Project Profile";#N/A,#N/A,FALSE,"Basis of Estimate"}</definedName>
    <definedName name="wrn.Profile._.and._.Basis." localSheetId="10" hidden="1">{#N/A,#N/A,FALSE,"Project Profile";#N/A,#N/A,FALSE,"Basis of Estimate"}</definedName>
    <definedName name="wrn.Profile._.and._.Basis." localSheetId="13" hidden="1">{#N/A,#N/A,FALSE,"Project Profile";#N/A,#N/A,FALSE,"Basis of Estimate"}</definedName>
    <definedName name="wrn.Profile._.and._.Basis." localSheetId="14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11" hidden="1">{"Rev 0 Normal",#N/A,FALSE,"FNM Plan-Rev 0";"Rev 0 Pricing",#N/A,FALSE,"FNM Plan-Rev 0"}</definedName>
    <definedName name="wrn.Rev._.0." localSheetId="0" hidden="1">{"Rev 0 Normal",#N/A,FALSE,"FNM Plan-Rev 0";"Rev 0 Pricing",#N/A,FALSE,"FNM Plan-Rev 0"}</definedName>
    <definedName name="wrn.Rev._.0." localSheetId="8" hidden="1">{"Rev 0 Normal",#N/A,FALSE,"FNM Plan-Rev 0";"Rev 0 Pricing",#N/A,FALSE,"FNM Plan-Rev 0"}</definedName>
    <definedName name="wrn.Rev._.0." localSheetId="5" hidden="1">{"Rev 0 Normal",#N/A,FALSE,"FNM Plan-Rev 0";"Rev 0 Pricing",#N/A,FALSE,"FNM Plan-Rev 0"}</definedName>
    <definedName name="wrn.Rev._.0." localSheetId="15" hidden="1">{"Rev 0 Normal",#N/A,FALSE,"FNM Plan-Rev 0";"Rev 0 Pricing",#N/A,FALSE,"FNM Plan-Rev 0"}</definedName>
    <definedName name="wrn.Rev._.0." localSheetId="6" hidden="1">{"Rev 0 Normal",#N/A,FALSE,"FNM Plan-Rev 0";"Rev 0 Pricing",#N/A,FALSE,"FNM Plan-Rev 0"}</definedName>
    <definedName name="wrn.Rev._.0." localSheetId="4" hidden="1">{"Rev 0 Normal",#N/A,FALSE,"FNM Plan-Rev 0";"Rev 0 Pricing",#N/A,FALSE,"FNM Plan-Rev 0"}</definedName>
    <definedName name="wrn.Rev._.0." localSheetId="7" hidden="1">{"Rev 0 Normal",#N/A,FALSE,"FNM Plan-Rev 0";"Rev 0 Pricing",#N/A,FALSE,"FNM Plan-Rev 0"}</definedName>
    <definedName name="wrn.Rev._.0." localSheetId="12" hidden="1">{"Rev 0 Normal",#N/A,FALSE,"FNM Plan-Rev 0";"Rev 0 Pricing",#N/A,FALSE,"FNM Plan-Rev 0"}</definedName>
    <definedName name="wrn.Rev._.0." localSheetId="10" hidden="1">{"Rev 0 Normal",#N/A,FALSE,"FNM Plan-Rev 0";"Rev 0 Pricing",#N/A,FALSE,"FNM Plan-Rev 0"}</definedName>
    <definedName name="wrn.Rev._.0." localSheetId="13" hidden="1">{"Rev 0 Normal",#N/A,FALSE,"FNM Plan-Rev 0";"Rev 0 Pricing",#N/A,FALSE,"FNM Plan-Rev 0"}</definedName>
    <definedName name="wrn.Rev._.0." localSheetId="14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1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8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5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6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7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3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localSheetId="14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8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5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6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7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3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localSheetId="14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11" hidden="1">{"Summary",#N/A,FALSE,"Summary"}</definedName>
    <definedName name="wrn.Summary." localSheetId="0" hidden="1">{"Summary",#N/A,FALSE,"Summary"}</definedName>
    <definedName name="wrn.Summary." localSheetId="8" hidden="1">{"Summary",#N/A,FALSE,"Summary"}</definedName>
    <definedName name="wrn.Summary." localSheetId="5" hidden="1">{"Summary",#N/A,FALSE,"Summary"}</definedName>
    <definedName name="wrn.Summary." localSheetId="15" hidden="1">{"Summary",#N/A,FALSE,"Summary"}</definedName>
    <definedName name="wrn.Summary." localSheetId="6" hidden="1">{"Summary",#N/A,FALSE,"Summary"}</definedName>
    <definedName name="wrn.Summary." localSheetId="4" hidden="1">{"Summary",#N/A,FALSE,"Summary"}</definedName>
    <definedName name="wrn.Summary." localSheetId="7" hidden="1">{"Summary",#N/A,FALSE,"Summary"}</definedName>
    <definedName name="wrn.Summary." localSheetId="12" hidden="1">{"Summary",#N/A,FALSE,"Summary"}</definedName>
    <definedName name="wrn.Summary." localSheetId="10" hidden="1">{"Summary",#N/A,FALSE,"Summary"}</definedName>
    <definedName name="wrn.Summary." localSheetId="13" hidden="1">{"Summary",#N/A,FALSE,"Summary"}</definedName>
    <definedName name="wrn.Summary." localSheetId="14" hidden="1">{"Summary",#N/A,FALSE,"Summary"}</definedName>
    <definedName name="wrn.Summary." hidden="1">{"Summary",#N/A,FALSE,"Summary"}</definedName>
    <definedName name="wrn.test." localSheetId="1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8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5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6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7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3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localSheetId="14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8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5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6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7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3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localSheetId="14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15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12" hidden="1">{#N/A,#N/A,FALSE,"Expenditures";#N/A,#N/A,FALSE,"Property Placed In-Service";#N/A,#N/A,FALSE,"CWIP Balances"}</definedName>
    <definedName name="wrn.USIM_Data_Abbrev3." localSheetId="10" hidden="1">{#N/A,#N/A,FALSE,"Expenditures";#N/A,#N/A,FALSE,"Property Placed In-Service";#N/A,#N/A,FALSE,"CWIP Balances"}</definedName>
    <definedName name="wrn.USIM_Data_Abbrev3." localSheetId="13" hidden="1">{#N/A,#N/A,FALSE,"Expenditures";#N/A,#N/A,FALSE,"Property Placed In-Service";#N/A,#N/A,FALSE,"CWIP Balances"}</definedName>
    <definedName name="wrn.USIM_Data_Abbrev3." localSheetId="1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11" hidden="1">{#N/A,#N/A,FALSE,"schA"}</definedName>
    <definedName name="www" localSheetId="0" hidden="1">{#N/A,#N/A,FALSE,"schA"}</definedName>
    <definedName name="www" localSheetId="8" hidden="1">{#N/A,#N/A,FALSE,"schA"}</definedName>
    <definedName name="www" localSheetId="5" hidden="1">{#N/A,#N/A,FALSE,"schA"}</definedName>
    <definedName name="www" localSheetId="15" hidden="1">{#N/A,#N/A,FALSE,"schA"}</definedName>
    <definedName name="www" localSheetId="6" hidden="1">{#N/A,#N/A,FALSE,"schA"}</definedName>
    <definedName name="www" localSheetId="4" hidden="1">{#N/A,#N/A,FALSE,"schA"}</definedName>
    <definedName name="www" localSheetId="7" hidden="1">{#N/A,#N/A,FALSE,"schA"}</definedName>
    <definedName name="www" localSheetId="12" hidden="1">{#N/A,#N/A,FALSE,"schA"}</definedName>
    <definedName name="www" localSheetId="10" hidden="1">{#N/A,#N/A,FALSE,"schA"}</definedName>
    <definedName name="www" localSheetId="13" hidden="1">{#N/A,#N/A,FALSE,"schA"}</definedName>
    <definedName name="www" localSheetId="14" hidden="1">{#N/A,#N/A,FALSE,"schA"}</definedName>
    <definedName name="www" hidden="1">{#N/A,#N/A,FALSE,"schA"}</definedName>
    <definedName name="xxx" hidden="1">'[14]Balance Sheet'!#REF!</definedName>
    <definedName name="xxxxxxx" localSheetId="11" hidden="1">{#N/A,#N/A,FALSE,"Sum6 (1)"}</definedName>
    <definedName name="xxxxxxx" localSheetId="0" hidden="1">{#N/A,#N/A,FALSE,"Sum6 (1)"}</definedName>
    <definedName name="xxxxxxx" localSheetId="8" hidden="1">{#N/A,#N/A,FALSE,"Sum6 (1)"}</definedName>
    <definedName name="xxxxxxx" localSheetId="5" hidden="1">{#N/A,#N/A,FALSE,"Sum6 (1)"}</definedName>
    <definedName name="xxxxxxx" localSheetId="15" hidden="1">{#N/A,#N/A,FALSE,"Sum6 (1)"}</definedName>
    <definedName name="xxxxxxx" localSheetId="6" hidden="1">{#N/A,#N/A,FALSE,"Sum6 (1)"}</definedName>
    <definedName name="xxxxxxx" localSheetId="4" hidden="1">{#N/A,#N/A,FALSE,"Sum6 (1)"}</definedName>
    <definedName name="xxxxxxx" localSheetId="7" hidden="1">{#N/A,#N/A,FALSE,"Sum6 (1)"}</definedName>
    <definedName name="xxxxxxx" localSheetId="12" hidden="1">{#N/A,#N/A,FALSE,"Sum6 (1)"}</definedName>
    <definedName name="xxxxxxx" localSheetId="10" hidden="1">{#N/A,#N/A,FALSE,"Sum6 (1)"}</definedName>
    <definedName name="xxxxxxx" localSheetId="13" hidden="1">{#N/A,#N/A,FALSE,"Sum6 (1)"}</definedName>
    <definedName name="xxxxxxx" localSheetId="14" hidden="1">{#N/A,#N/A,FALSE,"Sum6 (1)"}</definedName>
    <definedName name="xxxxxxx" hidden="1">{#N/A,#N/A,FALSE,"Sum6 (1)"}</definedName>
    <definedName name="yetr" hidden="1">[5]RAB!#REF!</definedName>
    <definedName name="yjthtrfdhds" localSheetId="11" hidden="1">#REF!</definedName>
    <definedName name="yjthtrfdhds" localSheetId="0" hidden="1">#REF!</definedName>
    <definedName name="yjthtrfdhds" localSheetId="8" hidden="1">#REF!</definedName>
    <definedName name="yjthtrfdhds" localSheetId="5" hidden="1">#REF!</definedName>
    <definedName name="yjthtrfdhds" localSheetId="15" hidden="1">#REF!</definedName>
    <definedName name="yjthtrfdhds" localSheetId="6" hidden="1">#REF!</definedName>
    <definedName name="yjthtrfdhds" localSheetId="4" hidden="1">#REF!</definedName>
    <definedName name="yjthtrfdhds" localSheetId="7" hidden="1">#REF!</definedName>
    <definedName name="yjthtrfdhds" localSheetId="12" hidden="1">#REF!</definedName>
    <definedName name="yjthtrfdhds" localSheetId="10" hidden="1">#REF!</definedName>
    <definedName name="yjthtrfdhds" localSheetId="13" hidden="1">#REF!</definedName>
    <definedName name="yjthtrfdhds" localSheetId="14" hidden="1">#REF!</definedName>
    <definedName name="yjthtrfdhds" hidden="1">#REF!</definedName>
    <definedName name="yre" localSheetId="11" hidden="1">[2]BalanceSheet!#REF!</definedName>
    <definedName name="yre" localSheetId="8" hidden="1">[2]BalanceSheet!#REF!</definedName>
    <definedName name="yre" localSheetId="5" hidden="1">[2]BalanceSheet!#REF!</definedName>
    <definedName name="yre" localSheetId="15" hidden="1">[2]BalanceSheet!#REF!</definedName>
    <definedName name="yre" localSheetId="6" hidden="1">[2]BalanceSheet!#REF!</definedName>
    <definedName name="yre" localSheetId="4" hidden="1">[2]BalanceSheet!#REF!</definedName>
    <definedName name="yre" localSheetId="7" hidden="1">[2]BalanceSheet!#REF!</definedName>
    <definedName name="yre" localSheetId="12" hidden="1">[2]BalanceSheet!#REF!</definedName>
    <definedName name="yre" localSheetId="10" hidden="1">[2]BalanceSheet!#REF!</definedName>
    <definedName name="yre" localSheetId="13" hidden="1">[2]BalanceSheet!#REF!</definedName>
    <definedName name="yre" localSheetId="14" hidden="1">[2]BalanceSheet!#REF!</definedName>
    <definedName name="yre" hidden="1">[2]BalanceSheet!#REF!</definedName>
    <definedName name="yret" localSheetId="11" hidden="1">[3]RAB!#REF!</definedName>
    <definedName name="yret" localSheetId="8" hidden="1">[3]RAB!#REF!</definedName>
    <definedName name="yret" localSheetId="5" hidden="1">[3]RAB!#REF!</definedName>
    <definedName name="yret" localSheetId="15" hidden="1">[3]RAB!#REF!</definedName>
    <definedName name="yret" localSheetId="6" hidden="1">[3]RAB!#REF!</definedName>
    <definedName name="yret" localSheetId="4" hidden="1">[3]RAB!#REF!</definedName>
    <definedName name="yret" localSheetId="7" hidden="1">[3]RAB!#REF!</definedName>
    <definedName name="yret" localSheetId="12" hidden="1">[3]RAB!#REF!</definedName>
    <definedName name="yret" localSheetId="10" hidden="1">[3]RAB!#REF!</definedName>
    <definedName name="yret" localSheetId="13" hidden="1">[3]RAB!#REF!</definedName>
    <definedName name="yret" localSheetId="14" hidden="1">[3]RAB!#REF!</definedName>
    <definedName name="yret" hidden="1">[3]RAB!#REF!</definedName>
    <definedName name="ytwtr" localSheetId="11" hidden="1">#REF!</definedName>
    <definedName name="ytwtr" localSheetId="0" hidden="1">#REF!</definedName>
    <definedName name="ytwtr" localSheetId="8" hidden="1">#REF!</definedName>
    <definedName name="ytwtr" localSheetId="5" hidden="1">#REF!</definedName>
    <definedName name="ytwtr" localSheetId="15" hidden="1">#REF!</definedName>
    <definedName name="ytwtr" localSheetId="6" hidden="1">#REF!</definedName>
    <definedName name="ytwtr" localSheetId="4" hidden="1">#REF!</definedName>
    <definedName name="ytwtr" localSheetId="7" hidden="1">#REF!</definedName>
    <definedName name="ytwtr" localSheetId="12" hidden="1">#REF!</definedName>
    <definedName name="ytwtr" localSheetId="10" hidden="1">#REF!</definedName>
    <definedName name="ytwtr" localSheetId="13" hidden="1">#REF!</definedName>
    <definedName name="ytwtr" localSheetId="14" hidden="1">#REF!</definedName>
    <definedName name="ytwtr" hidden="1">#REF!</definedName>
    <definedName name="yu" localSheetId="11" hidden="1">[2]BalanceSheet!#REF!</definedName>
    <definedName name="yu" localSheetId="8" hidden="1">[2]BalanceSheet!#REF!</definedName>
    <definedName name="yu" localSheetId="5" hidden="1">[2]BalanceSheet!#REF!</definedName>
    <definedName name="yu" localSheetId="15" hidden="1">[2]BalanceSheet!#REF!</definedName>
    <definedName name="yu" localSheetId="6" hidden="1">[2]BalanceSheet!#REF!</definedName>
    <definedName name="yu" localSheetId="4" hidden="1">[2]BalanceSheet!#REF!</definedName>
    <definedName name="yu" localSheetId="7" hidden="1">[2]BalanceSheet!#REF!</definedName>
    <definedName name="yu" localSheetId="12" hidden="1">[2]BalanceSheet!#REF!</definedName>
    <definedName name="yu" localSheetId="10" hidden="1">[2]BalanceSheet!#REF!</definedName>
    <definedName name="yu" localSheetId="13" hidden="1">[2]BalanceSheet!#REF!</definedName>
    <definedName name="yu" localSheetId="14" hidden="1">[2]BalanceSheet!#REF!</definedName>
    <definedName name="yu" hidden="1">[2]BalanceSheet!#REF!</definedName>
    <definedName name="z" localSheetId="11" hidden="1">{#N/A,#N/A,FALSE,"Coversheet";#N/A,#N/A,FALSE,"QA"}</definedName>
    <definedName name="z" localSheetId="0" hidden="1">{#N/A,#N/A,FALSE,"Coversheet";#N/A,#N/A,FALSE,"QA"}</definedName>
    <definedName name="z" localSheetId="8" hidden="1">{#N/A,#N/A,FALSE,"Coversheet";#N/A,#N/A,FALSE,"QA"}</definedName>
    <definedName name="z" localSheetId="5" hidden="1">{#N/A,#N/A,FALSE,"Coversheet";#N/A,#N/A,FALSE,"QA"}</definedName>
    <definedName name="z" localSheetId="15" hidden="1">{#N/A,#N/A,FALSE,"Coversheet";#N/A,#N/A,FALSE,"QA"}</definedName>
    <definedName name="z" localSheetId="6" hidden="1">{#N/A,#N/A,FALSE,"Coversheet";#N/A,#N/A,FALSE,"QA"}</definedName>
    <definedName name="z" localSheetId="4" hidden="1">{#N/A,#N/A,FALSE,"Coversheet";#N/A,#N/A,FALSE,"QA"}</definedName>
    <definedName name="z" localSheetId="7" hidden="1">{#N/A,#N/A,FALSE,"Coversheet";#N/A,#N/A,FALSE,"QA"}</definedName>
    <definedName name="z" localSheetId="12" hidden="1">{#N/A,#N/A,FALSE,"Coversheet";#N/A,#N/A,FALSE,"QA"}</definedName>
    <definedName name="z" localSheetId="10" hidden="1">{#N/A,#N/A,FALSE,"Coversheet";#N/A,#N/A,FALSE,"QA"}</definedName>
    <definedName name="z" localSheetId="13" hidden="1">{#N/A,#N/A,FALSE,"Coversheet";#N/A,#N/A,FALSE,"QA"}</definedName>
    <definedName name="z" localSheetId="14" hidden="1">{#N/A,#N/A,FALSE,"Coversheet";#N/A,#N/A,FALSE,"QA"}</definedName>
    <definedName name="z" hidden="1">{#N/A,#N/A,FALSE,"Coversheet";#N/A,#N/A,FALSE,"QA"}</definedName>
    <definedName name="zzz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8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5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6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7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3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4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6" l="1"/>
  <c r="G11" i="26" l="1"/>
  <c r="J7" i="26" l="1"/>
  <c r="I9" i="26"/>
  <c r="J6" i="26"/>
  <c r="I6" i="26"/>
  <c r="J8" i="26"/>
  <c r="I5" i="26"/>
  <c r="J10" i="26" l="1"/>
  <c r="G5" i="11" s="1"/>
  <c r="I7" i="26"/>
  <c r="I10" i="26" s="1"/>
  <c r="E20" i="2" l="1"/>
  <c r="E29" i="9"/>
  <c r="C35" i="9"/>
  <c r="C20" i="9"/>
  <c r="C33" i="9"/>
  <c r="C31" i="9"/>
  <c r="C30" i="9"/>
  <c r="C57" i="6"/>
  <c r="A40" i="2" l="1"/>
  <c r="D40" i="2"/>
  <c r="E14" i="2"/>
  <c r="E37" i="2" s="1"/>
  <c r="F37" i="2" s="1"/>
  <c r="D10" i="2"/>
  <c r="D36" i="2" s="1"/>
  <c r="E10" i="2"/>
  <c r="E36" i="2" s="1"/>
  <c r="F36" i="2" s="1"/>
  <c r="D12" i="2"/>
  <c r="E12" i="2"/>
  <c r="D9" i="2"/>
  <c r="D35" i="2" s="1"/>
  <c r="D7" i="2"/>
  <c r="D34" i="2" s="1"/>
  <c r="D5" i="2"/>
  <c r="D6" i="2"/>
  <c r="E6" i="2"/>
  <c r="D8" i="2"/>
  <c r="E8" i="2"/>
  <c r="D33" i="2"/>
  <c r="D38" i="2"/>
  <c r="D37" i="2"/>
  <c r="E32" i="2"/>
  <c r="F32" i="2"/>
  <c r="D32" i="2"/>
  <c r="I21" i="23"/>
  <c r="L17" i="23"/>
  <c r="L19" i="23" s="1"/>
  <c r="L21" i="23" s="1"/>
  <c r="L22" i="23" s="1"/>
  <c r="L23" i="23" s="1"/>
  <c r="I17" i="23"/>
  <c r="H15" i="23"/>
  <c r="H16" i="23" s="1"/>
  <c r="H17" i="23" s="1"/>
  <c r="H18" i="23" s="1"/>
  <c r="H19" i="23" s="1"/>
  <c r="H20" i="23" s="1"/>
  <c r="H21" i="23" s="1"/>
  <c r="D39" i="2" l="1"/>
  <c r="H22" i="23"/>
  <c r="H23" i="23" s="1"/>
  <c r="I23" i="23"/>
  <c r="A35" i="2" l="1"/>
  <c r="A36" i="2"/>
  <c r="A37" i="2"/>
  <c r="A38" i="2"/>
  <c r="A39" i="2"/>
  <c r="E25" i="2"/>
  <c r="A30" i="2"/>
  <c r="A31" i="2"/>
  <c r="A32" i="2"/>
  <c r="A33" i="2"/>
  <c r="A34" i="2"/>
  <c r="F10" i="2" l="1"/>
  <c r="D11" i="7" l="1"/>
  <c r="D5" i="7"/>
  <c r="C11" i="7"/>
  <c r="C5" i="7"/>
  <c r="D19" i="2" l="1"/>
  <c r="D18" i="2"/>
  <c r="C21" i="2"/>
  <c r="C20" i="2"/>
  <c r="C19" i="2"/>
  <c r="C18" i="2"/>
  <c r="E15" i="7"/>
  <c r="C62" i="6" l="1"/>
  <c r="C59" i="6"/>
  <c r="C21" i="23"/>
  <c r="F17" i="23"/>
  <c r="C17" i="23" s="1"/>
  <c r="B15" i="23"/>
  <c r="B16" i="23" s="1"/>
  <c r="B17" i="23" s="1"/>
  <c r="B18" i="23" s="1"/>
  <c r="B19" i="23" s="1"/>
  <c r="B20" i="23" s="1"/>
  <c r="B21" i="23" s="1"/>
  <c r="C52" i="6"/>
  <c r="C51" i="6"/>
  <c r="C26" i="14"/>
  <c r="C27" i="14" s="1"/>
  <c r="C25" i="14"/>
  <c r="C15" i="14"/>
  <c r="B15" i="21"/>
  <c r="C14" i="14"/>
  <c r="C9" i="14"/>
  <c r="D60" i="20"/>
  <c r="C60" i="20"/>
  <c r="F59" i="20"/>
  <c r="E59" i="20"/>
  <c r="F58" i="20"/>
  <c r="E58" i="20"/>
  <c r="F57" i="20"/>
  <c r="E57" i="20"/>
  <c r="E56" i="20"/>
  <c r="F56" i="20" s="1"/>
  <c r="E55" i="20"/>
  <c r="F55" i="20" s="1"/>
  <c r="F54" i="20"/>
  <c r="E54" i="20"/>
  <c r="F53" i="20"/>
  <c r="E53" i="20"/>
  <c r="F52" i="20"/>
  <c r="E52" i="20"/>
  <c r="F51" i="20"/>
  <c r="E51" i="20"/>
  <c r="E50" i="20"/>
  <c r="F50" i="20" s="1"/>
  <c r="E49" i="20"/>
  <c r="F49" i="20" s="1"/>
  <c r="F48" i="20"/>
  <c r="E48" i="20"/>
  <c r="F47" i="20"/>
  <c r="E47" i="20"/>
  <c r="F46" i="20"/>
  <c r="E46" i="20"/>
  <c r="F45" i="20"/>
  <c r="E45" i="20"/>
  <c r="F44" i="20"/>
  <c r="E44" i="20"/>
  <c r="E43" i="20"/>
  <c r="F43" i="20" s="1"/>
  <c r="E42" i="20"/>
  <c r="F42" i="20" s="1"/>
  <c r="F41" i="20"/>
  <c r="E41" i="20"/>
  <c r="F40" i="20"/>
  <c r="E40" i="20"/>
  <c r="F39" i="20"/>
  <c r="E39" i="20"/>
  <c r="F38" i="20"/>
  <c r="E38" i="20"/>
  <c r="F37" i="20"/>
  <c r="E37" i="20"/>
  <c r="E36" i="20"/>
  <c r="F36" i="20" s="1"/>
  <c r="E35" i="20"/>
  <c r="F35" i="20" s="1"/>
  <c r="F34" i="20"/>
  <c r="E34" i="20"/>
  <c r="F33" i="20"/>
  <c r="E33" i="20"/>
  <c r="F32" i="20"/>
  <c r="E32" i="20"/>
  <c r="F31" i="20"/>
  <c r="E31" i="20"/>
  <c r="E30" i="20"/>
  <c r="F30" i="20" s="1"/>
  <c r="E29" i="20"/>
  <c r="F29" i="20" s="1"/>
  <c r="F28" i="20"/>
  <c r="E28" i="20"/>
  <c r="F27" i="20"/>
  <c r="E27" i="20"/>
  <c r="F26" i="20"/>
  <c r="E26" i="20"/>
  <c r="F25" i="20"/>
  <c r="E25" i="20"/>
  <c r="F24" i="20"/>
  <c r="E24" i="20"/>
  <c r="E23" i="20"/>
  <c r="F23" i="20" s="1"/>
  <c r="E22" i="20"/>
  <c r="F22" i="20" s="1"/>
  <c r="F21" i="20"/>
  <c r="E21" i="20"/>
  <c r="F20" i="20"/>
  <c r="E20" i="20"/>
  <c r="F19" i="20"/>
  <c r="E19" i="20"/>
  <c r="F18" i="20"/>
  <c r="E18" i="20"/>
  <c r="F17" i="20"/>
  <c r="E17" i="20"/>
  <c r="E16" i="20"/>
  <c r="F16" i="20" s="1"/>
  <c r="E15" i="20"/>
  <c r="F15" i="20" s="1"/>
  <c r="F14" i="20"/>
  <c r="E14" i="20"/>
  <c r="F13" i="20"/>
  <c r="E13" i="20"/>
  <c r="F12" i="20"/>
  <c r="E12" i="20"/>
  <c r="E11" i="20"/>
  <c r="E10" i="20"/>
  <c r="E9" i="20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E8" i="20"/>
  <c r="E7" i="20"/>
  <c r="E60" i="20" s="1"/>
  <c r="E62" i="20" s="1"/>
  <c r="C11" i="15" s="1"/>
  <c r="D50" i="19"/>
  <c r="C50" i="19"/>
  <c r="F49" i="19"/>
  <c r="E49" i="19"/>
  <c r="F48" i="19"/>
  <c r="E48" i="19"/>
  <c r="F47" i="19"/>
  <c r="E47" i="19"/>
  <c r="E46" i="19"/>
  <c r="F46" i="19" s="1"/>
  <c r="E45" i="19"/>
  <c r="F45" i="19" s="1"/>
  <c r="F44" i="19"/>
  <c r="E44" i="19"/>
  <c r="F43" i="19"/>
  <c r="E43" i="19"/>
  <c r="F42" i="19"/>
  <c r="E42" i="19"/>
  <c r="F41" i="19"/>
  <c r="E41" i="19"/>
  <c r="F40" i="19"/>
  <c r="E40" i="19"/>
  <c r="E39" i="19"/>
  <c r="F39" i="19" s="1"/>
  <c r="E38" i="19"/>
  <c r="F38" i="19" s="1"/>
  <c r="F37" i="19"/>
  <c r="E37" i="19"/>
  <c r="F36" i="19"/>
  <c r="E36" i="19"/>
  <c r="F35" i="19"/>
  <c r="E35" i="19"/>
  <c r="F34" i="19"/>
  <c r="E34" i="19"/>
  <c r="F33" i="19"/>
  <c r="E33" i="19"/>
  <c r="E32" i="19"/>
  <c r="F32" i="19" s="1"/>
  <c r="E31" i="19"/>
  <c r="F31" i="19" s="1"/>
  <c r="F30" i="19"/>
  <c r="E30" i="19"/>
  <c r="F29" i="19"/>
  <c r="E29" i="19"/>
  <c r="F28" i="19"/>
  <c r="E28" i="19"/>
  <c r="F27" i="19"/>
  <c r="E27" i="19"/>
  <c r="F26" i="19"/>
  <c r="E26" i="19"/>
  <c r="E25" i="19"/>
  <c r="F25" i="19" s="1"/>
  <c r="F24" i="19"/>
  <c r="E24" i="19"/>
  <c r="F23" i="19"/>
  <c r="E23" i="19"/>
  <c r="F22" i="19"/>
  <c r="E22" i="19"/>
  <c r="F21" i="19"/>
  <c r="E21" i="19"/>
  <c r="F20" i="19"/>
  <c r="E20" i="19"/>
  <c r="E19" i="19"/>
  <c r="F19" i="19" s="1"/>
  <c r="E18" i="19"/>
  <c r="F18" i="19" s="1"/>
  <c r="F17" i="19"/>
  <c r="E17" i="19"/>
  <c r="F16" i="19"/>
  <c r="E16" i="19"/>
  <c r="F15" i="19"/>
  <c r="E15" i="19"/>
  <c r="F14" i="19"/>
  <c r="E14" i="19"/>
  <c r="F13" i="19"/>
  <c r="E13" i="19"/>
  <c r="E12" i="19"/>
  <c r="F12" i="19" s="1"/>
  <c r="E11" i="19"/>
  <c r="E50" i="19" s="1"/>
  <c r="E52" i="19" s="1"/>
  <c r="C6" i="15" s="1"/>
  <c r="F10" i="19"/>
  <c r="E10" i="19"/>
  <c r="E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E8" i="19"/>
  <c r="A8" i="19"/>
  <c r="E7" i="19"/>
  <c r="R46" i="18"/>
  <c r="Q46" i="18"/>
  <c r="K46" i="18"/>
  <c r="J46" i="18"/>
  <c r="D46" i="18"/>
  <c r="C46" i="18"/>
  <c r="T45" i="18"/>
  <c r="S45" i="18"/>
  <c r="M45" i="18"/>
  <c r="L45" i="18"/>
  <c r="I45" i="18"/>
  <c r="E45" i="18"/>
  <c r="F45" i="18" s="1"/>
  <c r="S44" i="18"/>
  <c r="T44" i="18" s="1"/>
  <c r="M44" i="18"/>
  <c r="L44" i="18"/>
  <c r="I44" i="18"/>
  <c r="F44" i="18"/>
  <c r="E44" i="18"/>
  <c r="T43" i="18"/>
  <c r="S43" i="18"/>
  <c r="M43" i="18"/>
  <c r="L43" i="18"/>
  <c r="I43" i="18"/>
  <c r="E43" i="18"/>
  <c r="F43" i="18" s="1"/>
  <c r="S42" i="18"/>
  <c r="T42" i="18" s="1"/>
  <c r="M42" i="18"/>
  <c r="L42" i="18"/>
  <c r="I42" i="18"/>
  <c r="F42" i="18"/>
  <c r="E42" i="18"/>
  <c r="T41" i="18"/>
  <c r="S41" i="18"/>
  <c r="M41" i="18"/>
  <c r="L41" i="18"/>
  <c r="I41" i="18"/>
  <c r="E41" i="18"/>
  <c r="F41" i="18" s="1"/>
  <c r="S40" i="18"/>
  <c r="T40" i="18" s="1"/>
  <c r="M40" i="18"/>
  <c r="L40" i="18"/>
  <c r="F40" i="18"/>
  <c r="E40" i="18"/>
  <c r="T39" i="18"/>
  <c r="S39" i="18"/>
  <c r="M39" i="18"/>
  <c r="L39" i="18"/>
  <c r="F39" i="18"/>
  <c r="E39" i="18"/>
  <c r="S38" i="18"/>
  <c r="T38" i="18" s="1"/>
  <c r="L38" i="18"/>
  <c r="M38" i="18" s="1"/>
  <c r="F38" i="18"/>
  <c r="E38" i="18"/>
  <c r="T37" i="18"/>
  <c r="S37" i="18"/>
  <c r="M37" i="18"/>
  <c r="L37" i="18"/>
  <c r="F37" i="18"/>
  <c r="E37" i="18"/>
  <c r="S36" i="18"/>
  <c r="T36" i="18" s="1"/>
  <c r="L36" i="18"/>
  <c r="M36" i="18" s="1"/>
  <c r="F36" i="18"/>
  <c r="E36" i="18"/>
  <c r="T35" i="18"/>
  <c r="S35" i="18"/>
  <c r="M35" i="18"/>
  <c r="L35" i="18"/>
  <c r="F35" i="18"/>
  <c r="E35" i="18"/>
  <c r="T34" i="18"/>
  <c r="S34" i="18"/>
  <c r="L34" i="18"/>
  <c r="M34" i="18" s="1"/>
  <c r="E34" i="18"/>
  <c r="F34" i="18" s="1"/>
  <c r="T33" i="18"/>
  <c r="S33" i="18"/>
  <c r="M33" i="18"/>
  <c r="L33" i="18"/>
  <c r="F33" i="18"/>
  <c r="E33" i="18"/>
  <c r="T32" i="18"/>
  <c r="S32" i="18"/>
  <c r="M32" i="18"/>
  <c r="L32" i="18"/>
  <c r="E32" i="18"/>
  <c r="F32" i="18" s="1"/>
  <c r="S31" i="18"/>
  <c r="T31" i="18" s="1"/>
  <c r="M31" i="18"/>
  <c r="L31" i="18"/>
  <c r="F31" i="18"/>
  <c r="E31" i="18"/>
  <c r="T30" i="18"/>
  <c r="S30" i="18"/>
  <c r="M30" i="18"/>
  <c r="L30" i="18"/>
  <c r="E30" i="18"/>
  <c r="F30" i="18" s="1"/>
  <c r="S29" i="18"/>
  <c r="T29" i="18" s="1"/>
  <c r="M29" i="18"/>
  <c r="L29" i="18"/>
  <c r="F29" i="18"/>
  <c r="E29" i="18"/>
  <c r="T28" i="18"/>
  <c r="S28" i="18"/>
  <c r="Q28" i="18"/>
  <c r="M28" i="18"/>
  <c r="L28" i="18"/>
  <c r="F28" i="18"/>
  <c r="E28" i="18"/>
  <c r="S27" i="18"/>
  <c r="T27" i="18" s="1"/>
  <c r="L27" i="18"/>
  <c r="M27" i="18" s="1"/>
  <c r="F27" i="18"/>
  <c r="E27" i="18"/>
  <c r="T26" i="18"/>
  <c r="S26" i="18"/>
  <c r="M26" i="18"/>
  <c r="L26" i="18"/>
  <c r="F26" i="18"/>
  <c r="E26" i="18"/>
  <c r="S25" i="18"/>
  <c r="T25" i="18" s="1"/>
  <c r="L25" i="18"/>
  <c r="M25" i="18" s="1"/>
  <c r="F25" i="18"/>
  <c r="E25" i="18"/>
  <c r="T24" i="18"/>
  <c r="S24" i="18"/>
  <c r="M24" i="18"/>
  <c r="L24" i="18"/>
  <c r="F24" i="18"/>
  <c r="E24" i="18"/>
  <c r="T23" i="18"/>
  <c r="S23" i="18"/>
  <c r="L23" i="18"/>
  <c r="M23" i="18" s="1"/>
  <c r="E23" i="18"/>
  <c r="F23" i="18" s="1"/>
  <c r="T22" i="18"/>
  <c r="S22" i="18"/>
  <c r="M22" i="18"/>
  <c r="L22" i="18"/>
  <c r="F22" i="18"/>
  <c r="E22" i="18"/>
  <c r="T21" i="18"/>
  <c r="S21" i="18"/>
  <c r="M21" i="18"/>
  <c r="L21" i="18"/>
  <c r="E21" i="18"/>
  <c r="F21" i="18" s="1"/>
  <c r="S20" i="18"/>
  <c r="T20" i="18" s="1"/>
  <c r="M20" i="18"/>
  <c r="L20" i="18"/>
  <c r="F20" i="18"/>
  <c r="E20" i="18"/>
  <c r="T19" i="18"/>
  <c r="S19" i="18"/>
  <c r="M19" i="18"/>
  <c r="L19" i="18"/>
  <c r="E19" i="18"/>
  <c r="F19" i="18" s="1"/>
  <c r="S18" i="18"/>
  <c r="T18" i="18" s="1"/>
  <c r="M18" i="18"/>
  <c r="L18" i="18"/>
  <c r="F18" i="18"/>
  <c r="E18" i="18"/>
  <c r="T17" i="18"/>
  <c r="S17" i="18"/>
  <c r="M17" i="18"/>
  <c r="L17" i="18"/>
  <c r="F17" i="18"/>
  <c r="E17" i="18"/>
  <c r="S16" i="18"/>
  <c r="T16" i="18" s="1"/>
  <c r="L16" i="18"/>
  <c r="M16" i="18" s="1"/>
  <c r="F16" i="18"/>
  <c r="E16" i="18"/>
  <c r="T15" i="18"/>
  <c r="S15" i="18"/>
  <c r="M15" i="18"/>
  <c r="L15" i="18"/>
  <c r="F15" i="18"/>
  <c r="E15" i="18"/>
  <c r="T14" i="18"/>
  <c r="S14" i="18"/>
  <c r="L14" i="18"/>
  <c r="M14" i="18" s="1"/>
  <c r="E14" i="18"/>
  <c r="F14" i="18" s="1"/>
  <c r="T13" i="18"/>
  <c r="S13" i="18"/>
  <c r="M13" i="18"/>
  <c r="L13" i="18"/>
  <c r="F13" i="18"/>
  <c r="E13" i="18"/>
  <c r="T12" i="18"/>
  <c r="S12" i="18"/>
  <c r="L12" i="18"/>
  <c r="M12" i="18" s="1"/>
  <c r="E12" i="18"/>
  <c r="F12" i="18" s="1"/>
  <c r="T11" i="18"/>
  <c r="S11" i="18"/>
  <c r="M11" i="18"/>
  <c r="L11" i="18"/>
  <c r="E11" i="18"/>
  <c r="S10" i="18"/>
  <c r="L10" i="18"/>
  <c r="E10" i="18"/>
  <c r="S9" i="18"/>
  <c r="O9" i="18"/>
  <c r="O10" i="18" s="1"/>
  <c r="O11" i="18" s="1"/>
  <c r="O12" i="18" s="1"/>
  <c r="O13" i="18" s="1"/>
  <c r="O14" i="18" s="1"/>
  <c r="O15" i="18" s="1"/>
  <c r="O16" i="18" s="1"/>
  <c r="O17" i="18" s="1"/>
  <c r="O18" i="18" s="1"/>
  <c r="O19" i="18" s="1"/>
  <c r="O20" i="18" s="1"/>
  <c r="O21" i="18" s="1"/>
  <c r="O22" i="18" s="1"/>
  <c r="O23" i="18" s="1"/>
  <c r="O24" i="18" s="1"/>
  <c r="O25" i="18" s="1"/>
  <c r="O26" i="18" s="1"/>
  <c r="O27" i="18" s="1"/>
  <c r="O28" i="18" s="1"/>
  <c r="O29" i="18" s="1"/>
  <c r="O30" i="18" s="1"/>
  <c r="O31" i="18" s="1"/>
  <c r="O32" i="18" s="1"/>
  <c r="O33" i="18" s="1"/>
  <c r="O34" i="18" s="1"/>
  <c r="O35" i="18" s="1"/>
  <c r="O36" i="18" s="1"/>
  <c r="L9" i="18"/>
  <c r="L46" i="18" s="1"/>
  <c r="L48" i="18" s="1"/>
  <c r="H9" i="18"/>
  <c r="H10" i="18" s="1"/>
  <c r="H11" i="18" s="1"/>
  <c r="H12" i="18" s="1"/>
  <c r="H13" i="18" s="1"/>
  <c r="H14" i="18" s="1"/>
  <c r="H15" i="18" s="1"/>
  <c r="H16" i="18" s="1"/>
  <c r="H17" i="18" s="1"/>
  <c r="H18" i="18" s="1"/>
  <c r="H19" i="18" s="1"/>
  <c r="H20" i="18" s="1"/>
  <c r="H21" i="18" s="1"/>
  <c r="H22" i="18" s="1"/>
  <c r="H23" i="18" s="1"/>
  <c r="H24" i="18" s="1"/>
  <c r="H25" i="18" s="1"/>
  <c r="H26" i="18" s="1"/>
  <c r="H27" i="18" s="1"/>
  <c r="H28" i="18" s="1"/>
  <c r="H29" i="18" s="1"/>
  <c r="H30" i="18" s="1"/>
  <c r="H31" i="18" s="1"/>
  <c r="H32" i="18" s="1"/>
  <c r="H33" i="18" s="1"/>
  <c r="H34" i="18" s="1"/>
  <c r="H35" i="18" s="1"/>
  <c r="H36" i="18" s="1"/>
  <c r="E9" i="18"/>
  <c r="E46" i="18" s="1"/>
  <c r="A9" i="18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S8" i="18"/>
  <c r="S46" i="18" s="1"/>
  <c r="S48" i="18" s="1"/>
  <c r="O8" i="18"/>
  <c r="L8" i="18"/>
  <c r="H8" i="18"/>
  <c r="E8" i="18"/>
  <c r="A8" i="18"/>
  <c r="S7" i="18"/>
  <c r="L7" i="18"/>
  <c r="E7" i="18"/>
  <c r="J7" i="17"/>
  <c r="K6" i="17"/>
  <c r="J6" i="17"/>
  <c r="D12" i="16"/>
  <c r="C12" i="16"/>
  <c r="D9" i="16"/>
  <c r="D6" i="16"/>
  <c r="D15" i="15"/>
  <c r="C15" i="15"/>
  <c r="C14" i="15"/>
  <c r="D14" i="15" s="1"/>
  <c r="D9" i="15"/>
  <c r="C9" i="15"/>
  <c r="C4" i="15"/>
  <c r="D4" i="15" s="1"/>
  <c r="A35" i="14"/>
  <c r="A33" i="14"/>
  <c r="A32" i="14"/>
  <c r="A29" i="14"/>
  <c r="A27" i="14"/>
  <c r="A26" i="14"/>
  <c r="A25" i="14"/>
  <c r="A22" i="14"/>
  <c r="A19" i="14"/>
  <c r="A17" i="14"/>
  <c r="A16" i="14"/>
  <c r="A15" i="14"/>
  <c r="A14" i="14"/>
  <c r="A13" i="14"/>
  <c r="A10" i="14"/>
  <c r="A9" i="14"/>
  <c r="A8" i="14"/>
  <c r="C48" i="6"/>
  <c r="D20" i="13"/>
  <c r="D21" i="13" s="1"/>
  <c r="E15" i="13"/>
  <c r="F15" i="13" s="1"/>
  <c r="D15" i="13"/>
  <c r="E13" i="13"/>
  <c r="D13" i="13"/>
  <c r="C47" i="6"/>
  <c r="D18" i="12"/>
  <c r="D20" i="12" s="1"/>
  <c r="D15" i="12"/>
  <c r="A12" i="12"/>
  <c r="A13" i="12" s="1"/>
  <c r="A14" i="12" s="1"/>
  <c r="A15" i="12" s="1"/>
  <c r="A16" i="12" s="1"/>
  <c r="A17" i="12" s="1"/>
  <c r="A18" i="12" s="1"/>
  <c r="A19" i="12" s="1"/>
  <c r="A20" i="12" s="1"/>
  <c r="H4" i="3"/>
  <c r="H5" i="3"/>
  <c r="H6" i="3"/>
  <c r="H3" i="3"/>
  <c r="G9" i="11"/>
  <c r="C46" i="6" s="1"/>
  <c r="C41" i="6"/>
  <c r="C40" i="6"/>
  <c r="C33" i="6"/>
  <c r="C32" i="6"/>
  <c r="C31" i="6"/>
  <c r="C30" i="6"/>
  <c r="C29" i="6"/>
  <c r="C25" i="6"/>
  <c r="C24" i="6"/>
  <c r="C22" i="6"/>
  <c r="C21" i="6"/>
  <c r="C20" i="6"/>
  <c r="C15" i="6"/>
  <c r="C13" i="6"/>
  <c r="C25" i="9"/>
  <c r="C24" i="9"/>
  <c r="C26" i="9" s="1"/>
  <c r="C19" i="9" s="1"/>
  <c r="C23" i="9"/>
  <c r="C9" i="6"/>
  <c r="M11" i="8"/>
  <c r="P11" i="8" s="1"/>
  <c r="K11" i="8"/>
  <c r="J11" i="8"/>
  <c r="F11" i="8"/>
  <c r="C9" i="7"/>
  <c r="C12" i="7" s="1"/>
  <c r="C3" i="7"/>
  <c r="C6" i="7" s="1"/>
  <c r="E17" i="7"/>
  <c r="D17" i="7"/>
  <c r="C17" i="7"/>
  <c r="F17" i="7" s="1"/>
  <c r="E16" i="7"/>
  <c r="C16" i="7"/>
  <c r="F11" i="7"/>
  <c r="F5" i="7"/>
  <c r="C23" i="6" l="1"/>
  <c r="C29" i="9"/>
  <c r="C32" i="9" s="1"/>
  <c r="C34" i="9" s="1"/>
  <c r="C22" i="14"/>
  <c r="E5" i="2"/>
  <c r="E33" i="2" s="1"/>
  <c r="F33" i="2" s="1"/>
  <c r="B22" i="23"/>
  <c r="B23" i="23" s="1"/>
  <c r="F19" i="23"/>
  <c r="F21" i="23" s="1"/>
  <c r="F22" i="23" s="1"/>
  <c r="F23" i="23" s="1"/>
  <c r="F60" i="20"/>
  <c r="F62" i="20" s="1"/>
  <c r="D11" i="15" s="1"/>
  <c r="T46" i="18"/>
  <c r="T48" i="18" s="1"/>
  <c r="F46" i="18"/>
  <c r="M46" i="18"/>
  <c r="M48" i="18" s="1"/>
  <c r="O41" i="18"/>
  <c r="O37" i="18"/>
  <c r="D5" i="16"/>
  <c r="D7" i="16" s="1"/>
  <c r="C10" i="15"/>
  <c r="C12" i="15" s="1"/>
  <c r="A47" i="19"/>
  <c r="A49" i="19" s="1"/>
  <c r="A48" i="19"/>
  <c r="H41" i="18"/>
  <c r="H37" i="18"/>
  <c r="C5" i="16"/>
  <c r="C7" i="16" s="1"/>
  <c r="C5" i="15"/>
  <c r="E48" i="18"/>
  <c r="F11" i="19"/>
  <c r="F50" i="19" s="1"/>
  <c r="F52" i="19" s="1"/>
  <c r="D6" i="15" s="1"/>
  <c r="H8" i="13"/>
  <c r="G8" i="13"/>
  <c r="H7" i="13"/>
  <c r="G7" i="13"/>
  <c r="H6" i="13"/>
  <c r="G6" i="13"/>
  <c r="H12" i="13"/>
  <c r="G12" i="13"/>
  <c r="H11" i="13"/>
  <c r="G11" i="13"/>
  <c r="H10" i="13"/>
  <c r="G10" i="13"/>
  <c r="H9" i="13"/>
  <c r="G9" i="13"/>
  <c r="N11" i="8"/>
  <c r="C15" i="7"/>
  <c r="C7" i="6" s="1"/>
  <c r="E18" i="2" s="1"/>
  <c r="F18" i="2" l="1"/>
  <c r="C23" i="23"/>
  <c r="O38" i="18"/>
  <c r="O42" i="18"/>
  <c r="F48" i="18"/>
  <c r="C8" i="16"/>
  <c r="C10" i="16" s="1"/>
  <c r="C13" i="16" s="1"/>
  <c r="C8" i="14" s="1"/>
  <c r="C10" i="14" s="1"/>
  <c r="D5" i="15"/>
  <c r="D10" i="15"/>
  <c r="D12" i="15" s="1"/>
  <c r="D8" i="16"/>
  <c r="D10" i="16" s="1"/>
  <c r="D13" i="16" s="1"/>
  <c r="C13" i="14" s="1"/>
  <c r="C7" i="15"/>
  <c r="C16" i="15"/>
  <c r="H38" i="18"/>
  <c r="H42" i="18"/>
  <c r="G13" i="13"/>
  <c r="G15" i="13" s="1"/>
  <c r="H13" i="13"/>
  <c r="H15" i="13" s="1"/>
  <c r="I15" i="13" s="1"/>
  <c r="C18" i="7"/>
  <c r="D16" i="15" l="1"/>
  <c r="D7" i="15"/>
  <c r="O43" i="18"/>
  <c r="O39" i="18"/>
  <c r="H43" i="18"/>
  <c r="H39" i="18"/>
  <c r="E3" i="7"/>
  <c r="H40" i="18" l="1"/>
  <c r="H45" i="18" s="1"/>
  <c r="H44" i="18"/>
  <c r="O40" i="18"/>
  <c r="O45" i="18" s="1"/>
  <c r="O44" i="18"/>
  <c r="E18" i="7"/>
  <c r="E9" i="7"/>
  <c r="E12" i="7" s="1"/>
  <c r="E6" i="7"/>
  <c r="E21" i="2" l="1"/>
  <c r="D21" i="2"/>
  <c r="D20" i="2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C36" i="6"/>
  <c r="A29" i="6"/>
  <c r="A28" i="6"/>
  <c r="A27" i="6"/>
  <c r="A26" i="6"/>
  <c r="A25" i="6"/>
  <c r="A24" i="6"/>
  <c r="A23" i="6"/>
  <c r="A22" i="6"/>
  <c r="A21" i="6"/>
  <c r="C26" i="6"/>
  <c r="A20" i="6"/>
  <c r="A19" i="6"/>
  <c r="A18" i="6"/>
  <c r="C17" i="6"/>
  <c r="A17" i="6"/>
  <c r="A16" i="6"/>
  <c r="A15" i="6"/>
  <c r="A14" i="6"/>
  <c r="A13" i="6"/>
  <c r="A12" i="6"/>
  <c r="A11" i="6"/>
  <c r="A10" i="6"/>
  <c r="A9" i="6"/>
  <c r="A8" i="6"/>
  <c r="A7" i="6"/>
  <c r="C12" i="2"/>
  <c r="C10" i="2"/>
  <c r="C16" i="5"/>
  <c r="C55" i="5"/>
  <c r="C47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C8" i="2"/>
  <c r="C6" i="2"/>
  <c r="C5" i="2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60" i="4"/>
  <c r="A59" i="4"/>
  <c r="A57" i="4"/>
  <c r="A56" i="4"/>
  <c r="A54" i="4"/>
  <c r="A53" i="4"/>
  <c r="A52" i="4"/>
  <c r="A51" i="4"/>
  <c r="A50" i="4"/>
  <c r="C49" i="4"/>
  <c r="A49" i="4"/>
  <c r="C53" i="4"/>
  <c r="A48" i="4"/>
  <c r="A47" i="4"/>
  <c r="A46" i="4"/>
  <c r="A43" i="4"/>
  <c r="A42" i="4"/>
  <c r="A41" i="4"/>
  <c r="A40" i="4"/>
  <c r="A38" i="4"/>
  <c r="A36" i="4"/>
  <c r="A35" i="4"/>
  <c r="A34" i="4"/>
  <c r="C36" i="4"/>
  <c r="A33" i="4"/>
  <c r="A32" i="4"/>
  <c r="A31" i="4"/>
  <c r="A30" i="4"/>
  <c r="A29" i="4"/>
  <c r="A26" i="4"/>
  <c r="A25" i="4"/>
  <c r="A24" i="4"/>
  <c r="A23" i="4"/>
  <c r="A22" i="4"/>
  <c r="C26" i="4"/>
  <c r="A21" i="4"/>
  <c r="A20" i="4"/>
  <c r="A17" i="4"/>
  <c r="A16" i="4"/>
  <c r="A15" i="4"/>
  <c r="A14" i="4"/>
  <c r="C17" i="4"/>
  <c r="A13" i="4"/>
  <c r="A10" i="4"/>
  <c r="A9" i="4"/>
  <c r="A8" i="4"/>
  <c r="C10" i="4"/>
  <c r="A7" i="4"/>
  <c r="F14" i="2"/>
  <c r="D11" i="2" l="1"/>
  <c r="F20" i="2"/>
  <c r="F21" i="2"/>
  <c r="F5" i="2"/>
  <c r="F6" i="2"/>
  <c r="F8" i="2"/>
  <c r="F12" i="2"/>
  <c r="C38" i="4"/>
  <c r="C43" i="4" s="1"/>
  <c r="C54" i="4" s="1"/>
  <c r="C57" i="4" s="1"/>
  <c r="C60" i="4" s="1"/>
  <c r="A7" i="3"/>
  <c r="A6" i="3"/>
  <c r="A5" i="3"/>
  <c r="A4" i="3"/>
  <c r="A3" i="3"/>
  <c r="E7" i="3"/>
  <c r="F6" i="3"/>
  <c r="G6" i="3" s="1"/>
  <c r="F5" i="3"/>
  <c r="G5" i="3" s="1"/>
  <c r="F4" i="3"/>
  <c r="G4" i="3" s="1"/>
  <c r="F3" i="3"/>
  <c r="G3" i="3" s="1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8" i="2"/>
  <c r="A9" i="2"/>
  <c r="A7" i="2"/>
  <c r="A6" i="2"/>
  <c r="A5" i="2"/>
  <c r="F7" i="3" l="1"/>
  <c r="G7" i="3" s="1"/>
  <c r="C7" i="2" l="1"/>
  <c r="C11" i="2" s="1"/>
  <c r="C18" i="5"/>
  <c r="C20" i="5" s="1"/>
  <c r="C29" i="5" l="1"/>
  <c r="C33" i="5" s="1"/>
  <c r="C34" i="5" s="1"/>
  <c r="C36" i="5" s="1"/>
  <c r="C13" i="2" l="1"/>
  <c r="C15" i="2" s="1"/>
  <c r="E24" i="2"/>
  <c r="D13" i="2" l="1"/>
  <c r="D15" i="2" s="1"/>
  <c r="C22" i="2"/>
  <c r="D22" i="2" l="1"/>
  <c r="D26" i="2" s="1"/>
  <c r="D27" i="2" s="1"/>
  <c r="C26" i="2"/>
  <c r="C27" i="2" s="1"/>
  <c r="E28" i="2" l="1"/>
  <c r="C29" i="2"/>
  <c r="D28" i="2"/>
  <c r="D29" i="2" s="1"/>
  <c r="D4" i="7" l="1"/>
  <c r="F4" i="7" l="1"/>
  <c r="D9" i="7"/>
  <c r="D10" i="7"/>
  <c r="F10" i="7" s="1"/>
  <c r="D12" i="7" l="1"/>
  <c r="F9" i="7"/>
  <c r="F12" i="7" s="1"/>
  <c r="D16" i="7"/>
  <c r="F16" i="7" s="1"/>
  <c r="C16" i="14" s="1"/>
  <c r="D3" i="7"/>
  <c r="D16" i="14" l="1"/>
  <c r="C17" i="14"/>
  <c r="C19" i="14" s="1"/>
  <c r="C30" i="14" s="1"/>
  <c r="C35" i="14" s="1"/>
  <c r="C50" i="6" s="1"/>
  <c r="D6" i="7"/>
  <c r="D15" i="7"/>
  <c r="F3" i="7"/>
  <c r="F6" i="7" s="1"/>
  <c r="E9" i="2" l="1"/>
  <c r="E35" i="2" s="1"/>
  <c r="D18" i="7"/>
  <c r="C8" i="6"/>
  <c r="F15" i="7"/>
  <c r="F18" i="7" s="1"/>
  <c r="F9" i="2" l="1"/>
  <c r="F35" i="2"/>
  <c r="E19" i="2"/>
  <c r="C49" i="6"/>
  <c r="C10" i="6"/>
  <c r="C38" i="6" s="1"/>
  <c r="E7" i="2" l="1"/>
  <c r="C53" i="6"/>
  <c r="C54" i="6" s="1"/>
  <c r="C60" i="6" s="1"/>
  <c r="C63" i="6" s="1"/>
  <c r="C43" i="6"/>
  <c r="E32" i="9"/>
  <c r="E22" i="2"/>
  <c r="E38" i="2" s="1"/>
  <c r="F19" i="2"/>
  <c r="F22" i="2" s="1"/>
  <c r="F7" i="2"/>
  <c r="E34" i="2" l="1"/>
  <c r="F34" i="2" s="1"/>
  <c r="E11" i="2"/>
  <c r="F11" i="2" s="1"/>
  <c r="F13" i="2" s="1"/>
  <c r="F15" i="2" s="1"/>
  <c r="F38" i="2"/>
  <c r="F39" i="2" s="1"/>
  <c r="E39" i="2"/>
  <c r="E13" i="2" l="1"/>
  <c r="E15" i="2" s="1"/>
  <c r="E26" i="2" s="1"/>
  <c r="E27" i="2" s="1"/>
  <c r="E40" i="2" s="1"/>
  <c r="F27" i="2" l="1"/>
  <c r="F40" i="2" s="1"/>
  <c r="F26" i="2"/>
  <c r="E29" i="2"/>
</calcChain>
</file>

<file path=xl/sharedStrings.xml><?xml version="1.0" encoding="utf-8"?>
<sst xmlns="http://schemas.openxmlformats.org/spreadsheetml/2006/main" count="709" uniqueCount="435">
  <si>
    <t>Exh. SEF-19 Colstrip Tracker</t>
  </si>
  <si>
    <t>Row</t>
  </si>
  <si>
    <t>3&amp;4</t>
  </si>
  <si>
    <t>Estimated Remediation and Cost of Removal</t>
  </si>
  <si>
    <t>Recovered Remediation</t>
  </si>
  <si>
    <t>Recovered Accretion Expense</t>
  </si>
  <si>
    <t>Recovered Decom</t>
  </si>
  <si>
    <t>1&amp;2</t>
  </si>
  <si>
    <t>Estimated Remediation &amp; Cost of Removal</t>
  </si>
  <si>
    <t>Total D&amp;R Costs</t>
  </si>
  <si>
    <t>PTCs:</t>
  </si>
  <si>
    <t>PTCs Reserved for D&amp;R</t>
  </si>
  <si>
    <t>Tracker Recovery:</t>
  </si>
  <si>
    <t>1&amp;2 D&amp;R Collected</t>
  </si>
  <si>
    <t>3&amp;4 D&amp;R Collected</t>
  </si>
  <si>
    <t>Gross Plant</t>
  </si>
  <si>
    <t>Years Remaining D&amp;R</t>
  </si>
  <si>
    <t>Years Remaining Plant</t>
  </si>
  <si>
    <t>"Revenue Requirement Summary" Tab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</si>
  <si>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</si>
  <si>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</si>
  <si>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</si>
  <si>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</si>
  <si>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</si>
  <si>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</si>
  <si>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</si>
  <si>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</si>
  <si>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</si>
  <si>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</si>
  <si>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</si>
  <si>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</si>
  <si>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</si>
  <si>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</si>
  <si>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</si>
  <si>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</si>
  <si>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</si>
  <si>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</si>
  <si>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</si>
  <si>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</si>
  <si>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</si>
  <si>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</si>
  <si>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</si>
  <si>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</si>
  <si>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REQUESTED RATE OF RETURN</t>
  </si>
  <si>
    <t>CONVERSION FACTOR</t>
  </si>
  <si>
    <t>SURPLUS / (DEFICIENCY)</t>
  </si>
  <si>
    <t>REVENUE REQUIREMENT OR (SURPLUS)</t>
  </si>
  <si>
    <t>NET REVENUE CHANGE BY RATE YEAR</t>
  </si>
  <si>
    <t>PRIOR YEAR REVENUE REQUIREMENT</t>
  </si>
  <si>
    <t>Production O&amp;M Expense</t>
  </si>
  <si>
    <t>Property and Liability Insurance</t>
  </si>
  <si>
    <t>Depreciation Expense</t>
  </si>
  <si>
    <t>Montana Energy Tax</t>
  </si>
  <si>
    <t>FIT on Tracker Items</t>
  </si>
  <si>
    <t>Decommissioning &amp; Remediation to Recover</t>
  </si>
  <si>
    <t>FIT Treasury Grant Amortization</t>
  </si>
  <si>
    <t>DFIT Reversal (EDIT, Flow-Through)</t>
  </si>
  <si>
    <t>1/1/2023-6/30/2023</t>
  </si>
  <si>
    <t>7/1/2023-6/30/2024</t>
  </si>
  <si>
    <t>Colstrip 3&amp;4 O&amp;M Tracker Recovery</t>
  </si>
  <si>
    <t>GL Account</t>
  </si>
  <si>
    <t xml:space="preserve">Property and Liability Insurance </t>
  </si>
  <si>
    <t xml:space="preserve">Montana Energy Tax </t>
  </si>
  <si>
    <t>Actual Expense/Recovery</t>
  </si>
  <si>
    <t>Total Tracker</t>
  </si>
  <si>
    <t>Net (Over)/Under Collection</t>
  </si>
  <si>
    <t>Description</t>
  </si>
  <si>
    <t>Under (Over) Collection from Prior Tracker Periods</t>
  </si>
  <si>
    <t>PUGET SOUND ENERGY</t>
  </si>
  <si>
    <t>2024 COLSTRIP TRACKER - REVENUE REQUIREMENT</t>
  </si>
  <si>
    <t>AS OF JUNE 30, 2023</t>
  </si>
  <si>
    <t>Revenue</t>
  </si>
  <si>
    <t>Ref #</t>
  </si>
  <si>
    <t>Item</t>
  </si>
  <si>
    <t>Requirement</t>
  </si>
  <si>
    <t>Plant</t>
  </si>
  <si>
    <t>Accumulated Depreciation</t>
  </si>
  <si>
    <t>Deferred Income Taxes</t>
  </si>
  <si>
    <t xml:space="preserve">Total Net Plant </t>
  </si>
  <si>
    <t>Regulatory Assets</t>
  </si>
  <si>
    <t>Colstrip 1&amp;2 Regulatory Asset</t>
  </si>
  <si>
    <t>Colstrip 3&amp;4 Regulatory Asset</t>
  </si>
  <si>
    <t>DFIT on 1&amp;2 Regulatory Asset</t>
  </si>
  <si>
    <t>DFIT on 3&amp;4 Regulatory Asset</t>
  </si>
  <si>
    <t>Total Regulatory Assets</t>
  </si>
  <si>
    <t xml:space="preserve">D&amp;R </t>
  </si>
  <si>
    <t>108-TGrant RCW 80.84</t>
  </si>
  <si>
    <t>Colstrip 1&amp;2 D&amp;R Spend</t>
  </si>
  <si>
    <t>Colstrip 1&amp;2 D&amp;R Recovery</t>
  </si>
  <si>
    <t>Pre 2023 3&amp;4 Recovered D&amp;R</t>
  </si>
  <si>
    <t>multiple</t>
  </si>
  <si>
    <t>Colstrip 3&amp;4 D&amp;R Spend</t>
  </si>
  <si>
    <t>Colstrip 3&amp;4 D&amp;R Recovery</t>
  </si>
  <si>
    <t>Total 1-4 D&amp;R</t>
  </si>
  <si>
    <t>PTC's</t>
  </si>
  <si>
    <t>Monteized PTCs</t>
  </si>
  <si>
    <t>PTC Accrued Interest</t>
  </si>
  <si>
    <t>Montana Transition Fund</t>
  </si>
  <si>
    <t>DFIT Monetized PTCs</t>
  </si>
  <si>
    <t>DFIT Monetized PTC Interest Accrual</t>
  </si>
  <si>
    <t>DFIT on Units 1&amp;2 PTC Application</t>
  </si>
  <si>
    <t>DFIT on Units 3&amp;4 PTC Application</t>
  </si>
  <si>
    <t>Total PTC's</t>
  </si>
  <si>
    <t>Total Rate Base</t>
  </si>
  <si>
    <t>Approved Rate of Return</t>
  </si>
  <si>
    <t>Approved Weighted Average Cost of Debt</t>
  </si>
  <si>
    <t>Statutory Federal Income Tax Rate</t>
  </si>
  <si>
    <t>Return on rate base</t>
  </si>
  <si>
    <t>Net Operating Income for:</t>
  </si>
  <si>
    <t>D&amp;R To Recover</t>
  </si>
  <si>
    <t>Total before revenue sensitive fees and taxes</t>
  </si>
  <si>
    <t>Conversion Factor</t>
  </si>
  <si>
    <t>Total Revenue Requirement</t>
  </si>
  <si>
    <t>Prior Year (2023 Revenue Requirement)</t>
  </si>
  <si>
    <t>Net Revenue Change</t>
  </si>
  <si>
    <t>DFIT Balances</t>
  </si>
  <si>
    <t>Existing Asset (ADIT)</t>
  </si>
  <si>
    <t>Dry Ash Removal (ADIT)</t>
  </si>
  <si>
    <t>Existing Asset (EDIT)</t>
  </si>
  <si>
    <t>Forecasted Additions (ADIT)</t>
  </si>
  <si>
    <t>Total</t>
  </si>
  <si>
    <t>DFIT Reversal</t>
  </si>
  <si>
    <t>EDIT</t>
  </si>
  <si>
    <t>Flow-Through Items</t>
  </si>
  <si>
    <t>Treasury Grant Amortization</t>
  </si>
  <si>
    <t>Total FIT</t>
  </si>
  <si>
    <t>2023 Rev Req</t>
  </si>
  <si>
    <t>2024 Rev Req</t>
  </si>
  <si>
    <t>2025 Rev req</t>
  </si>
  <si>
    <t>True-up of Expenses from Tracker Periods 1 and 2:</t>
  </si>
  <si>
    <t>Under (Over) Collection of O&amp;M, Property and Liab Ins, and MT Enrg Tax</t>
  </si>
  <si>
    <t>Prior Year (2024 Revenue Requirement)</t>
  </si>
  <si>
    <t>2025 COLSTRIP TRACKER - REVENUE REQUIREMENT</t>
  </si>
  <si>
    <t>AS OF SEPTEMBER 30, 2024</t>
  </si>
  <si>
    <t>Proposed</t>
  </si>
  <si>
    <t>As Approved</t>
  </si>
  <si>
    <t>Line</t>
  </si>
  <si>
    <t>Colstrip 3:</t>
  </si>
  <si>
    <t>Gross Plant in Service</t>
  </si>
  <si>
    <t>Deferred Federal Income Tax</t>
  </si>
  <si>
    <t>Net Plant Balance</t>
  </si>
  <si>
    <t>Decommissioning</t>
  </si>
  <si>
    <t>Remediation</t>
  </si>
  <si>
    <t>Colstrip 4:</t>
  </si>
  <si>
    <t>Colstrip 3&amp;4:</t>
  </si>
  <si>
    <t>Colstrip ADIT and EDIT</t>
  </si>
  <si>
    <t>July 2023- December 2025</t>
  </si>
  <si>
    <t>timing M1 add/(subtract)</t>
  </si>
  <si>
    <t>DFIT and F/T Reversal</t>
  </si>
  <si>
    <t>Year</t>
  </si>
  <si>
    <t>provision</t>
  </si>
  <si>
    <t>reversal</t>
  </si>
  <si>
    <t>f/t</t>
  </si>
  <si>
    <t>total</t>
  </si>
  <si>
    <t>Beg ADIT</t>
  </si>
  <si>
    <t>provision @ 21%</t>
  </si>
  <si>
    <t>total reversal @ ARAM rate</t>
  </si>
  <si>
    <t>total dfit</t>
  </si>
  <si>
    <t>End ADIT</t>
  </si>
  <si>
    <t>Beg EDIT</t>
  </si>
  <si>
    <t>EDIT reversal</t>
  </si>
  <si>
    <t>End EDIT</t>
  </si>
  <si>
    <t>F/T reversal</t>
  </si>
  <si>
    <t xml:space="preserve">EDIT + F/T </t>
  </si>
  <si>
    <t>Colstrip 3&amp;4</t>
  </si>
  <si>
    <t>2024</t>
  </si>
  <si>
    <t>Colstrip 1&amp;2 Non-legal RWIP/Salvage</t>
  </si>
  <si>
    <t>Reg Asst Unit 1&amp;2 DR</t>
  </si>
  <si>
    <t>Reg Asst Unit 3&amp;4 DR</t>
  </si>
  <si>
    <t>Colstrip 1-4 O&amp;M Deferral</t>
  </si>
  <si>
    <t>Colstrip 1-4 Prp &amp; Liab Ins Deferral</t>
  </si>
  <si>
    <t>Colstrip 3&amp;4 MT Energy Tax Deferral</t>
  </si>
  <si>
    <t>Colstrip 3&amp;4 Tracker Recovery</t>
  </si>
  <si>
    <t>Remediation Reserve</t>
  </si>
  <si>
    <t>LTD Accretion Expense</t>
  </si>
  <si>
    <t>Decommissioning Reserve</t>
  </si>
  <si>
    <t>EXH. SEF-3 page 1 of 3</t>
  </si>
  <si>
    <t>EXH. SEF-3 page 2 of 3</t>
  </si>
  <si>
    <t>EXH. SEF-3 page 3 of 3</t>
  </si>
  <si>
    <t>PUGET SOUND ENERGY - ELECTRIC</t>
  </si>
  <si>
    <t>ELECTRIC RESULTS OF OPERATIONS</t>
  </si>
  <si>
    <t>2022 GENERAL RATE CASE</t>
  </si>
  <si>
    <t>12 MONTHS ENDED JUNE 30, 2021</t>
  </si>
  <si>
    <t>GENERAL RATE INCREASE</t>
  </si>
  <si>
    <t>REQUESTED COST OF CAPITAL</t>
  </si>
  <si>
    <t>LINE</t>
  </si>
  <si>
    <t>CAPITAL</t>
  </si>
  <si>
    <t>WEIGHTED</t>
  </si>
  <si>
    <t>NO.</t>
  </si>
  <si>
    <t>DESCRIPTION</t>
  </si>
  <si>
    <t>RATE YEAR 1</t>
  </si>
  <si>
    <t>RATE YEAR 2</t>
  </si>
  <si>
    <t>RATE YEAR 3</t>
  </si>
  <si>
    <t>STRUCTURE</t>
  </si>
  <si>
    <t>COST</t>
  </si>
  <si>
    <t>RATE BASE</t>
  </si>
  <si>
    <t>Restating through December 2022</t>
  </si>
  <si>
    <t>BAD DEBTS</t>
  </si>
  <si>
    <t>RATE OF RETURN</t>
  </si>
  <si>
    <t>SHORT AND LONG TERM DEBT</t>
  </si>
  <si>
    <t>ANNUAL FILING FEE</t>
  </si>
  <si>
    <t>EQUITY</t>
  </si>
  <si>
    <t>STATE UTILITY TAX ( 3.8455% - ( LINE 1 * 3.8455% )  )</t>
  </si>
  <si>
    <t>OPERATING INCOME REQUIREMENT</t>
  </si>
  <si>
    <t>TOTAL</t>
  </si>
  <si>
    <t>SUM OF TAXES OTHER</t>
  </si>
  <si>
    <t>PRO FORMA OPERATING INCOME</t>
  </si>
  <si>
    <t>AFTER TAX SHORT TERM DEBT ( (LINE 1)* 79%)</t>
  </si>
  <si>
    <t>OPERATING INCOME DEFICIENCY</t>
  </si>
  <si>
    <t>CONVERSION FACTOR EXCLUDING FEDERAL INCOME TAX ( 1 - LINE 17 )</t>
  </si>
  <si>
    <t>TOTAL AFTER TAX COST OF CAPITAL</t>
  </si>
  <si>
    <t>FIT</t>
  </si>
  <si>
    <t xml:space="preserve">CONVERSION FACTOR INCL FEDERAL INCOME TAX ( LINE 18 - LINE 19 ) </t>
  </si>
  <si>
    <t>CUMULATIVE REVENUE CHANGE</t>
  </si>
  <si>
    <t>CHANGES TO OTHER PRICE SCHEDULES FROM EXH. BDJ-7</t>
  </si>
  <si>
    <t>`</t>
  </si>
  <si>
    <t>SET TO ZERO:</t>
  </si>
  <si>
    <t>SCHEDULE 95 - 2020 PCORC</t>
  </si>
  <si>
    <t>SCHEDULE 139</t>
  </si>
  <si>
    <t>NEW TARIFF RATES:</t>
  </si>
  <si>
    <t>SCHEDULE 139 - UPDATE RESOURCE COST TO 2023 AND UPDATE CREDIT</t>
  </si>
  <si>
    <t xml:space="preserve"> SCHEDULE 141A ENERGY CHARGE CREDIT IN SCH 139</t>
  </si>
  <si>
    <t>SCHEDULE 141C - COLSTRIP TRACKER</t>
  </si>
  <si>
    <t>IMPACT OF CHANGES IN LOAD</t>
  </si>
  <si>
    <t>SUBTOTAL CHANGES TO OTHER PRICE SCHEDULES</t>
  </si>
  <si>
    <t>NET REVENUE CHANGE AFTER TRACKERS AND RIDERS</t>
  </si>
  <si>
    <t>PERCENTAGE CHANGE</t>
  </si>
  <si>
    <t>REVENUES PER EXH. BDJ-7 BILL IMPACTS</t>
  </si>
  <si>
    <t>Note:  Amounts in bold and italics are different from the October 18, 2022 PSE Response to WUTC Bench Request 002.</t>
  </si>
  <si>
    <t>Double Click to</t>
  </si>
  <si>
    <t>See Explanation Below</t>
  </si>
  <si>
    <t>Check line 21 s/b $0 ===&gt;</t>
  </si>
  <si>
    <t>Check line 23 s/b $0 ===&gt;</t>
  </si>
  <si>
    <t>Check line 35 s/b $0 ===&gt;</t>
  </si>
  <si>
    <t>Check line 37 s/b $0 ===&gt;</t>
  </si>
  <si>
    <t>Check line 38 s/b $0 ===&gt;</t>
  </si>
  <si>
    <r>
      <t>Explanation of changes between BR2 and</t>
    </r>
    <r>
      <rPr>
        <sz val="9.35"/>
        <color rgb="FFFF0000"/>
        <rFont val="Calibri"/>
        <family val="2"/>
      </rPr>
      <t xml:space="preserve"> REVISED</t>
    </r>
    <r>
      <rPr>
        <sz val="11"/>
        <color theme="1"/>
        <rFont val="Calibri"/>
        <family val="2"/>
        <scheme val="minor"/>
      </rPr>
      <t xml:space="preserve"> Compliance Filing</t>
    </r>
  </si>
  <si>
    <t>Dollars</t>
  </si>
  <si>
    <t>% increase</t>
  </si>
  <si>
    <t>Net Revenue Change per BR 2 (NEW-PSE-WP-BDJ-7-ELEC-BILL-IMPACTS-22GRC-01-2022; Tabs "Rate Impacts_RY#1"; cell AB23 and "Rate Impacts_RY#2"; cell T23 )</t>
  </si>
  <si>
    <t>Update Power Costs</t>
  </si>
  <si>
    <t>Remove stlmt placeholder from Prod O&amp;M for the load adj. to Pwr Csts</t>
  </si>
  <si>
    <t>Changes to Other Price Schedules from Exh. BDJ-7 and rounding</t>
  </si>
  <si>
    <t>Net Revenue Change per Compliance Filing</t>
  </si>
  <si>
    <t>Check</t>
  </si>
  <si>
    <t>From BR2 - Same location as line 58</t>
  </si>
  <si>
    <t>2023 Change</t>
  </si>
  <si>
    <t>2024 Change</t>
  </si>
  <si>
    <t>IMPACT FOR CHANGES IN LOAD</t>
  </si>
  <si>
    <t>ROUNDING</t>
  </si>
  <si>
    <t>REVENUES PER EXH. BDJ-7 BILL IMPACTS - Bench Request 02</t>
  </si>
  <si>
    <t>REVENUES PER EXH. BDJ-7 BILL IMPACTS - Compliance</t>
  </si>
  <si>
    <t>ROUNDING FROM COS</t>
  </si>
  <si>
    <t xml:space="preserve">Colstrip Production O&amp;M </t>
  </si>
  <si>
    <t xml:space="preserve">2022 5YP </t>
  </si>
  <si>
    <t>Category 1</t>
  </si>
  <si>
    <t>Category 2</t>
  </si>
  <si>
    <t>Cost Center</t>
  </si>
  <si>
    <t>WBS Element</t>
  </si>
  <si>
    <t>Cost Element</t>
  </si>
  <si>
    <t>Corporate Items</t>
  </si>
  <si>
    <t>Generation Amortization</t>
  </si>
  <si>
    <t>CC_9801 - Generation Amortization</t>
  </si>
  <si>
    <t>W_C.99999.03.25.10 - COL U1 U2 Major Maint Amortization</t>
  </si>
  <si>
    <t>A_63300191 - Planning - Amortization</t>
  </si>
  <si>
    <t>W_C.99999.03.25.11 - COL U3 U4 Major Maint Amortization</t>
  </si>
  <si>
    <t>VP Direct</t>
  </si>
  <si>
    <t>Energy Supply</t>
  </si>
  <si>
    <t>CC_5012 - Joint Generation</t>
  </si>
  <si>
    <t>W_K.99999.03.24.03 - COL U1 U2 Operations</t>
  </si>
  <si>
    <t>A_63300152 - Planning - Outside Services-Service Prov</t>
  </si>
  <si>
    <t>W_K.99999.03.24.05 - COL U3 U4 Maintenance</t>
  </si>
  <si>
    <t>W_K.99999.03.24.06 - COL U3 U4 Operations</t>
  </si>
  <si>
    <t>KWH provided by Power Cost group 9/4/2024</t>
  </si>
  <si>
    <t>PUGET SOUND ENERGY-ELECTRIC</t>
  </si>
  <si>
    <t>MONTANA ELECTRIC ENERGY TAX</t>
  </si>
  <si>
    <t>Actual KWh / Rate Yr KWh</t>
  </si>
  <si>
    <t>Transmission Line Loss % for WECC</t>
  </si>
  <si>
    <t>WETT Tax Rate</t>
  </si>
  <si>
    <t xml:space="preserve">     WETT Tax</t>
  </si>
  <si>
    <t>EEELT Tax Rate</t>
  </si>
  <si>
    <t xml:space="preserve">     EEELT Tax</t>
  </si>
  <si>
    <t>RESTATED/PRO FORMA ENERGY TAX (LINE 1 X LINE 2)</t>
  </si>
  <si>
    <t>Based on 8.58% reduction shown in Talen Budget report:</t>
  </si>
  <si>
    <t>Policy premiums</t>
  </si>
  <si>
    <t>2023-24</t>
  </si>
  <si>
    <t>2024-25</t>
  </si>
  <si>
    <t xml:space="preserve">Unit 1&amp;2 </t>
  </si>
  <si>
    <t xml:space="preserve"> Unit 3&amp;4 </t>
  </si>
  <si>
    <t>Property Ins</t>
  </si>
  <si>
    <t>Excess Liability</t>
  </si>
  <si>
    <t>General Liability</t>
  </si>
  <si>
    <t>Auto Liability</t>
  </si>
  <si>
    <t>Cyber Insurance</t>
  </si>
  <si>
    <t>Financial Services Ins</t>
  </si>
  <si>
    <t>Jurisdictional Insp. (Boiler)</t>
  </si>
  <si>
    <t xml:space="preserve">Total 100% </t>
  </si>
  <si>
    <t>Puget %</t>
  </si>
  <si>
    <t>Puget's share (annual basis)</t>
  </si>
  <si>
    <t>Talen Budget for 2024</t>
  </si>
  <si>
    <t>Talen Budget for 2025</t>
  </si>
  <si>
    <t>Decrease in $</t>
  </si>
  <si>
    <t>Decrease as %</t>
  </si>
  <si>
    <t>Using Talen budget reduction as best estimate for 2025</t>
  </si>
  <si>
    <t xml:space="preserve">Estimated Decommissioning and Remediation Costs </t>
  </si>
  <si>
    <t>2025 Colstrip Tracker</t>
  </si>
  <si>
    <t>Balance</t>
  </si>
  <si>
    <t>D&amp;R Costs:</t>
  </si>
  <si>
    <t>Colstrip 1&amp;2:</t>
  </si>
  <si>
    <t>Total 1&amp;2 D&amp;R Costs</t>
  </si>
  <si>
    <t>check</t>
  </si>
  <si>
    <t>Total 3&amp;4 D&amp;R Costs</t>
  </si>
  <si>
    <t>Total Tracker Recovery</t>
  </si>
  <si>
    <t>Total D&amp;R to Recover</t>
  </si>
  <si>
    <t>Annual D&amp;R To Recover</t>
  </si>
  <si>
    <t>Current Dollars</t>
  </si>
  <si>
    <t>Inflation Adjusted @ 2.5%</t>
  </si>
  <si>
    <t>Plant Site</t>
  </si>
  <si>
    <t>1&amp;2 Integrated</t>
  </si>
  <si>
    <t>Total 1&amp;2</t>
  </si>
  <si>
    <t>Total 3&amp;4</t>
  </si>
  <si>
    <t>T Grants</t>
  </si>
  <si>
    <t>Actual 1&amp;2 D&amp;R Spend</t>
  </si>
  <si>
    <t>Deficiency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</si>
  <si>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</si>
  <si>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Decommissioning and Remediation Costs</t>
  </si>
  <si>
    <t>Legal Remediation Estimate</t>
  </si>
  <si>
    <t>Non-Legal Estimate*</t>
  </si>
  <si>
    <t xml:space="preserve">Total  </t>
  </si>
  <si>
    <t>Escalated Remediation Estimate</t>
  </si>
  <si>
    <t>Escalated Non-Legal Estimate</t>
  </si>
  <si>
    <t>Total Escalated Value</t>
  </si>
  <si>
    <t>Plus: Paid-to-date</t>
  </si>
  <si>
    <t>Total to Collect</t>
  </si>
  <si>
    <t>*1&amp;2 Non-Legal spend has already occurred and does not need to be estimated</t>
  </si>
  <si>
    <t>DISMANTLEMENT COSTS</t>
  </si>
  <si>
    <t>COST PER KW</t>
  </si>
  <si>
    <t>MW</t>
  </si>
  <si>
    <t>PSE SHARE</t>
  </si>
  <si>
    <t>PSE MW</t>
  </si>
  <si>
    <t>ESCALATED COST</t>
  </si>
  <si>
    <t>(4)</t>
  </si>
  <si>
    <t>(5)</t>
  </si>
  <si>
    <t>(6)</t>
  </si>
  <si>
    <t>(7)</t>
  </si>
  <si>
    <t>(8)=(4)*(7)*1000</t>
  </si>
  <si>
    <t>COLSTRIP 3-4</t>
  </si>
  <si>
    <t>COLSTRIP 1-2</t>
  </si>
  <si>
    <t>*</t>
  </si>
  <si>
    <t>* Based on actual spend recorded in GL 10800771</t>
  </si>
  <si>
    <t>Escalation Assumptions</t>
  </si>
  <si>
    <t>Current Year</t>
  </si>
  <si>
    <t>Retirement Year</t>
  </si>
  <si>
    <t>Escalation Rate</t>
  </si>
  <si>
    <t>Total Plant Site Remediation</t>
  </si>
  <si>
    <t>Colstrip Annual Report (UE-220066, et.al.)</t>
  </si>
  <si>
    <t>Plant Site Remediation Units 1&amp;2</t>
  </si>
  <si>
    <t>Plant Site Remediation Units 3&amp;4</t>
  </si>
  <si>
    <t>PLANT SITE REMEDY EVALUATION - ALTERNATIVE 4B</t>
  </si>
  <si>
    <t>September 30, 2024</t>
  </si>
  <si>
    <t>BASED ON TABLE 7-6 FROM FINANCIAL ASSURANCE APPROVED 4/19/2024</t>
  </si>
  <si>
    <t>Attachment A</t>
  </si>
  <si>
    <t>Page 1 of 5</t>
  </si>
  <si>
    <t>Page 2 of 5</t>
  </si>
  <si>
    <t>Page 3 of 5</t>
  </si>
  <si>
    <t>Total Plant Site Capital</t>
  </si>
  <si>
    <t>Total Plant Site O&amp;M</t>
  </si>
  <si>
    <t>Total 2023 dollars</t>
  </si>
  <si>
    <t>Adjust for inflation @ 2.5%</t>
  </si>
  <si>
    <t>Colstrip 1&amp;2 Capital (100%)</t>
  </si>
  <si>
    <t>Colstrip 1&amp;2 O&amp;M (100%)</t>
  </si>
  <si>
    <t>Colstrip 1&amp;2 Total 2023 dollars</t>
  </si>
  <si>
    <t>Colstrip 1&amp;2 Adjusted for inflation @ 2.5%</t>
  </si>
  <si>
    <t>Colstrip 3&amp;4 Capital (100%)</t>
  </si>
  <si>
    <t>Colstrip 3&amp;4 O&amp;M (100%)</t>
  </si>
  <si>
    <t>Colstrip 3&amp;4 Total 2023 dollars</t>
  </si>
  <si>
    <t>Colstrip 3&amp;4 Adjusted for inflation @ 2.5%</t>
  </si>
  <si>
    <t>PSE's Share</t>
  </si>
  <si>
    <t>PSE's Share@ 50%</t>
  </si>
  <si>
    <t>PSE's Share @ 25%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</si>
  <si>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</si>
  <si>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t>Colstrip Annual Report (UE-170033)</t>
  </si>
  <si>
    <t>BASED ON TABLE X FROM FINANCIAL ASSURANCE APPROVED 12/15/2023</t>
  </si>
  <si>
    <t>Page 4 of 5</t>
  </si>
  <si>
    <t>Capital</t>
  </si>
  <si>
    <t>O&amp;M</t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</si>
  <si>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</si>
  <si>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BASED ON TABLE 7-5 FROM FINANCIAL ASSURANCE APPROVED 12/15/2023</t>
  </si>
  <si>
    <t>Assumes Colstrip 3&amp;4 operate until 2040</t>
  </si>
  <si>
    <t>Page 5 of 5</t>
  </si>
  <si>
    <t xml:space="preserve">Units 3&amp;4 Accretion </t>
  </si>
  <si>
    <t>Life-to-Date</t>
  </si>
  <si>
    <t>Per Power Plant Report ARO-1110 run for each year</t>
  </si>
  <si>
    <t>PB - Capex &amp; Removal</t>
  </si>
  <si>
    <t>CO_1000: Puget Sound Energy (OpCo)</t>
  </si>
  <si>
    <t>W_K.10036.01.01.01: COL 1&amp;2 Remediation (Legal)</t>
  </si>
  <si>
    <t>W_K.10036.01.02.01: COL 1&amp;2 Decommissioning (Non-legal)</t>
  </si>
  <si>
    <t>W_K.10036.02.01.01: COL 3&amp;4 Remediation (Legal)</t>
  </si>
  <si>
    <t>Provided by FP&amp;A 9/12/2024</t>
  </si>
  <si>
    <t>Electric Conversion Factor from UE-220066 updated for new Annual Filing Fee Rate</t>
  </si>
  <si>
    <t>RATE YEARS CALENDAR 2023 AND 2024</t>
  </si>
  <si>
    <t>AR OK 9/12/24</t>
  </si>
  <si>
    <t>2025 &gt; 2024</t>
  </si>
  <si>
    <t>CAUSES FOR CHANGES IN REVENUE REQUIREMENT:</t>
  </si>
  <si>
    <t>INCREASE IN O&amp;M</t>
  </si>
  <si>
    <t>INCREASE IN DEPRECIATION EXPENSE</t>
  </si>
  <si>
    <t>INCREASE IN FLOW-THROUGH TAX BENEFIT</t>
  </si>
  <si>
    <t>INCREASE IN PAYABLE TO CUSTOMERS FOR TRUE-UP</t>
  </si>
  <si>
    <t>TOTAL CHANGE IN REVENUE REQUIREMENT</t>
  </si>
  <si>
    <t>INCREASE IN D&amp;R RECOVERY</t>
  </si>
  <si>
    <t>From Last Year's Filing</t>
  </si>
  <si>
    <t>2025 was provided by Joint Generation Group 9/5/2024; 2024 was provided on 9/6/2023</t>
  </si>
  <si>
    <t>D&amp;R</t>
  </si>
  <si>
    <t>PTCs</t>
  </si>
  <si>
    <t>True Up</t>
  </si>
  <si>
    <t>Regulatory Asset</t>
  </si>
  <si>
    <t>Total GL Accounts</t>
  </si>
  <si>
    <t>Non-Plant Rate Base</t>
  </si>
  <si>
    <t>Rev Req Tab</t>
  </si>
  <si>
    <t>Rev Req Summary tab</t>
  </si>
  <si>
    <t>Deferred Debits and Credits</t>
  </si>
  <si>
    <t>Colstrip Unit #3 Outage</t>
  </si>
  <si>
    <t>Event</t>
  </si>
  <si>
    <t>Date</t>
  </si>
  <si>
    <t>Begin</t>
  </si>
  <si>
    <t>End</t>
  </si>
  <si>
    <t>Amortization</t>
  </si>
  <si>
    <t>Period</t>
  </si>
  <si>
    <t>Monthly Amount</t>
  </si>
  <si>
    <t>Colstrip Unit #4 Outage</t>
  </si>
  <si>
    <t>Event Cost</t>
  </si>
  <si>
    <t>Totals</t>
  </si>
  <si>
    <t>Other</t>
  </si>
  <si>
    <t>Melissa Seay</t>
  </si>
  <si>
    <t>DECREASE IN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</si>
</sst>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00_);_(* \(#,##0.000000\);_(* &quot;-&quot;??_);_(@_)"/>
    <numFmt numFmtId="167" formatCode="_(&quot;$&quot;* #,##0_);_(&quot;$&quot;* \(#,##0\);_(&quot;$&quot;* &quot;-&quot;??_);_(@_)"/>
    <numFmt numFmtId="168" formatCode="_(&quot;$&quot;* #,##0_);[Red]_(&quot;$&quot;* \(#,##0\);_(&quot;$&quot;* &quot;-&quot;_);_(@_)"/>
    <numFmt numFmtId="169" formatCode="#,##0.0000_);\(#,##0.0000\)"/>
    <numFmt numFmtId="170" formatCode="0.0000%"/>
    <numFmt numFmtId="171" formatCode="_(* #,##0.000000_);_(* \(#,##0.000000\);_(* &quot;-&quot;??????_);_(@_)"/>
    <numFmt numFmtId="172" formatCode="#,##0;\(#,##0\)"/>
    <numFmt numFmtId="173" formatCode="0.0%"/>
    <numFmt numFmtId="174" formatCode="[$-409]mmmm\ d\,\ yyyy;@"/>
    <numFmt numFmtId="175" formatCode="[$-409]d\-mmm\-yy;@"/>
    <numFmt numFmtId="176" formatCode="_(* #,##0.000_);_(* \(#,##0.000\);_(* &quot;-&quot;??_);_(@_)"/>
    <numFmt numFmtId="177" formatCode="&quot;$&quot;#,##0"/>
    <numFmt numFmtId="178" formatCode="#,##0_);[Red]\(#,##0\);&quot; 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b/>
      <sz val="10"/>
      <color rgb="FF00B0F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rgb="FF0000FF"/>
      <name val="Times New Roman"/>
      <family val="1"/>
    </font>
    <font>
      <b/>
      <i/>
      <sz val="10"/>
      <color rgb="FF0000FF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2" tint="-0.249977111117893"/>
      <name val="Times New Roman"/>
      <family val="1"/>
    </font>
    <font>
      <sz val="9.35"/>
      <color rgb="FFFF0000"/>
      <name val="Calibri"/>
      <family val="2"/>
    </font>
    <font>
      <sz val="8"/>
      <color rgb="FFFF0000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sz val="6"/>
      <color rgb="FFFF0000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10"/>
      <color rgb="FF006100"/>
      <name val="Times New Roman"/>
      <family val="1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2" borderId="0" applyNumberFormat="0" applyBorder="0" applyAlignment="0" applyProtection="0"/>
    <xf numFmtId="37" fontId="14" fillId="0" borderId="0"/>
    <xf numFmtId="37" fontId="14" fillId="0" borderId="0"/>
    <xf numFmtId="41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75" fontId="1" fillId="0" borderId="0"/>
    <xf numFmtId="44" fontId="1" fillId="0" borderId="0" applyFont="0" applyFill="0" applyBorder="0" applyAlignment="0" applyProtection="0"/>
    <xf numFmtId="0" fontId="41" fillId="0" borderId="0"/>
    <xf numFmtId="0" fontId="1" fillId="0" borderId="0"/>
    <xf numFmtId="44" fontId="1" fillId="0" borderId="0" applyFont="0" applyFill="0" applyBorder="0" applyAlignment="0" applyProtection="0"/>
  </cellStyleXfs>
  <cellXfs count="443">
    <xf numFmtId="0" fontId="0" fillId="0" borderId="0" xfId="0"/>
    <xf numFmtId="43" fontId="0" fillId="0" borderId="0" xfId="1" applyFont="1"/>
    <xf numFmtId="43" fontId="0" fillId="0" borderId="2" xfId="1" applyFont="1" applyBorder="1"/>
    <xf numFmtId="0" fontId="0" fillId="0" borderId="2" xfId="0" applyBorder="1"/>
    <xf numFmtId="43" fontId="0" fillId="0" borderId="0" xfId="0" applyNumberFormat="1"/>
    <xf numFmtId="43" fontId="0" fillId="0" borderId="2" xfId="0" applyNumberFormat="1" applyBorder="1"/>
    <xf numFmtId="43" fontId="0" fillId="0" borderId="0" xfId="1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1" applyNumberFormat="1" applyFont="1"/>
    <xf numFmtId="166" fontId="0" fillId="0" borderId="0" xfId="1" applyNumberFormat="1" applyFont="1"/>
    <xf numFmtId="0" fontId="2" fillId="0" borderId="0" xfId="0" applyFont="1"/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43" fontId="2" fillId="0" borderId="0" xfId="0" applyNumberFormat="1" applyFont="1"/>
    <xf numFmtId="0" fontId="6" fillId="0" borderId="0" xfId="3" applyFont="1"/>
    <xf numFmtId="0" fontId="3" fillId="0" borderId="0" xfId="3"/>
    <xf numFmtId="0" fontId="4" fillId="0" borderId="0" xfId="3" applyFont="1" applyFill="1" applyBorder="1"/>
    <xf numFmtId="0" fontId="7" fillId="0" borderId="0" xfId="3" applyFont="1" applyFill="1" applyBorder="1" applyAlignment="1">
      <alignment horizontal="center"/>
    </xf>
    <xf numFmtId="0" fontId="7" fillId="0" borderId="2" xfId="3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left" indent="1"/>
    </xf>
    <xf numFmtId="167" fontId="4" fillId="0" borderId="0" xfId="4" applyNumberFormat="1" applyFont="1" applyFill="1" applyBorder="1"/>
    <xf numFmtId="164" fontId="4" fillId="0" borderId="0" xfId="5" applyNumberFormat="1" applyFont="1" applyFill="1" applyBorder="1"/>
    <xf numFmtId="0" fontId="7" fillId="0" borderId="0" xfId="3" applyFont="1" applyFill="1" applyBorder="1"/>
    <xf numFmtId="167" fontId="7" fillId="0" borderId="1" xfId="4" applyNumberFormat="1" applyFont="1" applyFill="1" applyBorder="1" applyAlignment="1"/>
    <xf numFmtId="167" fontId="4" fillId="0" borderId="1" xfId="4" applyNumberFormat="1" applyFont="1" applyFill="1" applyBorder="1" applyAlignment="1"/>
    <xf numFmtId="167" fontId="4" fillId="0" borderId="0" xfId="4" applyNumberFormat="1" applyFont="1" applyFill="1" applyBorder="1" applyAlignment="1"/>
    <xf numFmtId="167" fontId="7" fillId="0" borderId="4" xfId="4" applyNumberFormat="1" applyFont="1" applyFill="1" applyBorder="1" applyAlignment="1"/>
    <xf numFmtId="167" fontId="4" fillId="0" borderId="0" xfId="4" applyNumberFormat="1" applyFont="1" applyFill="1" applyBorder="1" applyAlignment="1">
      <alignment horizontal="center"/>
    </xf>
    <xf numFmtId="41" fontId="4" fillId="0" borderId="0" xfId="4" applyNumberFormat="1" applyFont="1" applyFill="1" applyBorder="1" applyAlignment="1"/>
    <xf numFmtId="0" fontId="3" fillId="0" borderId="0" xfId="3" quotePrefix="1" applyAlignment="1">
      <alignment horizontal="right"/>
    </xf>
    <xf numFmtId="0" fontId="5" fillId="0" borderId="0" xfId="3" applyFont="1" applyAlignment="1">
      <alignment horizontal="right"/>
    </xf>
    <xf numFmtId="167" fontId="7" fillId="0" borderId="3" xfId="4" applyNumberFormat="1" applyFont="1" applyFill="1" applyBorder="1"/>
    <xf numFmtId="10" fontId="4" fillId="0" borderId="0" xfId="6" applyNumberFormat="1" applyFont="1" applyFill="1" applyBorder="1"/>
    <xf numFmtId="9" fontId="4" fillId="0" borderId="0" xfId="6" applyFont="1" applyFill="1" applyBorder="1"/>
    <xf numFmtId="167" fontId="7" fillId="0" borderId="4" xfId="4" applyNumberFormat="1" applyFont="1" applyFill="1" applyBorder="1"/>
    <xf numFmtId="41" fontId="4" fillId="0" borderId="0" xfId="4" applyNumberFormat="1" applyFont="1" applyFill="1" applyBorder="1"/>
    <xf numFmtId="0" fontId="7" fillId="0" borderId="0" xfId="3" applyFont="1" applyFill="1" applyBorder="1" applyAlignment="1"/>
    <xf numFmtId="0" fontId="4" fillId="0" borderId="0" xfId="3" applyFont="1" applyFill="1" applyBorder="1" applyAlignment="1"/>
    <xf numFmtId="165" fontId="4" fillId="0" borderId="0" xfId="4" applyNumberFormat="1" applyFont="1" applyFill="1" applyBorder="1"/>
    <xf numFmtId="43" fontId="0" fillId="0" borderId="2" xfId="1" applyFont="1" applyFill="1" applyBorder="1"/>
    <xf numFmtId="43" fontId="0" fillId="0" borderId="0" xfId="1" applyNumberFormat="1" applyFont="1"/>
    <xf numFmtId="43" fontId="0" fillId="0" borderId="5" xfId="1" applyFont="1" applyBorder="1"/>
    <xf numFmtId="43" fontId="0" fillId="0" borderId="1" xfId="1" applyFont="1" applyBorder="1"/>
    <xf numFmtId="43" fontId="0" fillId="0" borderId="3" xfId="1" applyFont="1" applyBorder="1"/>
    <xf numFmtId="43" fontId="0" fillId="0" borderId="6" xfId="1" applyFont="1" applyBorder="1"/>
    <xf numFmtId="0" fontId="8" fillId="0" borderId="0" xfId="0" applyFont="1"/>
    <xf numFmtId="0" fontId="9" fillId="0" borderId="0" xfId="0" applyFont="1"/>
    <xf numFmtId="0" fontId="9" fillId="0" borderId="0" xfId="0" quotePrefix="1" applyNumberFormat="1" applyFont="1" applyFill="1" applyAlignment="1">
      <alignment horizontal="left"/>
    </xf>
    <xf numFmtId="42" fontId="9" fillId="0" borderId="0" xfId="0" applyNumberFormat="1" applyFont="1" applyFill="1"/>
    <xf numFmtId="0" fontId="9" fillId="0" borderId="0" xfId="0" applyNumberFormat="1" applyFont="1" applyFill="1" applyAlignment="1">
      <alignment horizontal="left"/>
    </xf>
    <xf numFmtId="41" fontId="9" fillId="0" borderId="0" xfId="0" applyNumberFormat="1" applyFont="1" applyFill="1" applyAlignment="1" applyProtection="1">
      <protection locked="0"/>
    </xf>
    <xf numFmtId="164" fontId="9" fillId="0" borderId="0" xfId="0" applyNumberFormat="1" applyFont="1" applyFill="1" applyAlignment="1" applyProtection="1">
      <protection locked="0"/>
    </xf>
    <xf numFmtId="164" fontId="9" fillId="0" borderId="0" xfId="0" applyNumberFormat="1" applyFont="1"/>
    <xf numFmtId="0" fontId="9" fillId="0" borderId="0" xfId="0" applyNumberFormat="1" applyFont="1" applyFill="1" applyAlignment="1"/>
    <xf numFmtId="167" fontId="9" fillId="0" borderId="1" xfId="0" applyNumberFormat="1" applyFont="1" applyFill="1" applyBorder="1"/>
    <xf numFmtId="0" fontId="9" fillId="0" borderId="1" xfId="0" applyFont="1" applyFill="1" applyBorder="1"/>
    <xf numFmtId="42" fontId="9" fillId="0" borderId="7" xfId="0" applyNumberFormat="1" applyFont="1" applyFill="1" applyBorder="1" applyAlignment="1" applyProtection="1">
      <protection locked="0"/>
    </xf>
    <xf numFmtId="168" fontId="9" fillId="0" borderId="0" xfId="0" applyNumberFormat="1" applyFont="1" applyFill="1" applyAlignment="1" applyProtection="1">
      <alignment horizontal="left"/>
    </xf>
    <xf numFmtId="41" fontId="9" fillId="0" borderId="0" xfId="0" applyNumberFormat="1" applyFont="1" applyFill="1"/>
    <xf numFmtId="42" fontId="9" fillId="0" borderId="3" xfId="0" applyNumberFormat="1" applyFont="1" applyFill="1" applyBorder="1"/>
    <xf numFmtId="10" fontId="9" fillId="0" borderId="8" xfId="0" applyNumberFormat="1" applyFont="1" applyFill="1" applyBorder="1"/>
    <xf numFmtId="0" fontId="9" fillId="0" borderId="9" xfId="0" applyFont="1" applyFill="1" applyBorder="1"/>
    <xf numFmtId="41" fontId="9" fillId="0" borderId="9" xfId="0" applyNumberFormat="1" applyFont="1" applyFill="1" applyBorder="1" applyAlignment="1" applyProtection="1">
      <protection locked="0"/>
    </xf>
    <xf numFmtId="41" fontId="9" fillId="0" borderId="10" xfId="0" applyNumberFormat="1" applyFont="1" applyFill="1" applyBorder="1" applyAlignment="1" applyProtection="1">
      <protection locked="0"/>
    </xf>
    <xf numFmtId="0" fontId="9" fillId="0" borderId="0" xfId="0" applyFont="1" applyFill="1"/>
    <xf numFmtId="167" fontId="9" fillId="0" borderId="7" xfId="0" applyNumberFormat="1" applyFont="1" applyFill="1" applyBorder="1"/>
    <xf numFmtId="0" fontId="8" fillId="0" borderId="0" xfId="0" applyFont="1" applyFill="1" applyAlignment="1">
      <alignment horizontal="center"/>
    </xf>
    <xf numFmtId="167" fontId="9" fillId="0" borderId="0" xfId="0" applyNumberFormat="1" applyFont="1" applyFill="1"/>
    <xf numFmtId="164" fontId="9" fillId="0" borderId="0" xfId="0" applyNumberFormat="1" applyFont="1" applyFill="1"/>
    <xf numFmtId="14" fontId="8" fillId="0" borderId="0" xfId="0" applyNumberFormat="1" applyFont="1"/>
    <xf numFmtId="164" fontId="9" fillId="0" borderId="1" xfId="0" applyNumberFormat="1" applyFont="1" applyBorder="1"/>
    <xf numFmtId="37" fontId="9" fillId="0" borderId="0" xfId="0" applyNumberFormat="1" applyFont="1"/>
    <xf numFmtId="164" fontId="9" fillId="0" borderId="2" xfId="0" applyNumberFormat="1" applyFont="1" applyBorder="1"/>
    <xf numFmtId="164" fontId="9" fillId="0" borderId="3" xfId="0" applyNumberFormat="1" applyFont="1" applyBorder="1"/>
    <xf numFmtId="164" fontId="3" fillId="0" borderId="0" xfId="3" applyNumberFormat="1"/>
    <xf numFmtId="167" fontId="7" fillId="0" borderId="0" xfId="4" applyNumberFormat="1" applyFont="1" applyFill="1" applyBorder="1"/>
    <xf numFmtId="0" fontId="1" fillId="0" borderId="0" xfId="2" applyFont="1"/>
    <xf numFmtId="17" fontId="13" fillId="0" borderId="0" xfId="2" applyNumberFormat="1" applyFont="1" applyAlignment="1">
      <alignment horizontal="centerContinuous"/>
    </xf>
    <xf numFmtId="0" fontId="1" fillId="0" borderId="0" xfId="2" applyFont="1" applyAlignment="1">
      <alignment horizontal="centerContinuous"/>
    </xf>
    <xf numFmtId="0" fontId="2" fillId="0" borderId="0" xfId="2" applyFont="1"/>
    <xf numFmtId="0" fontId="1" fillId="0" borderId="11" xfId="2" applyFont="1" applyBorder="1"/>
    <xf numFmtId="0" fontId="13" fillId="0" borderId="11" xfId="2" applyFont="1" applyBorder="1" applyAlignment="1">
      <alignment horizontal="center" wrapText="1"/>
    </xf>
    <xf numFmtId="164" fontId="1" fillId="0" borderId="11" xfId="2" applyNumberFormat="1" applyFont="1" applyFill="1" applyBorder="1"/>
    <xf numFmtId="164" fontId="1" fillId="0" borderId="11" xfId="2" applyNumberFormat="1" applyFont="1" applyBorder="1"/>
    <xf numFmtId="0" fontId="13" fillId="0" borderId="11" xfId="2" applyFont="1" applyBorder="1"/>
    <xf numFmtId="164" fontId="1" fillId="0" borderId="0" xfId="2" applyNumberFormat="1" applyFont="1"/>
    <xf numFmtId="164" fontId="13" fillId="0" borderId="11" xfId="2" applyNumberFormat="1" applyFont="1" applyBorder="1" applyAlignment="1">
      <alignment horizontal="center" wrapText="1"/>
    </xf>
    <xf numFmtId="0" fontId="13" fillId="0" borderId="0" xfId="2" applyFont="1" applyBorder="1"/>
    <xf numFmtId="164" fontId="1" fillId="0" borderId="0" xfId="2" applyNumberFormat="1" applyFont="1" applyBorder="1"/>
    <xf numFmtId="37" fontId="14" fillId="0" borderId="0" xfId="8"/>
    <xf numFmtId="37" fontId="15" fillId="0" borderId="0" xfId="9" applyFont="1"/>
    <xf numFmtId="37" fontId="14" fillId="0" borderId="0" xfId="9"/>
    <xf numFmtId="37" fontId="14" fillId="0" borderId="0" xfId="8" applyFill="1"/>
    <xf numFmtId="37" fontId="16" fillId="0" borderId="0" xfId="8" applyFont="1" applyFill="1"/>
    <xf numFmtId="37" fontId="18" fillId="0" borderId="0" xfId="8" applyFont="1" applyFill="1"/>
    <xf numFmtId="169" fontId="14" fillId="0" borderId="0" xfId="8" applyNumberFormat="1" applyFill="1"/>
    <xf numFmtId="37" fontId="19" fillId="0" borderId="0" xfId="8" applyFont="1" applyFill="1"/>
    <xf numFmtId="37" fontId="19" fillId="0" borderId="12" xfId="8" applyFont="1" applyFill="1" applyBorder="1" applyAlignment="1"/>
    <xf numFmtId="37" fontId="14" fillId="0" borderId="2" xfId="8" applyFill="1" applyBorder="1" applyAlignment="1">
      <alignment horizontal="center" vertical="center" wrapText="1"/>
    </xf>
    <xf numFmtId="37" fontId="14" fillId="0" borderId="2" xfId="8" applyFont="1" applyFill="1" applyBorder="1" applyAlignment="1">
      <alignment horizontal="center" vertical="center" wrapText="1"/>
    </xf>
    <xf numFmtId="37" fontId="14" fillId="0" borderId="10" xfId="8" applyFont="1" applyFill="1" applyBorder="1" applyAlignment="1">
      <alignment horizontal="center" vertical="center" wrapText="1"/>
    </xf>
    <xf numFmtId="37" fontId="14" fillId="0" borderId="10" xfId="8" applyFill="1" applyBorder="1" applyAlignment="1">
      <alignment horizontal="center" vertical="center" wrapText="1"/>
    </xf>
    <xf numFmtId="37" fontId="14" fillId="0" borderId="0" xfId="8" applyFill="1" applyBorder="1" applyAlignment="1">
      <alignment horizontal="center" vertical="center" wrapText="1"/>
    </xf>
    <xf numFmtId="37" fontId="14" fillId="0" borderId="0" xfId="8" applyFont="1" applyFill="1" applyBorder="1" applyAlignment="1">
      <alignment horizontal="center" vertical="center" wrapText="1"/>
    </xf>
    <xf numFmtId="37" fontId="14" fillId="0" borderId="9" xfId="8" applyFont="1" applyFill="1" applyBorder="1" applyAlignment="1">
      <alignment horizontal="center" vertical="center" wrapText="1"/>
    </xf>
    <xf numFmtId="37" fontId="14" fillId="0" borderId="8" xfId="8" applyFill="1" applyBorder="1" applyAlignment="1">
      <alignment horizontal="center" vertical="center" wrapText="1"/>
    </xf>
    <xf numFmtId="37" fontId="14" fillId="0" borderId="9" xfId="8" applyFill="1" applyBorder="1" applyAlignment="1">
      <alignment horizontal="center" vertical="center" wrapText="1"/>
    </xf>
    <xf numFmtId="37" fontId="20" fillId="0" borderId="0" xfId="8" applyFont="1" applyFill="1" applyBorder="1" applyAlignment="1">
      <alignment horizontal="center" vertical="center" wrapText="1"/>
    </xf>
    <xf numFmtId="49" fontId="14" fillId="0" borderId="0" xfId="8" applyNumberFormat="1" applyAlignment="1">
      <alignment horizontal="center"/>
    </xf>
    <xf numFmtId="0" fontId="22" fillId="0" borderId="2" xfId="2" applyFont="1" applyBorder="1" applyAlignment="1">
      <alignment horizontal="center"/>
    </xf>
    <xf numFmtId="0" fontId="22" fillId="0" borderId="2" xfId="2" applyFont="1" applyBorder="1"/>
    <xf numFmtId="14" fontId="22" fillId="0" borderId="0" xfId="2" applyNumberFormat="1" applyFont="1"/>
    <xf numFmtId="164" fontId="5" fillId="0" borderId="0" xfId="2" applyNumberFormat="1" applyFont="1"/>
    <xf numFmtId="0" fontId="5" fillId="0" borderId="0" xfId="3" applyFont="1"/>
    <xf numFmtId="0" fontId="23" fillId="0" borderId="0" xfId="2" applyFont="1" applyFill="1" applyBorder="1" applyAlignment="1">
      <alignment horizontal="left"/>
    </xf>
    <xf numFmtId="0" fontId="5" fillId="0" borderId="0" xfId="3" applyFont="1" applyFill="1"/>
    <xf numFmtId="43" fontId="5" fillId="0" borderId="0" xfId="5" applyFont="1" applyFill="1"/>
    <xf numFmtId="41" fontId="4" fillId="0" borderId="3" xfId="4" applyNumberFormat="1" applyFont="1" applyFill="1" applyBorder="1" applyAlignment="1"/>
    <xf numFmtId="0" fontId="9" fillId="0" borderId="0" xfId="2" applyFont="1" applyFill="1"/>
    <xf numFmtId="0" fontId="24" fillId="0" borderId="16" xfId="2" applyFont="1" applyFill="1" applyBorder="1" applyAlignment="1">
      <alignment horizontal="centerContinuous"/>
    </xf>
    <xf numFmtId="0" fontId="9" fillId="0" borderId="17" xfId="2" applyFont="1" applyFill="1" applyBorder="1" applyAlignment="1">
      <alignment horizontal="centerContinuous"/>
    </xf>
    <xf numFmtId="0" fontId="24" fillId="0" borderId="17" xfId="2" applyFont="1" applyFill="1" applyBorder="1" applyAlignment="1">
      <alignment horizontal="centerContinuous"/>
    </xf>
    <xf numFmtId="0" fontId="24" fillId="0" borderId="4" xfId="2" applyFont="1" applyFill="1" applyBorder="1" applyAlignment="1">
      <alignment horizontal="centerContinuous"/>
    </xf>
    <xf numFmtId="0" fontId="8" fillId="0" borderId="0" xfId="2" applyFont="1" applyFill="1" applyAlignment="1">
      <alignment horizontal="centerContinuous"/>
    </xf>
    <xf numFmtId="0" fontId="9" fillId="0" borderId="0" xfId="2" applyFont="1" applyFill="1" applyAlignment="1">
      <alignment horizontal="centerContinuous"/>
    </xf>
    <xf numFmtId="0" fontId="25" fillId="0" borderId="0" xfId="2" applyFont="1" applyFill="1" applyAlignment="1">
      <alignment horizontal="centerContinuous"/>
    </xf>
    <xf numFmtId="0" fontId="25" fillId="0" borderId="0" xfId="2" applyFont="1" applyFill="1"/>
    <xf numFmtId="0" fontId="8" fillId="0" borderId="0" xfId="2" applyNumberFormat="1" applyFont="1" applyFill="1" applyAlignment="1">
      <alignment horizontal="center"/>
    </xf>
    <xf numFmtId="0" fontId="8" fillId="0" borderId="0" xfId="2" applyFont="1" applyFill="1" applyAlignment="1">
      <alignment horizontal="center"/>
    </xf>
    <xf numFmtId="0" fontId="8" fillId="0" borderId="2" xfId="2" applyNumberFormat="1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9" fillId="0" borderId="2" xfId="2" applyFont="1" applyFill="1" applyBorder="1"/>
    <xf numFmtId="0" fontId="1" fillId="0" borderId="0" xfId="2" applyFont="1" applyFill="1"/>
    <xf numFmtId="0" fontId="1" fillId="0" borderId="0" xfId="2"/>
    <xf numFmtId="0" fontId="1" fillId="0" borderId="0" xfId="2" applyFill="1"/>
    <xf numFmtId="0" fontId="9" fillId="0" borderId="0" xfId="2" applyFont="1" applyFill="1" applyBorder="1"/>
    <xf numFmtId="42" fontId="9" fillId="0" borderId="0" xfId="2" applyNumberFormat="1" applyFont="1" applyFill="1" applyBorder="1"/>
    <xf numFmtId="0" fontId="9" fillId="0" borderId="0" xfId="2" applyNumberFormat="1" applyFont="1" applyFill="1" applyAlignment="1">
      <alignment horizontal="center"/>
    </xf>
    <xf numFmtId="0" fontId="9" fillId="0" borderId="0" xfId="2" applyNumberFormat="1" applyFont="1" applyFill="1" applyAlignment="1"/>
    <xf numFmtId="42" fontId="9" fillId="0" borderId="0" xfId="2" applyNumberFormat="1" applyFont="1" applyFill="1"/>
    <xf numFmtId="0" fontId="8" fillId="0" borderId="8" xfId="2" applyFont="1" applyFill="1" applyBorder="1" applyAlignment="1">
      <alignment horizontal="left"/>
    </xf>
    <xf numFmtId="0" fontId="9" fillId="0" borderId="1" xfId="2" applyFont="1" applyFill="1" applyBorder="1"/>
    <xf numFmtId="0" fontId="9" fillId="0" borderId="18" xfId="2" applyFont="1" applyFill="1" applyBorder="1"/>
    <xf numFmtId="0" fontId="9" fillId="0" borderId="0" xfId="2" applyNumberFormat="1" applyFont="1" applyFill="1" applyAlignment="1">
      <alignment horizontal="left"/>
    </xf>
    <xf numFmtId="165" fontId="9" fillId="0" borderId="0" xfId="2" applyNumberFormat="1" applyFont="1" applyFill="1" applyAlignment="1"/>
    <xf numFmtId="0" fontId="9" fillId="0" borderId="0" xfId="2" applyNumberFormat="1" applyFont="1" applyFill="1" applyBorder="1" applyAlignment="1">
      <alignment horizontal="center"/>
    </xf>
    <xf numFmtId="10" fontId="9" fillId="0" borderId="0" xfId="2" applyNumberFormat="1" applyFont="1" applyFill="1"/>
    <xf numFmtId="0" fontId="9" fillId="0" borderId="9" xfId="2" applyNumberFormat="1" applyFont="1" applyFill="1" applyBorder="1" applyAlignment="1"/>
    <xf numFmtId="10" fontId="9" fillId="0" borderId="0" xfId="2" applyNumberFormat="1" applyFont="1" applyFill="1" applyBorder="1"/>
    <xf numFmtId="10" fontId="9" fillId="0" borderId="19" xfId="2" applyNumberFormat="1" applyFont="1" applyFill="1" applyBorder="1"/>
    <xf numFmtId="170" fontId="9" fillId="0" borderId="0" xfId="2" applyNumberFormat="1" applyFont="1" applyFill="1" applyAlignment="1"/>
    <xf numFmtId="165" fontId="9" fillId="0" borderId="2" xfId="2" applyNumberFormat="1" applyFont="1" applyFill="1" applyBorder="1" applyAlignment="1"/>
    <xf numFmtId="164" fontId="9" fillId="0" borderId="0" xfId="2" applyNumberFormat="1" applyFont="1" applyFill="1"/>
    <xf numFmtId="9" fontId="9" fillId="0" borderId="1" xfId="2" applyNumberFormat="1" applyFont="1" applyFill="1" applyBorder="1"/>
    <xf numFmtId="10" fontId="8" fillId="0" borderId="18" xfId="2" applyNumberFormat="1" applyFont="1" applyFill="1" applyBorder="1"/>
    <xf numFmtId="165" fontId="9" fillId="0" borderId="0" xfId="2" applyNumberFormat="1" applyFont="1" applyFill="1" applyBorder="1" applyAlignment="1"/>
    <xf numFmtId="164" fontId="9" fillId="0" borderId="0" xfId="2" applyNumberFormat="1" applyFont="1" applyFill="1" applyBorder="1"/>
    <xf numFmtId="0" fontId="9" fillId="0" borderId="19" xfId="2" applyFont="1" applyFill="1" applyBorder="1"/>
    <xf numFmtId="164" fontId="26" fillId="0" borderId="0" xfId="2" applyNumberFormat="1" applyFont="1" applyFill="1"/>
    <xf numFmtId="164" fontId="26" fillId="0" borderId="1" xfId="2" applyNumberFormat="1" applyFont="1" applyFill="1" applyBorder="1"/>
    <xf numFmtId="164" fontId="9" fillId="0" borderId="1" xfId="2" applyNumberFormat="1" applyFont="1" applyFill="1" applyBorder="1"/>
    <xf numFmtId="41" fontId="9" fillId="0" borderId="0" xfId="2" applyNumberFormat="1" applyFont="1" applyFill="1"/>
    <xf numFmtId="0" fontId="9" fillId="0" borderId="10" xfId="2" applyNumberFormat="1" applyFont="1" applyFill="1" applyBorder="1" applyAlignment="1"/>
    <xf numFmtId="9" fontId="9" fillId="0" borderId="4" xfId="2" applyNumberFormat="1" applyFont="1" applyFill="1" applyBorder="1"/>
    <xf numFmtId="0" fontId="9" fillId="0" borderId="4" xfId="2" applyFont="1" applyFill="1" applyBorder="1"/>
    <xf numFmtId="10" fontId="9" fillId="0" borderId="17" xfId="2" applyNumberFormat="1" applyFont="1" applyFill="1" applyBorder="1"/>
    <xf numFmtId="9" fontId="9" fillId="0" borderId="0" xfId="2" applyNumberFormat="1" applyFont="1" applyFill="1" applyAlignment="1"/>
    <xf numFmtId="171" fontId="9" fillId="0" borderId="2" xfId="2" applyNumberFormat="1" applyFont="1" applyFill="1" applyBorder="1"/>
    <xf numFmtId="165" fontId="9" fillId="0" borderId="3" xfId="2" applyNumberFormat="1" applyFont="1" applyFill="1" applyBorder="1" applyAlignment="1" applyProtection="1">
      <protection locked="0"/>
    </xf>
    <xf numFmtId="171" fontId="9" fillId="0" borderId="0" xfId="2" applyNumberFormat="1" applyFont="1" applyFill="1" applyBorder="1"/>
    <xf numFmtId="167" fontId="26" fillId="0" borderId="3" xfId="2" applyNumberFormat="1" applyFont="1" applyFill="1" applyBorder="1" applyAlignment="1"/>
    <xf numFmtId="167" fontId="9" fillId="0" borderId="3" xfId="2" applyNumberFormat="1" applyFont="1" applyFill="1" applyBorder="1" applyAlignment="1"/>
    <xf numFmtId="41" fontId="9" fillId="0" borderId="0" xfId="2" applyNumberFormat="1" applyFont="1" applyFill="1" applyBorder="1" applyAlignment="1"/>
    <xf numFmtId="41" fontId="26" fillId="0" borderId="0" xfId="2" applyNumberFormat="1" applyFont="1" applyFill="1" applyBorder="1" applyAlignment="1"/>
    <xf numFmtId="167" fontId="26" fillId="0" borderId="0" xfId="2" applyNumberFormat="1" applyFont="1" applyFill="1" applyBorder="1" applyAlignment="1"/>
    <xf numFmtId="167" fontId="9" fillId="0" borderId="0" xfId="2" applyNumberFormat="1" applyFont="1" applyFill="1" applyBorder="1" applyAlignment="1"/>
    <xf numFmtId="41" fontId="9" fillId="0" borderId="1" xfId="2" applyNumberFormat="1" applyFont="1" applyFill="1" applyBorder="1" applyAlignment="1"/>
    <xf numFmtId="170" fontId="8" fillId="0" borderId="18" xfId="2" applyNumberFormat="1" applyFont="1" applyFill="1" applyBorder="1"/>
    <xf numFmtId="0" fontId="9" fillId="0" borderId="0" xfId="2" applyFont="1" applyFill="1" applyAlignment="1">
      <alignment horizontal="left" indent="1"/>
    </xf>
    <xf numFmtId="0" fontId="9" fillId="0" borderId="0" xfId="2" applyFont="1" applyFill="1" applyAlignment="1">
      <alignment horizontal="left" indent="2"/>
    </xf>
    <xf numFmtId="0" fontId="27" fillId="0" borderId="0" xfId="2" applyFont="1" applyFill="1" applyAlignment="1">
      <alignment horizontal="left" indent="2"/>
    </xf>
    <xf numFmtId="43" fontId="9" fillId="0" borderId="0" xfId="2" applyNumberFormat="1" applyFont="1" applyFill="1"/>
    <xf numFmtId="41" fontId="9" fillId="0" borderId="0" xfId="2" applyNumberFormat="1" applyFont="1" applyFill="1" applyBorder="1"/>
    <xf numFmtId="164" fontId="27" fillId="0" borderId="0" xfId="2" applyNumberFormat="1" applyFont="1" applyFill="1"/>
    <xf numFmtId="0" fontId="27" fillId="0" borderId="0" xfId="2" applyFont="1" applyFill="1"/>
    <xf numFmtId="42" fontId="26" fillId="0" borderId="7" xfId="2" applyNumberFormat="1" applyFont="1" applyFill="1" applyBorder="1"/>
    <xf numFmtId="10" fontId="26" fillId="0" borderId="0" xfId="2" applyNumberFormat="1" applyFont="1" applyFill="1"/>
    <xf numFmtId="0" fontId="26" fillId="0" borderId="0" xfId="2" applyFont="1" applyFill="1"/>
    <xf numFmtId="0" fontId="1" fillId="0" borderId="0" xfId="2" applyFont="1" applyFill="1" applyBorder="1"/>
    <xf numFmtId="42" fontId="26" fillId="0" borderId="0" xfId="2" applyNumberFormat="1" applyFont="1" applyFill="1"/>
    <xf numFmtId="167" fontId="9" fillId="0" borderId="0" xfId="2" applyNumberFormat="1" applyFont="1" applyFill="1"/>
    <xf numFmtId="0" fontId="9" fillId="3" borderId="0" xfId="2" applyFont="1" applyFill="1"/>
    <xf numFmtId="0" fontId="28" fillId="0" borderId="0" xfId="2" applyFont="1" applyFill="1"/>
    <xf numFmtId="0" fontId="29" fillId="0" borderId="0" xfId="2" applyFont="1" applyFill="1" applyAlignment="1">
      <alignment horizontal="right"/>
    </xf>
    <xf numFmtId="3" fontId="29" fillId="0" borderId="0" xfId="2" applyNumberFormat="1" applyFont="1" applyFill="1"/>
    <xf numFmtId="10" fontId="29" fillId="0" borderId="0" xfId="2" applyNumberFormat="1" applyFont="1" applyFill="1"/>
    <xf numFmtId="0" fontId="12" fillId="0" borderId="0" xfId="2" applyFont="1"/>
    <xf numFmtId="0" fontId="1" fillId="0" borderId="8" xfId="2" applyBorder="1" applyAlignment="1">
      <alignment horizontal="centerContinuous"/>
    </xf>
    <xf numFmtId="0" fontId="1" fillId="0" borderId="18" xfId="2" applyBorder="1" applyAlignment="1">
      <alignment horizontal="centerContinuous"/>
    </xf>
    <xf numFmtId="0" fontId="1" fillId="0" borderId="0" xfId="2" applyAlignment="1">
      <alignment horizontal="left"/>
    </xf>
    <xf numFmtId="0" fontId="1" fillId="0" borderId="10" xfId="2" applyBorder="1" applyAlignment="1">
      <alignment horizontal="centerContinuous"/>
    </xf>
    <xf numFmtId="0" fontId="1" fillId="0" borderId="20" xfId="2" applyBorder="1" applyAlignment="1">
      <alignment horizontal="centerContinuous"/>
    </xf>
    <xf numFmtId="0" fontId="1" fillId="0" borderId="0" xfId="2" applyAlignment="1">
      <alignment horizontal="right" wrapText="1"/>
    </xf>
    <xf numFmtId="42" fontId="9" fillId="0" borderId="9" xfId="2" applyNumberFormat="1" applyFont="1" applyFill="1" applyBorder="1"/>
    <xf numFmtId="10" fontId="9" fillId="0" borderId="19" xfId="11" applyNumberFormat="1" applyFont="1" applyFill="1" applyBorder="1"/>
    <xf numFmtId="0" fontId="1" fillId="0" borderId="0" xfId="2" applyAlignment="1">
      <alignment horizontal="right"/>
    </xf>
    <xf numFmtId="167" fontId="9" fillId="0" borderId="9" xfId="2" applyNumberFormat="1" applyFont="1" applyFill="1" applyBorder="1"/>
    <xf numFmtId="42" fontId="9" fillId="0" borderId="21" xfId="2" applyNumberFormat="1" applyFont="1" applyFill="1" applyBorder="1"/>
    <xf numFmtId="10" fontId="9" fillId="0" borderId="22" xfId="11" applyNumberFormat="1" applyFont="1" applyFill="1" applyBorder="1"/>
    <xf numFmtId="0" fontId="11" fillId="0" borderId="0" xfId="2" applyFont="1" applyAlignment="1">
      <alignment horizontal="right"/>
    </xf>
    <xf numFmtId="164" fontId="31" fillId="0" borderId="10" xfId="12" applyNumberFormat="1" applyFont="1" applyFill="1" applyBorder="1" applyAlignment="1">
      <alignment horizontal="center"/>
    </xf>
    <xf numFmtId="10" fontId="31" fillId="0" borderId="10" xfId="11" applyNumberFormat="1" applyFont="1" applyFill="1" applyBorder="1" applyAlignment="1">
      <alignment horizontal="center"/>
    </xf>
    <xf numFmtId="10" fontId="31" fillId="0" borderId="23" xfId="11" applyNumberFormat="1" applyFont="1" applyFill="1" applyBorder="1" applyAlignment="1">
      <alignment horizontal="center"/>
    </xf>
    <xf numFmtId="0" fontId="32" fillId="0" borderId="0" xfId="2" applyFont="1" applyFill="1"/>
    <xf numFmtId="42" fontId="9" fillId="0" borderId="0" xfId="2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42" fontId="9" fillId="0" borderId="1" xfId="2" applyNumberFormat="1" applyFont="1" applyFill="1" applyBorder="1"/>
    <xf numFmtId="42" fontId="1" fillId="0" borderId="0" xfId="2" applyNumberFormat="1" applyFill="1"/>
    <xf numFmtId="0" fontId="22" fillId="0" borderId="0" xfId="2" applyFont="1"/>
    <xf numFmtId="164" fontId="5" fillId="0" borderId="0" xfId="2" applyNumberFormat="1" applyFont="1" applyFill="1"/>
    <xf numFmtId="164" fontId="5" fillId="0" borderId="0" xfId="12" applyNumberFormat="1" applyFont="1"/>
    <xf numFmtId="0" fontId="5" fillId="0" borderId="0" xfId="2" applyFont="1" applyFill="1"/>
    <xf numFmtId="164" fontId="22" fillId="0" borderId="1" xfId="2" applyNumberFormat="1" applyFont="1" applyFill="1" applyBorder="1"/>
    <xf numFmtId="0" fontId="5" fillId="0" borderId="0" xfId="13" applyFont="1" applyFill="1"/>
    <xf numFmtId="0" fontId="21" fillId="0" borderId="0" xfId="13" applyFont="1" applyFill="1"/>
    <xf numFmtId="0" fontId="22" fillId="0" borderId="0" xfId="13" applyFont="1" applyFill="1"/>
    <xf numFmtId="0" fontId="22" fillId="0" borderId="0" xfId="13" applyFont="1" applyFill="1" applyAlignment="1" applyProtection="1">
      <alignment horizontal="centerContinuous"/>
      <protection locked="0"/>
    </xf>
    <xf numFmtId="0" fontId="22" fillId="0" borderId="0" xfId="13" applyFont="1" applyFill="1" applyAlignment="1">
      <alignment horizontal="centerContinuous"/>
    </xf>
    <xf numFmtId="0" fontId="21" fillId="0" borderId="0" xfId="13" applyFont="1" applyFill="1" applyAlignment="1">
      <alignment horizontal="centerContinuous"/>
    </xf>
    <xf numFmtId="15" fontId="22" fillId="0" borderId="0" xfId="13" applyNumberFormat="1" applyFont="1" applyFill="1" applyAlignment="1">
      <alignment horizontal="centerContinuous"/>
    </xf>
    <xf numFmtId="18" fontId="22" fillId="0" borderId="0" xfId="13" applyNumberFormat="1" applyFont="1" applyFill="1" applyAlignment="1">
      <alignment horizontal="centerContinuous"/>
    </xf>
    <xf numFmtId="0" fontId="22" fillId="0" borderId="0" xfId="13" applyFont="1" applyFill="1" applyProtection="1">
      <protection locked="0"/>
    </xf>
    <xf numFmtId="0" fontId="22" fillId="0" borderId="0" xfId="13" applyFont="1" applyFill="1" applyAlignment="1" applyProtection="1">
      <alignment horizontal="center"/>
      <protection locked="0"/>
    </xf>
    <xf numFmtId="0" fontId="22" fillId="0" borderId="0" xfId="13" applyFont="1" applyFill="1" applyBorder="1" applyAlignment="1">
      <alignment horizontal="center"/>
    </xf>
    <xf numFmtId="0" fontId="22" fillId="0" borderId="2" xfId="13" applyFont="1" applyFill="1" applyBorder="1" applyAlignment="1" applyProtection="1">
      <alignment horizontal="center"/>
      <protection locked="0"/>
    </xf>
    <xf numFmtId="0" fontId="22" fillId="0" borderId="2" xfId="13" applyFont="1" applyFill="1" applyBorder="1" applyProtection="1">
      <protection locked="0"/>
    </xf>
    <xf numFmtId="0" fontId="22" fillId="0" borderId="2" xfId="13" applyFont="1" applyFill="1" applyBorder="1" applyAlignment="1">
      <alignment horizontal="center"/>
    </xf>
    <xf numFmtId="0" fontId="5" fillId="0" borderId="0" xfId="13" applyFont="1" applyFill="1" applyAlignment="1">
      <alignment horizontal="center"/>
    </xf>
    <xf numFmtId="0" fontId="5" fillId="0" borderId="0" xfId="13" applyFont="1" applyFill="1" applyBorder="1"/>
    <xf numFmtId="0" fontId="5" fillId="0" borderId="0" xfId="13" applyFont="1" applyFill="1" applyBorder="1" applyAlignment="1">
      <alignment horizontal="right"/>
    </xf>
    <xf numFmtId="0" fontId="5" fillId="0" borderId="0" xfId="13" applyFont="1" applyFill="1" applyBorder="1" applyAlignment="1">
      <alignment horizontal="left"/>
    </xf>
    <xf numFmtId="172" fontId="5" fillId="0" borderId="0" xfId="13" applyNumberFormat="1" applyFont="1" applyFill="1" applyProtection="1">
      <protection locked="0"/>
    </xf>
    <xf numFmtId="3" fontId="5" fillId="0" borderId="0" xfId="13" applyNumberFormat="1" applyFont="1" applyFill="1" applyAlignment="1" applyProtection="1">
      <alignment wrapText="1"/>
      <protection locked="0"/>
    </xf>
    <xf numFmtId="173" fontId="5" fillId="0" borderId="0" xfId="13" applyNumberFormat="1" applyFont="1" applyFill="1"/>
    <xf numFmtId="42" fontId="5" fillId="0" borderId="1" xfId="13" applyNumberFormat="1" applyFont="1" applyFill="1" applyBorder="1" applyAlignment="1" applyProtection="1">
      <protection locked="0"/>
    </xf>
    <xf numFmtId="0" fontId="5" fillId="0" borderId="0" xfId="13" applyFont="1" applyFill="1" applyAlignment="1">
      <alignment horizontal="left"/>
    </xf>
    <xf numFmtId="172" fontId="5" fillId="0" borderId="0" xfId="13" applyNumberFormat="1" applyFont="1" applyFill="1" applyBorder="1" applyProtection="1">
      <protection locked="0"/>
    </xf>
    <xf numFmtId="41" fontId="5" fillId="0" borderId="4" xfId="13" applyNumberFormat="1" applyFont="1" applyFill="1" applyBorder="1" applyAlignment="1" applyProtection="1">
      <protection locked="0"/>
    </xf>
    <xf numFmtId="0" fontId="1" fillId="0" borderId="0" xfId="3" applyFont="1"/>
    <xf numFmtId="0" fontId="33" fillId="0" borderId="0" xfId="3" applyFont="1"/>
    <xf numFmtId="0" fontId="33" fillId="0" borderId="0" xfId="3" applyFont="1" applyAlignment="1">
      <alignment horizontal="centerContinuous"/>
    </xf>
    <xf numFmtId="0" fontId="3" fillId="0" borderId="0" xfId="3" applyAlignment="1">
      <alignment horizontal="centerContinuous"/>
    </xf>
    <xf numFmtId="0" fontId="3" fillId="0" borderId="0" xfId="3" applyAlignment="1">
      <alignment horizontal="center"/>
    </xf>
    <xf numFmtId="164" fontId="0" fillId="0" borderId="0" xfId="5" applyNumberFormat="1" applyFont="1"/>
    <xf numFmtId="164" fontId="0" fillId="0" borderId="2" xfId="5" applyNumberFormat="1" applyFont="1" applyBorder="1"/>
    <xf numFmtId="0" fontId="3" fillId="0" borderId="4" xfId="3" applyBorder="1"/>
    <xf numFmtId="164" fontId="0" fillId="0" borderId="4" xfId="5" applyNumberFormat="1" applyFont="1" applyBorder="1"/>
    <xf numFmtId="164" fontId="3" fillId="0" borderId="4" xfId="3" applyNumberFormat="1" applyBorder="1"/>
    <xf numFmtId="9" fontId="3" fillId="0" borderId="0" xfId="3" applyNumberFormat="1"/>
    <xf numFmtId="164" fontId="33" fillId="0" borderId="3" xfId="5" applyNumberFormat="1" applyFont="1" applyBorder="1"/>
    <xf numFmtId="43" fontId="0" fillId="0" borderId="0" xfId="5" applyFont="1"/>
    <xf numFmtId="43" fontId="0" fillId="0" borderId="2" xfId="5" applyFont="1" applyBorder="1"/>
    <xf numFmtId="10" fontId="0" fillId="0" borderId="0" xfId="6" applyNumberFormat="1" applyFont="1"/>
    <xf numFmtId="0" fontId="34" fillId="0" borderId="0" xfId="3" applyFont="1"/>
    <xf numFmtId="14" fontId="6" fillId="0" borderId="0" xfId="3" applyNumberFormat="1" applyFont="1" applyAlignment="1">
      <alignment horizontal="center"/>
    </xf>
    <xf numFmtId="174" fontId="7" fillId="0" borderId="2" xfId="3" applyNumberFormat="1" applyFont="1" applyFill="1" applyBorder="1" applyAlignment="1">
      <alignment horizontal="center"/>
    </xf>
    <xf numFmtId="0" fontId="34" fillId="0" borderId="0" xfId="3" applyFont="1" applyAlignment="1">
      <alignment horizontal="center"/>
    </xf>
    <xf numFmtId="1" fontId="35" fillId="0" borderId="0" xfId="3" applyNumberFormat="1" applyFont="1"/>
    <xf numFmtId="0" fontId="35" fillId="0" borderId="0" xfId="3" applyFont="1"/>
    <xf numFmtId="167" fontId="4" fillId="0" borderId="4" xfId="4" applyNumberFormat="1" applyFont="1" applyFill="1" applyBorder="1" applyAlignment="1"/>
    <xf numFmtId="167" fontId="6" fillId="0" borderId="3" xfId="3" applyNumberFormat="1" applyFont="1" applyBorder="1"/>
    <xf numFmtId="167" fontId="34" fillId="0" borderId="0" xfId="3" applyNumberFormat="1" applyFont="1"/>
    <xf numFmtId="175" fontId="9" fillId="0" borderId="0" xfId="14" applyFont="1"/>
    <xf numFmtId="164" fontId="8" fillId="0" borderId="0" xfId="12" applyNumberFormat="1" applyFont="1" applyAlignment="1">
      <alignment horizontal="center" wrapText="1"/>
    </xf>
    <xf numFmtId="42" fontId="9" fillId="0" borderId="0" xfId="12" applyNumberFormat="1" applyFont="1"/>
    <xf numFmtId="164" fontId="9" fillId="0" borderId="0" xfId="12" applyNumberFormat="1" applyFont="1"/>
    <xf numFmtId="164" fontId="9" fillId="0" borderId="2" xfId="12" applyNumberFormat="1" applyFont="1" applyBorder="1"/>
    <xf numFmtId="164" fontId="9" fillId="0" borderId="2" xfId="12" applyNumberFormat="1" applyFont="1" applyFill="1" applyBorder="1"/>
    <xf numFmtId="43" fontId="9" fillId="0" borderId="0" xfId="12" applyFont="1"/>
    <xf numFmtId="0" fontId="21" fillId="4" borderId="0" xfId="2" applyFont="1" applyFill="1"/>
    <xf numFmtId="0" fontId="21" fillId="0" borderId="0" xfId="2" applyFont="1"/>
    <xf numFmtId="0" fontId="9" fillId="4" borderId="0" xfId="2" applyFont="1" applyFill="1"/>
    <xf numFmtId="0" fontId="37" fillId="4" borderId="0" xfId="2" applyFont="1" applyFill="1"/>
    <xf numFmtId="0" fontId="37" fillId="4" borderId="11" xfId="2" applyFont="1" applyFill="1" applyBorder="1"/>
    <xf numFmtId="0" fontId="36" fillId="4" borderId="11" xfId="2" applyFont="1" applyFill="1" applyBorder="1" applyAlignment="1">
      <alignment horizontal="center"/>
    </xf>
    <xf numFmtId="164" fontId="37" fillId="4" borderId="11" xfId="2" applyNumberFormat="1" applyFont="1" applyFill="1" applyBorder="1"/>
    <xf numFmtId="0" fontId="36" fillId="4" borderId="11" xfId="2" applyFont="1" applyFill="1" applyBorder="1"/>
    <xf numFmtId="164" fontId="36" fillId="4" borderId="11" xfId="2" applyNumberFormat="1" applyFont="1" applyFill="1" applyBorder="1"/>
    <xf numFmtId="164" fontId="21" fillId="0" borderId="0" xfId="2" applyNumberFormat="1" applyFont="1"/>
    <xf numFmtId="0" fontId="37" fillId="4" borderId="0" xfId="2" applyFont="1" applyFill="1" applyBorder="1"/>
    <xf numFmtId="164" fontId="36" fillId="4" borderId="0" xfId="2" applyNumberFormat="1" applyFont="1" applyFill="1" applyBorder="1"/>
    <xf numFmtId="0" fontId="37" fillId="0" borderId="0" xfId="2" applyFont="1"/>
    <xf numFmtId="0" fontId="22" fillId="0" borderId="2" xfId="2" applyFont="1" applyBorder="1" applyAlignment="1">
      <alignment horizontal="centerContinuous"/>
    </xf>
    <xf numFmtId="0" fontId="22" fillId="0" borderId="4" xfId="2" applyFont="1" applyBorder="1"/>
    <xf numFmtId="0" fontId="22" fillId="0" borderId="4" xfId="2" applyFont="1" applyBorder="1" applyAlignment="1">
      <alignment horizontal="center"/>
    </xf>
    <xf numFmtId="0" fontId="22" fillId="0" borderId="0" xfId="2" applyFont="1" applyAlignment="1">
      <alignment horizontal="center"/>
    </xf>
    <xf numFmtId="0" fontId="22" fillId="0" borderId="0" xfId="2" quotePrefix="1" applyFont="1" applyBorder="1" applyAlignment="1">
      <alignment horizontal="center"/>
    </xf>
    <xf numFmtId="0" fontId="22" fillId="0" borderId="0" xfId="2" applyFont="1" applyBorder="1"/>
    <xf numFmtId="9" fontId="5" fillId="0" borderId="0" xfId="2" applyNumberFormat="1" applyFont="1"/>
    <xf numFmtId="0" fontId="22" fillId="0" borderId="0" xfId="2" applyFont="1" applyAlignment="1">
      <alignment horizontal="right"/>
    </xf>
    <xf numFmtId="0" fontId="38" fillId="0" borderId="0" xfId="2" applyFont="1"/>
    <xf numFmtId="10" fontId="5" fillId="0" borderId="0" xfId="2" applyNumberFormat="1" applyFont="1"/>
    <xf numFmtId="0" fontId="8" fillId="0" borderId="0" xfId="2" applyFont="1" applyAlignment="1"/>
    <xf numFmtId="0" fontId="9" fillId="0" borderId="0" xfId="2" applyFont="1"/>
    <xf numFmtId="0" fontId="9" fillId="0" borderId="0" xfId="2" applyFont="1" applyAlignment="1">
      <alignment horizontal="right"/>
    </xf>
    <xf numFmtId="175" fontId="9" fillId="0" borderId="0" xfId="2" applyNumberFormat="1" applyFont="1" applyFill="1"/>
    <xf numFmtId="0" fontId="39" fillId="0" borderId="0" xfId="2" applyFont="1" applyAlignment="1"/>
    <xf numFmtId="0" fontId="9" fillId="0" borderId="0" xfId="2" quotePrefix="1" applyFont="1" applyFill="1" applyAlignment="1">
      <alignment horizontal="right"/>
    </xf>
    <xf numFmtId="0" fontId="9" fillId="0" borderId="0" xfId="2" applyFont="1" applyBorder="1"/>
    <xf numFmtId="0" fontId="9" fillId="0" borderId="0" xfId="2" applyFont="1" applyFill="1" applyAlignment="1">
      <alignment horizontal="right"/>
    </xf>
    <xf numFmtId="175" fontId="9" fillId="0" borderId="0" xfId="2" applyNumberFormat="1" applyFont="1" applyBorder="1"/>
    <xf numFmtId="0" fontId="36" fillId="0" borderId="0" xfId="2" applyFont="1" applyBorder="1" applyAlignment="1"/>
    <xf numFmtId="176" fontId="9" fillId="0" borderId="0" xfId="2" applyNumberFormat="1" applyFont="1" applyBorder="1"/>
    <xf numFmtId="0" fontId="8" fillId="0" borderId="11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wrapText="1"/>
    </xf>
    <xf numFmtId="0" fontId="8" fillId="0" borderId="16" xfId="2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175" fontId="9" fillId="0" borderId="0" xfId="2" applyNumberFormat="1" applyFont="1"/>
    <xf numFmtId="0" fontId="9" fillId="0" borderId="11" xfId="2" applyNumberFormat="1" applyFont="1" applyBorder="1" applyAlignment="1">
      <alignment horizontal="center"/>
    </xf>
    <xf numFmtId="177" fontId="9" fillId="0" borderId="11" xfId="12" applyNumberFormat="1" applyFont="1" applyFill="1" applyBorder="1"/>
    <xf numFmtId="177" fontId="9" fillId="0" borderId="11" xfId="12" applyNumberFormat="1" applyFont="1" applyBorder="1"/>
    <xf numFmtId="177" fontId="9" fillId="0" borderId="16" xfId="12" applyNumberFormat="1" applyFont="1" applyFill="1" applyBorder="1"/>
    <xf numFmtId="5" fontId="9" fillId="0" borderId="11" xfId="15" applyNumberFormat="1" applyFont="1" applyFill="1" applyBorder="1"/>
    <xf numFmtId="5" fontId="9" fillId="0" borderId="0" xfId="15" applyNumberFormat="1" applyFont="1" applyFill="1" applyBorder="1"/>
    <xf numFmtId="43" fontId="9" fillId="0" borderId="0" xfId="2" applyNumberFormat="1" applyFont="1"/>
    <xf numFmtId="0" fontId="8" fillId="0" borderId="11" xfId="2" applyNumberFormat="1" applyFont="1" applyBorder="1" applyAlignment="1">
      <alignment horizontal="center"/>
    </xf>
    <xf numFmtId="5" fontId="8" fillId="0" borderId="11" xfId="15" applyNumberFormat="1" applyFont="1" applyFill="1" applyBorder="1"/>
    <xf numFmtId="5" fontId="8" fillId="0" borderId="11" xfId="15" applyNumberFormat="1" applyFont="1" applyBorder="1"/>
    <xf numFmtId="5" fontId="8" fillId="0" borderId="24" xfId="15" applyNumberFormat="1" applyFont="1" applyFill="1" applyBorder="1"/>
    <xf numFmtId="5" fontId="8" fillId="0" borderId="0" xfId="15" applyNumberFormat="1" applyFont="1" applyFill="1" applyBorder="1"/>
    <xf numFmtId="0" fontId="9" fillId="0" borderId="0" xfId="2" applyFont="1" applyAlignment="1">
      <alignment horizontal="center"/>
    </xf>
    <xf numFmtId="0" fontId="9" fillId="0" borderId="0" xfId="2" applyNumberFormat="1" applyFont="1"/>
    <xf numFmtId="164" fontId="9" fillId="0" borderId="0" xfId="12" applyNumberFormat="1" applyFont="1" applyFill="1"/>
    <xf numFmtId="9" fontId="9" fillId="0" borderId="0" xfId="11" applyFont="1"/>
    <xf numFmtId="175" fontId="9" fillId="0" borderId="0" xfId="2" applyNumberFormat="1" applyFont="1" applyAlignment="1">
      <alignment horizontal="center"/>
    </xf>
    <xf numFmtId="5" fontId="8" fillId="0" borderId="0" xfId="2" applyNumberFormat="1" applyFont="1" applyFill="1" applyBorder="1"/>
    <xf numFmtId="175" fontId="28" fillId="0" borderId="0" xfId="2" applyNumberFormat="1" applyFont="1" applyAlignment="1"/>
    <xf numFmtId="0" fontId="36" fillId="0" borderId="0" xfId="2" applyFont="1" applyAlignment="1"/>
    <xf numFmtId="0" fontId="9" fillId="0" borderId="0" xfId="2" applyFont="1" applyFill="1" applyAlignment="1">
      <alignment horizontal="center"/>
    </xf>
    <xf numFmtId="164" fontId="9" fillId="0" borderId="0" xfId="2" applyNumberFormat="1" applyFont="1"/>
    <xf numFmtId="0" fontId="8" fillId="0" borderId="0" xfId="2" applyFont="1" applyBorder="1" applyAlignment="1">
      <alignment horizontal="left"/>
    </xf>
    <xf numFmtId="0" fontId="9" fillId="0" borderId="11" xfId="12" applyNumberFormat="1" applyFont="1" applyBorder="1" applyAlignment="1">
      <alignment horizontal="center"/>
    </xf>
    <xf numFmtId="43" fontId="5" fillId="0" borderId="0" xfId="2" applyNumberFormat="1" applyFont="1"/>
    <xf numFmtId="0" fontId="40" fillId="0" borderId="0" xfId="2" applyFont="1"/>
    <xf numFmtId="164" fontId="5" fillId="0" borderId="2" xfId="2" applyNumberFormat="1" applyFont="1" applyBorder="1"/>
    <xf numFmtId="164" fontId="22" fillId="0" borderId="0" xfId="2" applyNumberFormat="1" applyFont="1"/>
    <xf numFmtId="0" fontId="42" fillId="0" borderId="25" xfId="16" applyFont="1" applyBorder="1" applyAlignment="1">
      <alignment horizontal="center" vertical="center" wrapText="1"/>
    </xf>
    <xf numFmtId="0" fontId="43" fillId="0" borderId="0" xfId="16" applyFont="1" applyAlignment="1">
      <alignment horizontal="left"/>
    </xf>
    <xf numFmtId="178" fontId="42" fillId="0" borderId="0" xfId="16" applyNumberFormat="1" applyFont="1" applyAlignment="1">
      <alignment horizontal="right"/>
    </xf>
    <xf numFmtId="0" fontId="42" fillId="0" borderId="0" xfId="16" applyFont="1" applyAlignment="1">
      <alignment horizontal="left" indent="1"/>
    </xf>
    <xf numFmtId="0" fontId="41" fillId="0" borderId="0" xfId="16"/>
    <xf numFmtId="0" fontId="10" fillId="2" borderId="0" xfId="7" applyAlignment="1">
      <alignment horizontal="centerContinuous"/>
    </xf>
    <xf numFmtId="0" fontId="1" fillId="0" borderId="0" xfId="17"/>
    <xf numFmtId="0" fontId="9" fillId="0" borderId="0" xfId="17" applyFont="1" applyFill="1"/>
    <xf numFmtId="0" fontId="8" fillId="0" borderId="0" xfId="17" applyFont="1" applyFill="1" applyAlignment="1">
      <alignment horizontal="centerContinuous"/>
    </xf>
    <xf numFmtId="0" fontId="9" fillId="0" borderId="0" xfId="17" applyFont="1" applyFill="1" applyAlignment="1">
      <alignment horizontal="centerContinuous"/>
    </xf>
    <xf numFmtId="0" fontId="25" fillId="0" borderId="0" xfId="17" applyFont="1" applyFill="1" applyAlignment="1">
      <alignment horizontal="centerContinuous"/>
    </xf>
    <xf numFmtId="0" fontId="8" fillId="0" borderId="0" xfId="17" applyNumberFormat="1" applyFont="1" applyFill="1" applyAlignment="1">
      <alignment horizontal="center"/>
    </xf>
    <xf numFmtId="0" fontId="8" fillId="0" borderId="2" xfId="17" applyNumberFormat="1" applyFont="1" applyFill="1" applyBorder="1" applyAlignment="1">
      <alignment horizontal="center"/>
    </xf>
    <xf numFmtId="0" fontId="9" fillId="0" borderId="2" xfId="17" applyFont="1" applyFill="1" applyBorder="1"/>
    <xf numFmtId="0" fontId="9" fillId="0" borderId="0" xfId="17" applyNumberFormat="1" applyFont="1" applyFill="1" applyAlignment="1">
      <alignment horizontal="center"/>
    </xf>
    <xf numFmtId="0" fontId="9" fillId="0" borderId="0" xfId="17" applyNumberFormat="1" applyFont="1" applyFill="1" applyAlignment="1">
      <alignment horizontal="left"/>
    </xf>
    <xf numFmtId="0" fontId="9" fillId="0" borderId="0" xfId="17" applyNumberFormat="1" applyFont="1" applyFill="1" applyAlignment="1"/>
    <xf numFmtId="165" fontId="9" fillId="0" borderId="0" xfId="17" applyNumberFormat="1" applyFont="1" applyFill="1" applyAlignment="1"/>
    <xf numFmtId="0" fontId="44" fillId="2" borderId="0" xfId="7" applyNumberFormat="1" applyFont="1" applyAlignment="1">
      <alignment horizontal="center"/>
    </xf>
    <xf numFmtId="0" fontId="44" fillId="2" borderId="0" xfId="7" applyNumberFormat="1" applyFont="1" applyAlignment="1">
      <alignment horizontal="left"/>
    </xf>
    <xf numFmtId="0" fontId="44" fillId="2" borderId="0" xfId="7" applyNumberFormat="1" applyFont="1" applyAlignment="1"/>
    <xf numFmtId="165" fontId="44" fillId="2" borderId="0" xfId="7" applyNumberFormat="1" applyFont="1" applyAlignment="1"/>
    <xf numFmtId="170" fontId="9" fillId="0" borderId="0" xfId="17" applyNumberFormat="1" applyFont="1" applyFill="1" applyAlignment="1"/>
    <xf numFmtId="165" fontId="9" fillId="0" borderId="2" xfId="17" applyNumberFormat="1" applyFont="1" applyFill="1" applyBorder="1" applyAlignment="1"/>
    <xf numFmtId="165" fontId="9" fillId="0" borderId="0" xfId="17" applyNumberFormat="1" applyFont="1" applyFill="1" applyBorder="1" applyAlignment="1"/>
    <xf numFmtId="9" fontId="9" fillId="0" borderId="0" xfId="17" applyNumberFormat="1" applyFont="1" applyFill="1" applyAlignment="1"/>
    <xf numFmtId="165" fontId="9" fillId="0" borderId="3" xfId="17" applyNumberFormat="1" applyFont="1" applyFill="1" applyBorder="1" applyAlignment="1" applyProtection="1">
      <protection locked="0"/>
    </xf>
    <xf numFmtId="37" fontId="14" fillId="5" borderId="0" xfId="8" applyFill="1"/>
    <xf numFmtId="41" fontId="21" fillId="5" borderId="0" xfId="10" applyFont="1" applyFill="1" applyBorder="1" applyAlignment="1">
      <alignment horizontal="right"/>
    </xf>
    <xf numFmtId="164" fontId="21" fillId="5" borderId="9" xfId="5" applyNumberFormat="1" applyFont="1" applyFill="1" applyBorder="1" applyAlignment="1">
      <alignment horizontal="right"/>
    </xf>
    <xf numFmtId="164" fontId="14" fillId="5" borderId="0" xfId="5" applyNumberFormat="1" applyFont="1" applyFill="1" applyBorder="1"/>
    <xf numFmtId="37" fontId="14" fillId="5" borderId="9" xfId="8" applyFill="1" applyBorder="1"/>
    <xf numFmtId="42" fontId="9" fillId="0" borderId="0" xfId="0" applyNumberFormat="1" applyFont="1"/>
    <xf numFmtId="44" fontId="9" fillId="0" borderId="0" xfId="0" applyNumberFormat="1" applyFont="1"/>
    <xf numFmtId="37" fontId="17" fillId="0" borderId="0" xfId="8" applyFont="1"/>
    <xf numFmtId="44" fontId="0" fillId="0" borderId="0" xfId="18" applyFon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44" fontId="0" fillId="0" borderId="0" xfId="18" applyFont="1" applyFill="1"/>
    <xf numFmtId="43" fontId="0" fillId="0" borderId="0" xfId="1" applyNumberFormat="1" applyFont="1" applyFill="1"/>
    <xf numFmtId="43" fontId="0" fillId="0" borderId="5" xfId="1" applyFont="1" applyFill="1" applyBorder="1"/>
    <xf numFmtId="10" fontId="0" fillId="0" borderId="0" xfId="1" applyNumberFormat="1" applyFont="1" applyFill="1"/>
    <xf numFmtId="166" fontId="0" fillId="0" borderId="0" xfId="1" applyNumberFormat="1" applyFont="1" applyFill="1"/>
    <xf numFmtId="43" fontId="0" fillId="0" borderId="1" xfId="1" applyFont="1" applyFill="1" applyBorder="1"/>
    <xf numFmtId="43" fontId="0" fillId="0" borderId="3" xfId="1" applyFont="1" applyFill="1" applyBorder="1"/>
    <xf numFmtId="43" fontId="0" fillId="0" borderId="6" xfId="1" applyFont="1" applyFill="1" applyBorder="1"/>
    <xf numFmtId="166" fontId="0" fillId="0" borderId="0" xfId="1" applyNumberFormat="1" applyFont="1" applyFill="1" applyAlignment="1">
      <alignment horizontal="center"/>
    </xf>
    <xf numFmtId="44" fontId="0" fillId="0" borderId="3" xfId="18" applyFont="1" applyFill="1" applyBorder="1"/>
    <xf numFmtId="43" fontId="0" fillId="0" borderId="0" xfId="1" applyFont="1" applyBorder="1"/>
    <xf numFmtId="43" fontId="0" fillId="0" borderId="0" xfId="1" applyFont="1" applyFill="1" applyBorder="1"/>
    <xf numFmtId="0" fontId="45" fillId="0" borderId="0" xfId="17" applyFont="1"/>
    <xf numFmtId="0" fontId="46" fillId="0" borderId="0" xfId="0" applyFont="1"/>
    <xf numFmtId="43" fontId="46" fillId="0" borderId="0" xfId="1" applyFont="1" applyFill="1"/>
    <xf numFmtId="0" fontId="46" fillId="0" borderId="0" xfId="0" applyFont="1" applyFill="1"/>
    <xf numFmtId="44" fontId="0" fillId="0" borderId="0" xfId="0" applyNumberFormat="1"/>
    <xf numFmtId="43" fontId="0" fillId="0" borderId="0" xfId="0" applyNumberFormat="1" applyFill="1"/>
    <xf numFmtId="0" fontId="11" fillId="0" borderId="0" xfId="0" applyFont="1" applyAlignment="1">
      <alignment horizontal="right"/>
    </xf>
    <xf numFmtId="0" fontId="11" fillId="0" borderId="0" xfId="0" applyFont="1"/>
    <xf numFmtId="43" fontId="11" fillId="0" borderId="0" xfId="1" applyFont="1" applyFill="1"/>
    <xf numFmtId="41" fontId="0" fillId="0" borderId="0" xfId="0" applyNumberFormat="1"/>
    <xf numFmtId="43" fontId="5" fillId="0" borderId="3" xfId="5" applyFont="1" applyFill="1" applyBorder="1"/>
    <xf numFmtId="43" fontId="5" fillId="0" borderId="0" xfId="5" applyFont="1" applyFill="1" applyBorder="1"/>
    <xf numFmtId="0" fontId="5" fillId="0" borderId="0" xfId="2" applyFont="1" applyAlignment="1">
      <alignment horizontal="right"/>
    </xf>
    <xf numFmtId="1" fontId="40" fillId="0" borderId="0" xfId="2" applyNumberFormat="1" applyFont="1" applyAlignment="1">
      <alignment horizontal="left"/>
    </xf>
    <xf numFmtId="14" fontId="22" fillId="0" borderId="2" xfId="2" applyNumberFormat="1" applyFont="1" applyFill="1" applyBorder="1"/>
    <xf numFmtId="0" fontId="3" fillId="0" borderId="0" xfId="3" applyFill="1" applyAlignment="1">
      <alignment horizontal="right"/>
    </xf>
    <xf numFmtId="44" fontId="5" fillId="0" borderId="0" xfId="18" applyFont="1" applyFill="1"/>
    <xf numFmtId="43" fontId="5" fillId="0" borderId="0" xfId="1" applyNumberFormat="1" applyFont="1" applyFill="1"/>
    <xf numFmtId="43" fontId="5" fillId="0" borderId="3" xfId="1" applyNumberFormat="1" applyFont="1" applyFill="1" applyBorder="1"/>
    <xf numFmtId="43" fontId="5" fillId="0" borderId="7" xfId="2" applyNumberFormat="1" applyFont="1" applyFill="1" applyBorder="1"/>
    <xf numFmtId="43" fontId="5" fillId="0" borderId="0" xfId="2" applyNumberFormat="1" applyFont="1" applyFill="1"/>
    <xf numFmtId="14" fontId="22" fillId="0" borderId="2" xfId="2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64" fontId="0" fillId="0" borderId="0" xfId="1" applyNumberFormat="1" applyFont="1"/>
    <xf numFmtId="44" fontId="0" fillId="0" borderId="3" xfId="0" applyNumberFormat="1" applyBorder="1"/>
    <xf numFmtId="14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14" fontId="0" fillId="0" borderId="0" xfId="0" applyNumberFormat="1" applyFill="1"/>
    <xf numFmtId="37" fontId="19" fillId="0" borderId="13" xfId="8" applyFont="1" applyFill="1" applyBorder="1" applyAlignment="1">
      <alignment horizontal="center"/>
    </xf>
    <xf numFmtId="37" fontId="19" fillId="0" borderId="14" xfId="8" applyFont="1" applyFill="1" applyBorder="1" applyAlignment="1">
      <alignment horizontal="center"/>
    </xf>
    <xf numFmtId="37" fontId="19" fillId="0" borderId="15" xfId="8" applyFont="1" applyFill="1" applyBorder="1" applyAlignment="1">
      <alignment horizontal="center"/>
    </xf>
    <xf numFmtId="0" fontId="36" fillId="4" borderId="0" xfId="2" applyFont="1" applyFill="1" applyAlignment="1">
      <alignment horizontal="center"/>
    </xf>
  </cellXfs>
  <cellStyles count="19">
    <cellStyle name="Comma" xfId="1" builtinId="3"/>
    <cellStyle name="Comma [0] 3 2 2" xfId="10"/>
    <cellStyle name="Comma 2" xfId="5"/>
    <cellStyle name="Comma 2 2" xfId="12"/>
    <cellStyle name="Currency" xfId="18" builtinId="4"/>
    <cellStyle name="Currency 2" xfId="4"/>
    <cellStyle name="Currency 2 2" xfId="15"/>
    <cellStyle name="Good" xfId="7" builtinId="26"/>
    <cellStyle name="Normal" xfId="0" builtinId="0"/>
    <cellStyle name="Normal 2" xfId="2"/>
    <cellStyle name="Normal 2 2" xfId="9"/>
    <cellStyle name="Normal 2 3" xfId="16"/>
    <cellStyle name="Normal 3" xfId="3"/>
    <cellStyle name="Normal 3 2" xfId="13"/>
    <cellStyle name="Normal 4" xfId="14"/>
    <cellStyle name="Normal 5" xfId="17"/>
    <cellStyle name="Normal 6" xfId="8"/>
    <cellStyle name="Percent 2" xfId="6"/>
    <cellStyle name="Percent 2 2" xfId="11"/>
  </cellStyles>
  <dxfs count="2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22%20GRC/Compliance%20Filing%20for%20New%20Rates/220066-67-PSE-WP-REVREC-COS-22GRC-Compliance%20Revised-1-9-2023%20(C)/NEW-PSE-WP-SEF-9G-GAS-REV-REQ-MODEL-22GRC-01-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Advice-2024-XX-PSE-2025-Colstrip-Dep-Rates-(09-30-24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/Colstrip%20Reporting/Annual%20Reports%20(required%20by%202017%20GRC)/2024%20Report/Support/Old%20Versions/Advice-2024-XX-PSE-WP-Rev-Req-(09-30-24_OL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chroeder\2017%20-%20170033-34%20GRC%202017-01-13\02%20Testimony-Exh+Updates\Roberts%20(RJR)\Budget\2012%20Bgt\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orward Other Schedules"/>
      <sheetName val="Rollforward"/>
      <sheetName val="Def, COC, ConvF"/>
      <sheetName val="Subject to Refund"/>
      <sheetName val="Summary"/>
      <sheetName val="Detailed Summary"/>
      <sheetName val="Common Adj"/>
      <sheetName val="Gas Adj"/>
      <sheetName val="Rev Exp change"/>
      <sheetName val="Gas O&amp;M Reduction"/>
      <sheetName val="Dec13"/>
      <sheetName val="Final Rate Years"/>
      <sheetName val="SEF-13 p1 Gas wp"/>
      <sheetName val="SEF-13 p 2 Gas wp"/>
      <sheetName val="Adj List"/>
      <sheetName val="JDT Rev Detail Exh"/>
      <sheetName val="Check Totals"/>
      <sheetName val="Named Ranges G"/>
      <sheetName val="TEMP ORIG"/>
      <sheetName val="TEMP DIFF"/>
      <sheetName val="Compare"/>
    </sheetNames>
    <sheetDataSet>
      <sheetData sheetId="0"/>
      <sheetData sheetId="1">
        <row r="18">
          <cell r="K18">
            <v>-8733881.770520743</v>
          </cell>
        </row>
      </sheetData>
      <sheetData sheetId="2">
        <row r="31">
          <cell r="C31">
            <v>70797612.240712136</v>
          </cell>
        </row>
      </sheetData>
      <sheetData sheetId="3"/>
      <sheetData sheetId="4">
        <row r="30">
          <cell r="K30">
            <v>12043570.406415544</v>
          </cell>
        </row>
      </sheetData>
      <sheetData sheetId="5">
        <row r="28">
          <cell r="DK28">
            <v>6894946.7805953389</v>
          </cell>
        </row>
      </sheetData>
      <sheetData sheetId="6">
        <row r="16">
          <cell r="GV16">
            <v>3870.6276671299306</v>
          </cell>
        </row>
      </sheetData>
      <sheetData sheetId="7"/>
      <sheetData sheetId="8">
        <row r="65">
          <cell r="E65">
            <v>8543.8956401567903</v>
          </cell>
        </row>
      </sheetData>
      <sheetData sheetId="9">
        <row r="29">
          <cell r="K29">
            <v>-7236443</v>
          </cell>
        </row>
      </sheetData>
      <sheetData sheetId="10">
        <row r="30">
          <cell r="G30">
            <v>-18786319.376339614</v>
          </cell>
        </row>
      </sheetData>
      <sheetData sheetId="11"/>
      <sheetData sheetId="12">
        <row r="4">
          <cell r="G4">
            <v>148876035.75999987</v>
          </cell>
        </row>
      </sheetData>
      <sheetData sheetId="13">
        <row r="4">
          <cell r="G4">
            <v>37092182.872925773</v>
          </cell>
        </row>
      </sheetData>
      <sheetData sheetId="14"/>
      <sheetData sheetId="15"/>
      <sheetData sheetId="16"/>
      <sheetData sheetId="17">
        <row r="2">
          <cell r="B2" t="str">
            <v>PUGET SOUND ENERGY - GAS</v>
          </cell>
        </row>
        <row r="10">
          <cell r="B10">
            <v>0.21</v>
          </cell>
        </row>
      </sheetData>
      <sheetData sheetId="18" refreshError="1"/>
      <sheetData sheetId="19" refreshError="1"/>
      <sheetData sheetId="2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 Depr Rates"/>
      <sheetName val="2025Depr Rates"/>
      <sheetName val="Support=&gt;"/>
      <sheetName val="Plant in Service"/>
      <sheetName val="Adds Allocated to FERC Accounts"/>
      <sheetName val="Accum Depr"/>
      <sheetName val="Deprec Jun-24 - Dec-24"/>
      <sheetName val="Pivot_1124"/>
      <sheetName val="PP1124_06_2024"/>
      <sheetName val="PP 1065"/>
      <sheetName val="WBS Data for Allocation"/>
      <sheetName val="DeprRatebyDeprGrp_2023"/>
    </sheetNames>
    <sheetDataSet>
      <sheetData sheetId="0"/>
      <sheetData sheetId="1"/>
      <sheetData sheetId="2"/>
      <sheetData sheetId="3">
        <row r="30">
          <cell r="I30">
            <v>280338554.76394153</v>
          </cell>
        </row>
        <row r="31">
          <cell r="I31">
            <v>262208126.53816256</v>
          </cell>
        </row>
        <row r="34">
          <cell r="I34">
            <v>43505283.280000001</v>
          </cell>
        </row>
      </sheetData>
      <sheetData sheetId="4"/>
      <sheetData sheetId="5">
        <row r="32">
          <cell r="U32">
            <v>257741605.90619895</v>
          </cell>
          <cell r="W32">
            <v>-4358901.4095099904</v>
          </cell>
        </row>
        <row r="33">
          <cell r="U33">
            <v>239407580.5530701</v>
          </cell>
          <cell r="W33">
            <v>-4837799.6535473764</v>
          </cell>
        </row>
        <row r="37">
          <cell r="V37">
            <v>38198704.250000007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Requirement"/>
      <sheetName val="Estimated D&amp;R Recovery"/>
      <sheetName val="Colstrip Plant Balances"/>
      <sheetName val="GL Balances"/>
      <sheetName val="3&amp;4 Accr Detail - PP"/>
      <sheetName val="Production O&amp;M 2025"/>
      <sheetName val="2025 Remediation"/>
      <sheetName val="Prop&amp;Liab Ins"/>
      <sheetName val="DFIT"/>
      <sheetName val="MT Energy Tax"/>
      <sheetName val="Update ConvF"/>
      <sheetName val="Def, COC, ConvF"/>
      <sheetName val="D&amp;R Defic"/>
      <sheetName val="D&amp;R Summary"/>
      <sheetName val="Decommissioning"/>
      <sheetName val="Plant Site Report Alt 4B"/>
      <sheetName val="Units1&amp;2 Int Remedy Eval Alt 10"/>
      <sheetName val="Units 3&amp;4 Remedy Eval Alt 4"/>
    </sheetNames>
    <sheetDataSet>
      <sheetData sheetId="0"/>
      <sheetData sheetId="1" refreshError="1"/>
      <sheetData sheetId="2">
        <row r="16">
          <cell r="F16">
            <v>9196701.0630573668</v>
          </cell>
        </row>
        <row r="17">
          <cell r="D17">
            <v>-35545414.689999998</v>
          </cell>
        </row>
      </sheetData>
      <sheetData sheetId="3">
        <row r="4">
          <cell r="C4">
            <v>-95934500</v>
          </cell>
        </row>
        <row r="6">
          <cell r="C6">
            <v>20078542.27</v>
          </cell>
        </row>
        <row r="10">
          <cell r="C10">
            <v>51835439.880000003</v>
          </cell>
        </row>
        <row r="11">
          <cell r="C11">
            <v>29388047.489999998</v>
          </cell>
        </row>
      </sheetData>
      <sheetData sheetId="4">
        <row r="15">
          <cell r="B15">
            <v>-9597925.5899999999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  <sheetName val="Talen GM"/>
      <sheetName val="Retail G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pane ySplit="5" topLeftCell="A6" activePane="bottomLeft" state="frozen"/>
      <selection pane="bottomLeft" activeCell="D56" sqref="D56"/>
    </sheetView>
  </sheetViews>
  <sheetFormatPr defaultColWidth="8.81640625" defaultRowHeight="14.5" x14ac:dyDescent="0.35"/>
  <cols>
    <col min="1" max="1" width="5.7265625" style="21" bestFit="1" customWidth="1"/>
    <col min="2" max="2" width="71.54296875" style="21" bestFit="1" customWidth="1"/>
    <col min="3" max="3" width="15.7265625" style="21" bestFit="1" customWidth="1"/>
    <col min="4" max="4" width="15.26953125" style="21" bestFit="1" customWidth="1"/>
    <col min="5" max="7" width="14.7265625" style="21" bestFit="1" customWidth="1"/>
    <col min="8" max="8" width="12.26953125" style="21" bestFit="1" customWidth="1"/>
    <col min="9" max="16384" width="8.81640625" style="21"/>
  </cols>
  <sheetData>
    <row r="1" spans="1:5" ht="15.5" x14ac:dyDescent="0.35">
      <c r="A1" s="20" t="s">
        <v>68</v>
      </c>
    </row>
    <row r="2" spans="1:5" ht="15.5" x14ac:dyDescent="0.35">
      <c r="A2" s="20" t="s">
        <v>132</v>
      </c>
    </row>
    <row r="3" spans="1:5" ht="15.5" x14ac:dyDescent="0.35">
      <c r="A3" s="20" t="s">
        <v>133</v>
      </c>
    </row>
    <row r="4" spans="1:5" ht="15.5" x14ac:dyDescent="0.35">
      <c r="A4" s="22"/>
      <c r="B4" s="22"/>
      <c r="C4" s="23" t="s">
        <v>71</v>
      </c>
    </row>
    <row r="5" spans="1:5" ht="15.5" x14ac:dyDescent="0.35">
      <c r="A5" s="24" t="s">
        <v>72</v>
      </c>
      <c r="B5" s="24" t="s">
        <v>73</v>
      </c>
      <c r="C5" s="24" t="s">
        <v>74</v>
      </c>
    </row>
    <row r="6" spans="1:5" ht="15.5" x14ac:dyDescent="0.35">
      <c r="A6" s="22"/>
      <c r="B6" s="25" t="s">
        <v>75</v>
      </c>
      <c r="C6" s="22"/>
    </row>
    <row r="7" spans="1:5" ht="15.5" x14ac:dyDescent="0.35">
      <c r="A7" s="26">
        <f>ROW()</f>
        <v>7</v>
      </c>
      <c r="B7" s="27" t="s">
        <v>15</v>
      </c>
      <c r="C7" s="28">
        <f>'Colstrip Plant Balances'!C15</f>
        <v>542546681.30210412</v>
      </c>
    </row>
    <row r="8" spans="1:5" ht="15.5" x14ac:dyDescent="0.35">
      <c r="A8" s="26">
        <f>ROW()</f>
        <v>8</v>
      </c>
      <c r="B8" s="27" t="s">
        <v>76</v>
      </c>
      <c r="C8" s="29">
        <f>'Colstrip Plant Balances'!D15</f>
        <v>-497149186.45926905</v>
      </c>
      <c r="E8" s="82"/>
    </row>
    <row r="9" spans="1:5" ht="15.5" x14ac:dyDescent="0.35">
      <c r="A9" s="26">
        <f>ROW()</f>
        <v>9</v>
      </c>
      <c r="B9" s="27" t="s">
        <v>77</v>
      </c>
      <c r="C9" s="29">
        <f>'Colstrip Plant Balances'!E15</f>
        <v>-8705659.5399999935</v>
      </c>
    </row>
    <row r="10" spans="1:5" ht="15.5" x14ac:dyDescent="0.35">
      <c r="A10" s="26">
        <f>ROW()</f>
        <v>10</v>
      </c>
      <c r="B10" s="30" t="s">
        <v>78</v>
      </c>
      <c r="C10" s="31">
        <f>SUM(C7:C9)</f>
        <v>36691835.302835077</v>
      </c>
    </row>
    <row r="11" spans="1:5" ht="15.5" x14ac:dyDescent="0.35">
      <c r="A11" s="26">
        <f>ROW()</f>
        <v>11</v>
      </c>
      <c r="B11" s="27"/>
      <c r="C11" s="32"/>
    </row>
    <row r="12" spans="1:5" ht="15.5" x14ac:dyDescent="0.35">
      <c r="A12" s="26">
        <f>ROW()</f>
        <v>12</v>
      </c>
      <c r="B12" s="25" t="s">
        <v>79</v>
      </c>
      <c r="C12" s="33"/>
    </row>
    <row r="13" spans="1:5" ht="15.5" x14ac:dyDescent="0.35">
      <c r="A13" s="26">
        <f>ROW()</f>
        <v>13</v>
      </c>
      <c r="B13" s="27" t="s">
        <v>80</v>
      </c>
      <c r="C13" s="33">
        <f>'GL Balances'!C9</f>
        <v>110972218.59999999</v>
      </c>
      <c r="D13" s="12">
        <v>18220111</v>
      </c>
    </row>
    <row r="14" spans="1:5" ht="15.5" x14ac:dyDescent="0.35">
      <c r="A14" s="26">
        <f>ROW()</f>
        <v>14</v>
      </c>
      <c r="B14" s="27" t="s">
        <v>81</v>
      </c>
      <c r="C14" s="29">
        <v>0</v>
      </c>
    </row>
    <row r="15" spans="1:5" ht="15.5" x14ac:dyDescent="0.35">
      <c r="A15" s="26">
        <f>ROW()</f>
        <v>15</v>
      </c>
      <c r="B15" s="27" t="s">
        <v>82</v>
      </c>
      <c r="C15" s="29">
        <f>'GL Balances'!C14</f>
        <v>-23304165.899999999</v>
      </c>
      <c r="D15" s="12">
        <v>28302151</v>
      </c>
    </row>
    <row r="16" spans="1:5" ht="15.5" x14ac:dyDescent="0.35">
      <c r="A16" s="26">
        <f>ROW()</f>
        <v>16</v>
      </c>
      <c r="B16" s="27" t="s">
        <v>83</v>
      </c>
      <c r="C16" s="29">
        <v>0</v>
      </c>
    </row>
    <row r="17" spans="1:5" ht="15.5" x14ac:dyDescent="0.35">
      <c r="A17" s="26">
        <f>ROW()</f>
        <v>17</v>
      </c>
      <c r="B17" s="30" t="s">
        <v>84</v>
      </c>
      <c r="C17" s="34">
        <f>SUM(C13:C16)</f>
        <v>87668052.699999988</v>
      </c>
    </row>
    <row r="18" spans="1:5" ht="15.5" x14ac:dyDescent="0.35">
      <c r="A18" s="26">
        <f>ROW()</f>
        <v>18</v>
      </c>
      <c r="B18" s="22"/>
      <c r="C18" s="29"/>
    </row>
    <row r="19" spans="1:5" ht="15.5" x14ac:dyDescent="0.35">
      <c r="A19" s="26">
        <f>ROW()</f>
        <v>19</v>
      </c>
      <c r="B19" s="25" t="s">
        <v>85</v>
      </c>
      <c r="C19" s="29"/>
    </row>
    <row r="20" spans="1:5" ht="15.5" x14ac:dyDescent="0.35">
      <c r="A20" s="26">
        <f>ROW()</f>
        <v>20</v>
      </c>
      <c r="B20" s="27" t="s">
        <v>86</v>
      </c>
      <c r="C20" s="35">
        <f>'GL Balances'!C4</f>
        <v>-95934500</v>
      </c>
      <c r="D20" s="12">
        <v>10800611</v>
      </c>
    </row>
    <row r="21" spans="1:5" ht="15.5" x14ac:dyDescent="0.35">
      <c r="A21" s="26">
        <f>ROW()</f>
        <v>21</v>
      </c>
      <c r="B21" s="27" t="s">
        <v>87</v>
      </c>
      <c r="C21" s="36">
        <f>'GL Balances'!C10</f>
        <v>51835439.880000003</v>
      </c>
      <c r="D21" s="12">
        <v>18239501</v>
      </c>
    </row>
    <row r="22" spans="1:5" ht="15.5" x14ac:dyDescent="0.35">
      <c r="A22" s="26">
        <f>ROW()</f>
        <v>22</v>
      </c>
      <c r="B22" s="27" t="s">
        <v>88</v>
      </c>
      <c r="C22" s="36">
        <f>'GL Balances'!C3</f>
        <v>-491560.83</v>
      </c>
      <c r="D22" s="12">
        <v>10800331</v>
      </c>
    </row>
    <row r="23" spans="1:5" ht="15.5" x14ac:dyDescent="0.35">
      <c r="A23" s="26">
        <f>ROW()</f>
        <v>23</v>
      </c>
      <c r="B23" s="27" t="s">
        <v>89</v>
      </c>
      <c r="C23" s="36">
        <f>'GL Balances'!C26</f>
        <v>-35946639.216942638</v>
      </c>
      <c r="D23" s="37" t="s">
        <v>90</v>
      </c>
    </row>
    <row r="24" spans="1:5" ht="15.5" x14ac:dyDescent="0.35">
      <c r="A24" s="26">
        <f>ROW()</f>
        <v>24</v>
      </c>
      <c r="B24" s="27" t="s">
        <v>91</v>
      </c>
      <c r="C24" s="36">
        <f>'GL Balances'!C11</f>
        <v>29388047.489999998</v>
      </c>
      <c r="D24" s="12">
        <v>18239511</v>
      </c>
    </row>
    <row r="25" spans="1:5" ht="15.5" x14ac:dyDescent="0.35">
      <c r="A25" s="26">
        <f>ROW()</f>
        <v>25</v>
      </c>
      <c r="B25" s="27" t="s">
        <v>92</v>
      </c>
      <c r="C25" s="36">
        <f>'GL Balances'!C2</f>
        <v>-493392.01</v>
      </c>
      <c r="D25" s="12">
        <v>10800321</v>
      </c>
    </row>
    <row r="26" spans="1:5" ht="15.5" x14ac:dyDescent="0.35">
      <c r="A26" s="26">
        <f>ROW()</f>
        <v>26</v>
      </c>
      <c r="B26" s="30" t="s">
        <v>93</v>
      </c>
      <c r="C26" s="31">
        <f>SUM(C20:C25)</f>
        <v>-51642604.68694263</v>
      </c>
    </row>
    <row r="27" spans="1:5" ht="15.5" x14ac:dyDescent="0.35">
      <c r="A27" s="26">
        <f>ROW()</f>
        <v>27</v>
      </c>
      <c r="B27" s="27"/>
      <c r="C27" s="32"/>
      <c r="E27" s="36"/>
    </row>
    <row r="28" spans="1:5" ht="15.5" x14ac:dyDescent="0.35">
      <c r="A28" s="26">
        <f>ROW()</f>
        <v>28</v>
      </c>
      <c r="B28" s="25" t="s">
        <v>94</v>
      </c>
      <c r="C28" s="33"/>
    </row>
    <row r="29" spans="1:5" ht="15.5" x14ac:dyDescent="0.35">
      <c r="A29" s="26">
        <f>ROW()</f>
        <v>29</v>
      </c>
      <c r="B29" s="27" t="s">
        <v>95</v>
      </c>
      <c r="C29" s="33">
        <f>'GL Balances'!C5</f>
        <v>-240042970.06</v>
      </c>
      <c r="D29" s="38">
        <v>10800651</v>
      </c>
    </row>
    <row r="30" spans="1:5" ht="15.5" x14ac:dyDescent="0.35">
      <c r="A30" s="26">
        <f>ROW()</f>
        <v>30</v>
      </c>
      <c r="B30" s="27" t="s">
        <v>96</v>
      </c>
      <c r="C30" s="36">
        <f>'GL Balances'!C8</f>
        <v>-17551177.859999999</v>
      </c>
      <c r="D30" s="38">
        <v>10800921</v>
      </c>
    </row>
    <row r="31" spans="1:5" ht="15.5" x14ac:dyDescent="0.35">
      <c r="A31" s="26">
        <f>ROW()</f>
        <v>31</v>
      </c>
      <c r="B31" s="27" t="s">
        <v>97</v>
      </c>
      <c r="C31" s="36">
        <f>'GL Balances'!C7</f>
        <v>5000000</v>
      </c>
      <c r="D31" s="38">
        <v>10800791</v>
      </c>
    </row>
    <row r="32" spans="1:5" ht="15.5" x14ac:dyDescent="0.35">
      <c r="A32" s="26">
        <f>ROW()</f>
        <v>32</v>
      </c>
      <c r="B32" s="27" t="s">
        <v>98</v>
      </c>
      <c r="C32" s="36">
        <f>'GL Balances'!C12</f>
        <v>50409023.710000001</v>
      </c>
      <c r="D32" s="38">
        <v>19000951</v>
      </c>
    </row>
    <row r="33" spans="1:4" ht="15.5" x14ac:dyDescent="0.35">
      <c r="A33" s="26">
        <f>ROW()</f>
        <v>33</v>
      </c>
      <c r="B33" s="27" t="s">
        <v>99</v>
      </c>
      <c r="C33" s="36">
        <f>'GL Balances'!C13</f>
        <v>3685747.35</v>
      </c>
      <c r="D33" s="38">
        <v>19000971</v>
      </c>
    </row>
    <row r="34" spans="1:4" ht="15.5" x14ac:dyDescent="0.35">
      <c r="A34" s="26">
        <f>ROW()</f>
        <v>34</v>
      </c>
      <c r="B34" s="27" t="s">
        <v>100</v>
      </c>
      <c r="C34" s="36">
        <v>0</v>
      </c>
    </row>
    <row r="35" spans="1:4" ht="15.5" x14ac:dyDescent="0.35">
      <c r="A35" s="26">
        <f>ROW()</f>
        <v>35</v>
      </c>
      <c r="B35" s="27" t="s">
        <v>101</v>
      </c>
      <c r="C35" s="36">
        <v>0</v>
      </c>
    </row>
    <row r="36" spans="1:4" ht="15.5" x14ac:dyDescent="0.35">
      <c r="A36" s="26">
        <f>ROW()</f>
        <v>36</v>
      </c>
      <c r="B36" s="30" t="s">
        <v>102</v>
      </c>
      <c r="C36" s="34">
        <f>SUM(C29:C35)</f>
        <v>-198499376.86000001</v>
      </c>
    </row>
    <row r="37" spans="1:4" ht="15.5" x14ac:dyDescent="0.35">
      <c r="A37" s="26">
        <f>ROW()</f>
        <v>37</v>
      </c>
      <c r="B37" s="22"/>
      <c r="C37" s="29"/>
    </row>
    <row r="38" spans="1:4" ht="16" thickBot="1" x14ac:dyDescent="0.4">
      <c r="A38" s="26">
        <f>ROW()</f>
        <v>38</v>
      </c>
      <c r="B38" s="25" t="s">
        <v>103</v>
      </c>
      <c r="C38" s="39">
        <f>C10+C17+C26+C36</f>
        <v>-125782093.54410759</v>
      </c>
    </row>
    <row r="39" spans="1:4" ht="16" thickTop="1" x14ac:dyDescent="0.35">
      <c r="A39" s="26">
        <f>ROW()</f>
        <v>39</v>
      </c>
      <c r="B39" s="22"/>
      <c r="C39" s="28"/>
    </row>
    <row r="40" spans="1:4" ht="15.5" x14ac:dyDescent="0.35">
      <c r="A40" s="26">
        <f>ROW()</f>
        <v>40</v>
      </c>
      <c r="B40" s="27" t="s">
        <v>104</v>
      </c>
      <c r="C40" s="40">
        <f>'Def, COC, ConvF'!D13</f>
        <v>7.1599999999999997E-2</v>
      </c>
    </row>
    <row r="41" spans="1:4" ht="15.5" x14ac:dyDescent="0.35">
      <c r="A41" s="26">
        <f>ROW()</f>
        <v>41</v>
      </c>
      <c r="B41" s="27" t="s">
        <v>105</v>
      </c>
      <c r="C41" s="40">
        <f>'Def, COC, ConvF'!J31</f>
        <v>2.5499999999999998E-2</v>
      </c>
    </row>
    <row r="42" spans="1:4" ht="15.5" x14ac:dyDescent="0.35">
      <c r="A42" s="26">
        <f>ROW()</f>
        <v>42</v>
      </c>
      <c r="B42" s="27" t="s">
        <v>106</v>
      </c>
      <c r="C42" s="41">
        <v>0.21</v>
      </c>
    </row>
    <row r="43" spans="1:4" ht="15.5" x14ac:dyDescent="0.35">
      <c r="A43" s="26">
        <f>ROW()</f>
        <v>43</v>
      </c>
      <c r="B43" s="30" t="s">
        <v>107</v>
      </c>
      <c r="C43" s="42">
        <f>C38*C40</f>
        <v>-9005997.897758102</v>
      </c>
    </row>
    <row r="44" spans="1:4" ht="15.5" x14ac:dyDescent="0.35">
      <c r="A44" s="26">
        <f>ROW()</f>
        <v>44</v>
      </c>
      <c r="B44" s="22"/>
      <c r="C44" s="28"/>
    </row>
    <row r="45" spans="1:4" ht="15.5" x14ac:dyDescent="0.35">
      <c r="A45" s="26">
        <f>ROW()</f>
        <v>45</v>
      </c>
      <c r="B45" s="30" t="s">
        <v>108</v>
      </c>
      <c r="C45" s="28"/>
    </row>
    <row r="46" spans="1:4" ht="15.5" x14ac:dyDescent="0.35">
      <c r="A46" s="26">
        <f>ROW()</f>
        <v>46</v>
      </c>
      <c r="B46" s="27" t="s">
        <v>49</v>
      </c>
      <c r="C46" s="28">
        <f>-'Production O&amp;M 2025'!G9</f>
        <v>-30962677.546666667</v>
      </c>
    </row>
    <row r="47" spans="1:4" ht="15.5" x14ac:dyDescent="0.35">
      <c r="A47" s="26">
        <f>ROW()</f>
        <v>47</v>
      </c>
      <c r="B47" s="27" t="s">
        <v>52</v>
      </c>
      <c r="C47" s="43">
        <f>-'MT Energy Tax'!D20</f>
        <v>-822646.98250000004</v>
      </c>
    </row>
    <row r="48" spans="1:4" ht="15.5" x14ac:dyDescent="0.35">
      <c r="A48" s="26">
        <f>ROW()</f>
        <v>48</v>
      </c>
      <c r="B48" s="27" t="s">
        <v>50</v>
      </c>
      <c r="C48" s="43">
        <f>-'Prop&amp;Liab Ins'!I15</f>
        <v>-1196027.7881263928</v>
      </c>
    </row>
    <row r="49" spans="1:4" ht="15.5" x14ac:dyDescent="0.35">
      <c r="A49" s="26">
        <f>ROW()</f>
        <v>49</v>
      </c>
      <c r="B49" s="27" t="s">
        <v>51</v>
      </c>
      <c r="C49" s="43">
        <f>-SUM(C7:C8)</f>
        <v>-45397494.842835069</v>
      </c>
      <c r="D49" s="43"/>
    </row>
    <row r="50" spans="1:4" ht="15.5" x14ac:dyDescent="0.35">
      <c r="A50" s="26">
        <f>ROW()</f>
        <v>50</v>
      </c>
      <c r="B50" s="27" t="s">
        <v>109</v>
      </c>
      <c r="C50" s="43">
        <f>-'Estimated D&amp;R Recovery'!C35</f>
        <v>-927343.6621990687</v>
      </c>
    </row>
    <row r="51" spans="1:4" ht="15.5" x14ac:dyDescent="0.35">
      <c r="A51" s="26">
        <f>ROW()</f>
        <v>51</v>
      </c>
      <c r="B51" s="27" t="s">
        <v>56</v>
      </c>
      <c r="C51" s="43">
        <f>-DFIT!P11</f>
        <v>3189121.3034000094</v>
      </c>
    </row>
    <row r="52" spans="1:4" ht="15.5" x14ac:dyDescent="0.35">
      <c r="A52" s="26">
        <f>ROW()</f>
        <v>52</v>
      </c>
      <c r="B52" s="27" t="s">
        <v>55</v>
      </c>
      <c r="C52" s="43">
        <f>0.21*'2025 Remediation'!C3</f>
        <v>2256904.86</v>
      </c>
    </row>
    <row r="53" spans="1:4" ht="15.5" x14ac:dyDescent="0.35">
      <c r="A53" s="26">
        <f>ROW()</f>
        <v>53</v>
      </c>
      <c r="B53" s="27" t="s">
        <v>53</v>
      </c>
      <c r="C53" s="43">
        <f>SUM(C46:C50,-C57)*-C42</f>
        <v>15301217.291288709</v>
      </c>
    </row>
    <row r="54" spans="1:4" ht="15.5" x14ac:dyDescent="0.35">
      <c r="A54" s="26">
        <f>ROW()</f>
        <v>54</v>
      </c>
      <c r="B54" s="44" t="s">
        <v>110</v>
      </c>
      <c r="C54" s="42">
        <f>C43-SUM(C46:C53)</f>
        <v>49552949.469880372</v>
      </c>
    </row>
    <row r="55" spans="1:4" ht="15.5" x14ac:dyDescent="0.35">
      <c r="A55" s="26">
        <f>ROW()</f>
        <v>55</v>
      </c>
      <c r="B55" s="44"/>
      <c r="C55" s="83"/>
    </row>
    <row r="56" spans="1:4" ht="15.5" x14ac:dyDescent="0.35">
      <c r="A56" s="26">
        <f>ROW()</f>
        <v>56</v>
      </c>
      <c r="B56" s="44" t="s">
        <v>129</v>
      </c>
      <c r="C56" s="83"/>
    </row>
    <row r="57" spans="1:4" ht="15.5" x14ac:dyDescent="0.35">
      <c r="A57" s="26">
        <f>ROW()</f>
        <v>57</v>
      </c>
      <c r="B57" s="27" t="s">
        <v>130</v>
      </c>
      <c r="C57" s="42">
        <f>'Tracker (Over)-Under Collection'!G7</f>
        <v>-6443251.339999998</v>
      </c>
    </row>
    <row r="58" spans="1:4" ht="15.5" x14ac:dyDescent="0.35">
      <c r="A58" s="26">
        <f>ROW()</f>
        <v>58</v>
      </c>
      <c r="B58" s="45"/>
      <c r="C58" s="28"/>
    </row>
    <row r="59" spans="1:4" ht="15.5" x14ac:dyDescent="0.35">
      <c r="A59" s="26">
        <f>ROW()</f>
        <v>59</v>
      </c>
      <c r="B59" s="27" t="s">
        <v>111</v>
      </c>
      <c r="C59" s="46">
        <f>'Update ConvF'!F23</f>
        <v>0.74998500000000001</v>
      </c>
    </row>
    <row r="60" spans="1:4" ht="16" thickBot="1" x14ac:dyDescent="0.4">
      <c r="A60" s="26">
        <f>ROW()</f>
        <v>60</v>
      </c>
      <c r="B60" s="44" t="s">
        <v>112</v>
      </c>
      <c r="C60" s="39">
        <f>(C54+C57)/C59</f>
        <v>57480747.121449597</v>
      </c>
    </row>
    <row r="61" spans="1:4" ht="16" thickTop="1" x14ac:dyDescent="0.35">
      <c r="A61" s="26">
        <f>ROW()</f>
        <v>61</v>
      </c>
    </row>
    <row r="62" spans="1:4" ht="15.5" x14ac:dyDescent="0.35">
      <c r="A62" s="26">
        <f>ROW()</f>
        <v>62</v>
      </c>
      <c r="B62" s="27" t="s">
        <v>131</v>
      </c>
      <c r="C62" s="43">
        <f>'2024 Rev Req'!C57</f>
        <v>52580819.507251203</v>
      </c>
    </row>
    <row r="63" spans="1:4" ht="15.5" x14ac:dyDescent="0.35">
      <c r="A63" s="26">
        <f>ROW()</f>
        <v>63</v>
      </c>
      <c r="B63" s="44" t="s">
        <v>114</v>
      </c>
      <c r="C63" s="42">
        <f>C60-C62</f>
        <v>4899927.6141983941</v>
      </c>
    </row>
  </sheetData>
  <pageMargins left="0.7" right="0.7" top="0.75" bottom="0.75" header="0.3" footer="0.3"/>
  <pageSetup orientation="portrait" horizontalDpi="200" verticalDpi="200" copies="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E2" sqref="E2"/>
    </sheetView>
  </sheetViews>
  <sheetFormatPr defaultRowHeight="14.5" x14ac:dyDescent="0.35"/>
  <cols>
    <col min="1" max="1" width="4.7265625" bestFit="1" customWidth="1"/>
    <col min="2" max="2" width="33.7265625" bestFit="1" customWidth="1"/>
    <col min="3" max="3" width="10.26953125" bestFit="1" customWidth="1"/>
    <col min="4" max="4" width="2.1796875" customWidth="1"/>
    <col min="5" max="6" width="18" bestFit="1" customWidth="1"/>
    <col min="7" max="7" width="15" bestFit="1" customWidth="1"/>
  </cols>
  <sheetData>
    <row r="1" spans="1:8" x14ac:dyDescent="0.35">
      <c r="A1" s="11"/>
      <c r="B1" s="11"/>
      <c r="C1" s="11"/>
      <c r="D1" s="11"/>
      <c r="E1" s="16" t="s">
        <v>63</v>
      </c>
      <c r="F1" s="16"/>
      <c r="G1" s="11"/>
    </row>
    <row r="2" spans="1:8" x14ac:dyDescent="0.35">
      <c r="A2" s="17" t="s">
        <v>1</v>
      </c>
      <c r="B2" s="18" t="s">
        <v>66</v>
      </c>
      <c r="C2" s="17" t="s">
        <v>60</v>
      </c>
      <c r="D2" s="18"/>
      <c r="E2" s="18" t="s">
        <v>57</v>
      </c>
      <c r="F2" s="18" t="s">
        <v>58</v>
      </c>
      <c r="G2" s="18" t="s">
        <v>64</v>
      </c>
    </row>
    <row r="3" spans="1:8" x14ac:dyDescent="0.35">
      <c r="A3" s="7">
        <f>ROW()</f>
        <v>3</v>
      </c>
      <c r="B3" t="s">
        <v>49</v>
      </c>
      <c r="C3" s="13">
        <v>18239791</v>
      </c>
      <c r="E3" s="4">
        <v>11789075.300000001</v>
      </c>
      <c r="F3" s="4">
        <f>38267245.09-E3</f>
        <v>26478169.790000003</v>
      </c>
      <c r="G3" s="4">
        <f>SUM(E3:F3)</f>
        <v>38267245.090000004</v>
      </c>
      <c r="H3" s="4">
        <f>G3-'GL Balances'!C15</f>
        <v>0</v>
      </c>
    </row>
    <row r="4" spans="1:8" x14ac:dyDescent="0.35">
      <c r="A4" s="7">
        <f>ROW()</f>
        <v>4</v>
      </c>
      <c r="B4" t="s">
        <v>61</v>
      </c>
      <c r="C4" s="13">
        <v>18239801</v>
      </c>
      <c r="E4" s="1">
        <v>568048</v>
      </c>
      <c r="F4" s="1">
        <f>2023388.15-E4</f>
        <v>1455340.15</v>
      </c>
      <c r="G4" s="4">
        <f>SUM(E4:F4)</f>
        <v>2023388.15</v>
      </c>
      <c r="H4" s="4">
        <f>G4-'GL Balances'!C16</f>
        <v>0</v>
      </c>
    </row>
    <row r="5" spans="1:8" x14ac:dyDescent="0.35">
      <c r="A5" s="7">
        <f>ROW()</f>
        <v>5</v>
      </c>
      <c r="B5" t="s">
        <v>62</v>
      </c>
      <c r="C5" s="13">
        <v>18239811</v>
      </c>
      <c r="E5" s="1">
        <v>436646.66</v>
      </c>
      <c r="F5" s="1">
        <f>1341833.43-E5</f>
        <v>905186.77</v>
      </c>
      <c r="G5" s="4">
        <f>SUM(E5:F5)</f>
        <v>1341833.43</v>
      </c>
      <c r="H5" s="4">
        <f>G5-'GL Balances'!C17</f>
        <v>0</v>
      </c>
    </row>
    <row r="6" spans="1:8" x14ac:dyDescent="0.35">
      <c r="A6" s="15">
        <f>ROW()</f>
        <v>6</v>
      </c>
      <c r="B6" s="3" t="s">
        <v>59</v>
      </c>
      <c r="C6" s="14">
        <v>25304021</v>
      </c>
      <c r="D6" s="3"/>
      <c r="E6" s="2">
        <v>-15000862.65</v>
      </c>
      <c r="F6" s="2">
        <f>-48075718.01-E6</f>
        <v>-33074855.359999999</v>
      </c>
      <c r="G6" s="5">
        <f>SUM(E6:F6)</f>
        <v>-48075718.009999998</v>
      </c>
      <c r="H6" s="4">
        <f>G6-'GL Balances'!C18</f>
        <v>0</v>
      </c>
    </row>
    <row r="7" spans="1:8" x14ac:dyDescent="0.35">
      <c r="A7" s="7">
        <f>ROW()</f>
        <v>7</v>
      </c>
      <c r="B7" s="11" t="s">
        <v>65</v>
      </c>
      <c r="E7" s="4">
        <f>SUM(E3:E6)</f>
        <v>-2207092.6899999995</v>
      </c>
      <c r="F7" s="4">
        <f>SUM(F3:F6)</f>
        <v>-4236158.6499999985</v>
      </c>
      <c r="G7" s="19">
        <f>SUM(E7:F7)</f>
        <v>-6443251.339999998</v>
      </c>
    </row>
  </sheetData>
  <pageMargins left="0.7" right="0.7" top="0.75" bottom="0.75" header="0.3" footer="0.3"/>
  <pageSetup orientation="portrait" horizontalDpi="200" verticalDpi="200" copies="0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zoomScaleNormal="100" workbookViewId="0">
      <selection activeCell="G5" sqref="G5"/>
    </sheetView>
  </sheetViews>
  <sheetFormatPr defaultColWidth="9.26953125" defaultRowHeight="13" x14ac:dyDescent="0.3"/>
  <cols>
    <col min="1" max="1" width="3.453125" style="12" customWidth="1"/>
    <col min="2" max="2" width="15.453125" style="12" bestFit="1" customWidth="1"/>
    <col min="3" max="3" width="23.453125" style="12" bestFit="1" customWidth="1"/>
    <col min="4" max="4" width="28.453125" style="12" bestFit="1" customWidth="1"/>
    <col min="5" max="5" width="47.54296875" style="12" customWidth="1"/>
    <col min="6" max="6" width="44.54296875" style="12" bestFit="1" customWidth="1"/>
    <col min="7" max="9" width="13.453125" style="12" bestFit="1" customWidth="1"/>
    <col min="10" max="10" width="4" style="12" customWidth="1"/>
    <col min="11" max="11" width="11.54296875" style="12" bestFit="1" customWidth="1"/>
    <col min="12" max="12" width="21.26953125" style="12" bestFit="1" customWidth="1"/>
    <col min="13" max="13" width="14.54296875" style="12" bestFit="1" customWidth="1"/>
    <col min="14" max="14" width="29" style="12" bestFit="1" customWidth="1"/>
    <col min="15" max="15" width="4.54296875" style="12" bestFit="1" customWidth="1"/>
    <col min="16" max="16" width="11.54296875" style="12" bestFit="1" customWidth="1"/>
    <col min="17" max="17" width="14.54296875" style="12" bestFit="1" customWidth="1"/>
    <col min="18" max="20" width="11.54296875" style="12" bestFit="1" customWidth="1"/>
    <col min="21" max="21" width="5.54296875" style="12" bestFit="1" customWidth="1"/>
    <col min="22" max="22" width="5.453125" style="12" bestFit="1" customWidth="1"/>
    <col min="23" max="16384" width="9.26953125" style="12"/>
  </cols>
  <sheetData>
    <row r="1" spans="1:23" x14ac:dyDescent="0.3">
      <c r="A1" s="226" t="s">
        <v>253</v>
      </c>
      <c r="D1" s="12" t="s">
        <v>411</v>
      </c>
    </row>
    <row r="2" spans="1:23" x14ac:dyDescent="0.3">
      <c r="A2" s="226" t="s">
        <v>254</v>
      </c>
    </row>
    <row r="3" spans="1:23" x14ac:dyDescent="0.3">
      <c r="B3" s="118" t="s">
        <v>255</v>
      </c>
      <c r="C3" s="118" t="s">
        <v>256</v>
      </c>
      <c r="D3" s="118" t="s">
        <v>257</v>
      </c>
      <c r="E3" s="118" t="s">
        <v>258</v>
      </c>
      <c r="F3" s="118" t="s">
        <v>259</v>
      </c>
      <c r="G3" s="117">
        <v>2025</v>
      </c>
    </row>
    <row r="4" spans="1:23" x14ac:dyDescent="0.3">
      <c r="B4" s="12" t="s">
        <v>260</v>
      </c>
      <c r="C4" s="12" t="s">
        <v>261</v>
      </c>
      <c r="D4" s="12" t="s">
        <v>262</v>
      </c>
      <c r="E4" s="12" t="s">
        <v>263</v>
      </c>
      <c r="F4" s="12" t="s">
        <v>264</v>
      </c>
      <c r="G4" s="120"/>
    </row>
    <row r="5" spans="1:23" x14ac:dyDescent="0.3">
      <c r="B5" s="12" t="s">
        <v>260</v>
      </c>
      <c r="C5" s="12" t="s">
        <v>261</v>
      </c>
      <c r="D5" s="12" t="s">
        <v>262</v>
      </c>
      <c r="E5" s="12" t="s">
        <v>265</v>
      </c>
      <c r="F5" s="12" t="s">
        <v>264</v>
      </c>
      <c r="G5" s="227">
        <f>'MM Amort'!$J$10</f>
        <v>4201652.5466666669</v>
      </c>
      <c r="K5" s="228"/>
    </row>
    <row r="6" spans="1:23" s="229" customFormat="1" x14ac:dyDescent="0.3">
      <c r="B6" s="229" t="s">
        <v>266</v>
      </c>
      <c r="C6" s="229" t="s">
        <v>267</v>
      </c>
      <c r="D6" s="229" t="s">
        <v>268</v>
      </c>
      <c r="E6" s="229" t="s">
        <v>269</v>
      </c>
      <c r="F6" s="229" t="s">
        <v>270</v>
      </c>
      <c r="G6" s="227">
        <v>2109000</v>
      </c>
      <c r="I6" s="12"/>
      <c r="K6" s="228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3">
      <c r="B7" s="12" t="s">
        <v>266</v>
      </c>
      <c r="C7" s="12" t="s">
        <v>267</v>
      </c>
      <c r="D7" s="12" t="s">
        <v>268</v>
      </c>
      <c r="E7" s="12" t="s">
        <v>271</v>
      </c>
      <c r="F7" s="12" t="s">
        <v>270</v>
      </c>
      <c r="G7" s="227">
        <v>13467078</v>
      </c>
    </row>
    <row r="8" spans="1:23" x14ac:dyDescent="0.3">
      <c r="B8" s="12" t="s">
        <v>266</v>
      </c>
      <c r="C8" s="12" t="s">
        <v>267</v>
      </c>
      <c r="D8" s="12" t="s">
        <v>268</v>
      </c>
      <c r="E8" s="12" t="s">
        <v>272</v>
      </c>
      <c r="F8" s="12" t="s">
        <v>270</v>
      </c>
      <c r="G8" s="227">
        <v>11184947</v>
      </c>
    </row>
    <row r="9" spans="1:23" x14ac:dyDescent="0.3">
      <c r="F9" s="226" t="s">
        <v>120</v>
      </c>
      <c r="G9" s="230">
        <f>SUM(G4:G8)</f>
        <v>30962677.546666667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pane xSplit="1" ySplit="1" topLeftCell="B2" activePane="bottomRight" state="frozen"/>
      <selection activeCell="G18" sqref="G18"/>
      <selection pane="topRight" activeCell="G18" sqref="G18"/>
      <selection pane="bottomLeft" activeCell="G18" sqref="G18"/>
      <selection pane="bottomRight" activeCell="C3" sqref="C3"/>
    </sheetView>
  </sheetViews>
  <sheetFormatPr defaultColWidth="8.7265625" defaultRowHeight="14.5" x14ac:dyDescent="0.35"/>
  <cols>
    <col min="1" max="1" width="48.54296875" style="358" bestFit="1" customWidth="1"/>
    <col min="2" max="2" width="8.7265625" style="21"/>
    <col min="3" max="3" width="9.26953125" style="358" bestFit="1" customWidth="1"/>
    <col min="4" max="7" width="9.26953125" style="21" customWidth="1"/>
    <col min="8" max="16384" width="8.7265625" style="358"/>
  </cols>
  <sheetData>
    <row r="1" spans="1:3" ht="15" thickBot="1" x14ac:dyDescent="0.4">
      <c r="A1" s="354" t="s">
        <v>393</v>
      </c>
      <c r="C1" s="354">
        <v>2025</v>
      </c>
    </row>
    <row r="2" spans="1:3" x14ac:dyDescent="0.35">
      <c r="A2" s="355" t="s">
        <v>394</v>
      </c>
      <c r="C2" s="356"/>
    </row>
    <row r="3" spans="1:3" x14ac:dyDescent="0.35">
      <c r="A3" s="357" t="s">
        <v>395</v>
      </c>
      <c r="C3" s="356">
        <v>10747166</v>
      </c>
    </row>
    <row r="4" spans="1:3" x14ac:dyDescent="0.35">
      <c r="A4" s="357" t="s">
        <v>396</v>
      </c>
      <c r="C4" s="356">
        <v>0</v>
      </c>
    </row>
    <row r="5" spans="1:3" x14ac:dyDescent="0.35">
      <c r="A5" s="357" t="s">
        <v>397</v>
      </c>
      <c r="C5" s="356">
        <v>4276287</v>
      </c>
    </row>
    <row r="8" spans="1:3" x14ac:dyDescent="0.35">
      <c r="A8" s="358" t="s">
        <v>398</v>
      </c>
    </row>
  </sheetData>
  <pageMargins left="0.7" right="0.7" top="0.75" bottom="0.75" header="0.3" footer="0.3"/>
  <customProperties>
    <customPr name="_pios_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4" workbookViewId="0">
      <selection activeCell="G18" sqref="G18"/>
    </sheetView>
  </sheetViews>
  <sheetFormatPr defaultColWidth="9.26953125" defaultRowHeight="12.5" x14ac:dyDescent="0.25"/>
  <cols>
    <col min="1" max="1" width="9.26953125" style="232"/>
    <col min="2" max="2" width="49.26953125" style="232" customWidth="1"/>
    <col min="3" max="3" width="4.26953125" style="232" bestFit="1" customWidth="1"/>
    <col min="4" max="4" width="14.26953125" style="232" customWidth="1"/>
    <col min="5" max="5" width="12.26953125" style="232" bestFit="1" customWidth="1"/>
    <col min="6" max="16384" width="9.26953125" style="232"/>
  </cols>
  <sheetData>
    <row r="1" spans="1:5" ht="13" x14ac:dyDescent="0.3">
      <c r="A1" s="231" t="s">
        <v>273</v>
      </c>
      <c r="B1" s="231"/>
      <c r="C1" s="231"/>
      <c r="D1" s="231"/>
    </row>
    <row r="2" spans="1:5" ht="13" x14ac:dyDescent="0.3">
      <c r="A2" s="233"/>
      <c r="B2" s="233"/>
      <c r="C2" s="233"/>
      <c r="D2" s="231"/>
    </row>
    <row r="3" spans="1:5" ht="13" x14ac:dyDescent="0.3">
      <c r="A3" s="233"/>
      <c r="B3" s="233"/>
      <c r="C3" s="233"/>
      <c r="D3" s="233"/>
    </row>
    <row r="4" spans="1:5" ht="13" x14ac:dyDescent="0.3">
      <c r="A4" s="234" t="s">
        <v>274</v>
      </c>
      <c r="B4" s="235"/>
      <c r="C4" s="235"/>
      <c r="D4" s="235"/>
      <c r="E4" s="236"/>
    </row>
    <row r="5" spans="1:5" ht="13" x14ac:dyDescent="0.3">
      <c r="A5" s="235" t="s">
        <v>275</v>
      </c>
      <c r="B5" s="235"/>
      <c r="C5" s="235"/>
      <c r="D5" s="237"/>
      <c r="E5" s="236"/>
    </row>
    <row r="6" spans="1:5" ht="13" x14ac:dyDescent="0.3">
      <c r="A6" s="235"/>
      <c r="B6" s="235"/>
      <c r="C6" s="235"/>
      <c r="D6" s="238"/>
      <c r="E6" s="236"/>
    </row>
    <row r="7" spans="1:5" ht="13" x14ac:dyDescent="0.3">
      <c r="A7" s="235"/>
      <c r="B7" s="235"/>
      <c r="C7" s="235"/>
      <c r="D7" s="235"/>
      <c r="E7" s="236"/>
    </row>
    <row r="8" spans="1:5" ht="13" x14ac:dyDescent="0.3">
      <c r="A8" s="233"/>
      <c r="B8" s="239"/>
      <c r="C8" s="239"/>
      <c r="D8" s="233"/>
    </row>
    <row r="9" spans="1:5" ht="14.5" x14ac:dyDescent="0.35">
      <c r="A9" s="240" t="s">
        <v>185</v>
      </c>
      <c r="B9" s="233"/>
      <c r="C9" s="233"/>
      <c r="D9" s="241">
        <v>2025</v>
      </c>
      <c r="E9" s="21"/>
    </row>
    <row r="10" spans="1:5" ht="14.5" x14ac:dyDescent="0.35">
      <c r="A10" s="242" t="s">
        <v>188</v>
      </c>
      <c r="B10" s="243" t="s">
        <v>189</v>
      </c>
      <c r="C10" s="244"/>
      <c r="D10" s="244"/>
      <c r="E10" s="21"/>
    </row>
    <row r="11" spans="1:5" ht="14.5" x14ac:dyDescent="0.35">
      <c r="A11" s="245"/>
      <c r="B11" s="246"/>
      <c r="C11" s="247"/>
      <c r="D11" s="231"/>
      <c r="E11" s="21"/>
    </row>
    <row r="12" spans="1:5" ht="14.5" x14ac:dyDescent="0.35">
      <c r="A12" s="245">
        <f t="shared" ref="A12:A20" si="0">A11+1</f>
        <v>1</v>
      </c>
      <c r="B12" s="248" t="s">
        <v>276</v>
      </c>
      <c r="C12" s="249"/>
      <c r="D12" s="250">
        <v>2401889000</v>
      </c>
      <c r="E12" s="21"/>
    </row>
    <row r="13" spans="1:5" ht="14.5" x14ac:dyDescent="0.35">
      <c r="A13" s="245">
        <f t="shared" si="0"/>
        <v>2</v>
      </c>
      <c r="B13" s="231" t="s">
        <v>277</v>
      </c>
      <c r="C13" s="231"/>
      <c r="D13" s="251">
        <v>0.05</v>
      </c>
      <c r="E13" s="21"/>
    </row>
    <row r="14" spans="1:5" ht="14.5" x14ac:dyDescent="0.35">
      <c r="A14" s="245">
        <f t="shared" si="0"/>
        <v>3</v>
      </c>
      <c r="B14" s="231" t="s">
        <v>278</v>
      </c>
      <c r="C14" s="231"/>
      <c r="D14" s="231">
        <v>1.4999999999999999E-4</v>
      </c>
      <c r="E14" s="21"/>
    </row>
    <row r="15" spans="1:5" ht="14.5" x14ac:dyDescent="0.35">
      <c r="A15" s="245">
        <f t="shared" si="0"/>
        <v>4</v>
      </c>
      <c r="B15" s="231" t="s">
        <v>279</v>
      </c>
      <c r="C15" s="231"/>
      <c r="D15" s="252">
        <f>+D12*(1-D13)*D14</f>
        <v>342269.1825</v>
      </c>
      <c r="E15" s="21"/>
    </row>
    <row r="16" spans="1:5" ht="14.5" x14ac:dyDescent="0.35">
      <c r="A16" s="245">
        <f t="shared" si="0"/>
        <v>5</v>
      </c>
      <c r="B16" s="231"/>
      <c r="C16" s="231"/>
      <c r="D16" s="231"/>
      <c r="E16" s="21"/>
    </row>
    <row r="17" spans="1:5" ht="14.5" x14ac:dyDescent="0.35">
      <c r="A17" s="245">
        <f t="shared" si="0"/>
        <v>6</v>
      </c>
      <c r="B17" s="231" t="s">
        <v>280</v>
      </c>
      <c r="C17" s="231"/>
      <c r="D17" s="231">
        <v>2.0000000000000001E-4</v>
      </c>
      <c r="E17" s="21"/>
    </row>
    <row r="18" spans="1:5" ht="14.5" x14ac:dyDescent="0.35">
      <c r="A18" s="245">
        <f t="shared" si="0"/>
        <v>7</v>
      </c>
      <c r="B18" s="231" t="s">
        <v>281</v>
      </c>
      <c r="C18" s="231"/>
      <c r="D18" s="252">
        <f>+D17*D12</f>
        <v>480377.80000000005</v>
      </c>
      <c r="E18" s="21"/>
    </row>
    <row r="19" spans="1:5" ht="14.5" x14ac:dyDescent="0.35">
      <c r="A19" s="245">
        <f t="shared" si="0"/>
        <v>8</v>
      </c>
      <c r="B19" s="231"/>
      <c r="C19" s="231"/>
      <c r="D19" s="231"/>
      <c r="E19" s="21"/>
    </row>
    <row r="20" spans="1:5" ht="14.5" x14ac:dyDescent="0.35">
      <c r="A20" s="245">
        <f t="shared" si="0"/>
        <v>9</v>
      </c>
      <c r="B20" s="253" t="s">
        <v>282</v>
      </c>
      <c r="C20" s="254"/>
      <c r="D20" s="255">
        <f>+D15+D18</f>
        <v>822646.98250000004</v>
      </c>
      <c r="E20" s="21"/>
    </row>
    <row r="21" spans="1:5" s="21" customFormat="1" ht="14.5" x14ac:dyDescent="0.35">
      <c r="A21" s="256"/>
      <c r="B21" s="256"/>
      <c r="C21" s="256"/>
      <c r="D21" s="256"/>
    </row>
    <row r="22" spans="1:5" s="21" customFormat="1" ht="14.5" x14ac:dyDescent="0.35"/>
    <row r="23" spans="1:5" s="21" customFormat="1" ht="14.5" x14ac:dyDescent="0.35"/>
    <row r="24" spans="1:5" s="21" customFormat="1" ht="14.5" x14ac:dyDescent="0.35"/>
    <row r="25" spans="1:5" s="21" customFormat="1" ht="14.5" x14ac:dyDescent="0.35"/>
    <row r="26" spans="1:5" s="21" customFormat="1" ht="14.5" x14ac:dyDescent="0.35"/>
    <row r="27" spans="1:5" s="21" customFormat="1" ht="14.5" x14ac:dyDescent="0.35"/>
  </sheetData>
  <pageMargins left="0.75" right="0.75" top="1" bottom="1" header="0.5" footer="0.5"/>
  <pageSetup orientation="portrait" r:id="rId1"/>
  <headerFooter alignWithMargins="0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5" sqref="I15"/>
    </sheetView>
  </sheetViews>
  <sheetFormatPr defaultColWidth="8.81640625" defaultRowHeight="14.5" x14ac:dyDescent="0.35"/>
  <cols>
    <col min="1" max="1" width="8.81640625" style="21"/>
    <col min="2" max="2" width="23.453125" style="21" bestFit="1" customWidth="1"/>
    <col min="3" max="3" width="7.7265625" style="21" bestFit="1" customWidth="1"/>
    <col min="4" max="4" width="12.54296875" style="21" bestFit="1" customWidth="1"/>
    <col min="5" max="9" width="12.54296875" style="21" customWidth="1"/>
    <col min="10" max="16384" width="8.81640625" style="21"/>
  </cols>
  <sheetData>
    <row r="1" spans="1:9" x14ac:dyDescent="0.35">
      <c r="A1" s="21" t="s">
        <v>283</v>
      </c>
    </row>
    <row r="4" spans="1:9" x14ac:dyDescent="0.35">
      <c r="B4" s="257" t="s">
        <v>284</v>
      </c>
      <c r="D4" s="258" t="s">
        <v>285</v>
      </c>
      <c r="E4" s="259"/>
      <c r="G4" s="258" t="s">
        <v>286</v>
      </c>
      <c r="H4" s="259"/>
    </row>
    <row r="5" spans="1:9" x14ac:dyDescent="0.35">
      <c r="D5" s="260" t="s">
        <v>287</v>
      </c>
      <c r="E5" s="260" t="s">
        <v>288</v>
      </c>
      <c r="G5" s="260" t="s">
        <v>287</v>
      </c>
      <c r="H5" s="260" t="s">
        <v>288</v>
      </c>
    </row>
    <row r="6" spans="1:9" x14ac:dyDescent="0.35">
      <c r="B6" s="21" t="s">
        <v>289</v>
      </c>
      <c r="D6" s="261">
        <v>48396.75</v>
      </c>
      <c r="E6" s="261">
        <v>3870368.67</v>
      </c>
      <c r="G6" s="82">
        <f t="shared" ref="G6:H12" si="0">D6-$D$21*D6</f>
        <v>44245.928804068339</v>
      </c>
      <c r="H6" s="82">
        <f t="shared" si="0"/>
        <v>3538420.5885377978</v>
      </c>
    </row>
    <row r="7" spans="1:9" x14ac:dyDescent="0.35">
      <c r="B7" s="21" t="s">
        <v>290</v>
      </c>
      <c r="D7" s="261">
        <v>51231.56</v>
      </c>
      <c r="E7" s="261">
        <v>973399.66</v>
      </c>
      <c r="G7" s="82">
        <f t="shared" si="0"/>
        <v>46837.60699388606</v>
      </c>
      <c r="H7" s="82">
        <f t="shared" si="0"/>
        <v>889914.55116850464</v>
      </c>
    </row>
    <row r="8" spans="1:9" x14ac:dyDescent="0.35">
      <c r="B8" s="21" t="s">
        <v>291</v>
      </c>
      <c r="D8" s="261">
        <v>1245.2</v>
      </c>
      <c r="E8" s="261">
        <v>23658.799999999999</v>
      </c>
      <c r="G8" s="82">
        <f t="shared" si="0"/>
        <v>1138.4035197988687</v>
      </c>
      <c r="H8" s="82">
        <f t="shared" si="0"/>
        <v>21629.666876178504</v>
      </c>
    </row>
    <row r="9" spans="1:9" x14ac:dyDescent="0.35">
      <c r="B9" s="21" t="s">
        <v>292</v>
      </c>
      <c r="D9" s="261">
        <v>1695.6</v>
      </c>
      <c r="E9" s="261">
        <v>32216.400000000001</v>
      </c>
      <c r="G9" s="82">
        <f t="shared" si="0"/>
        <v>1550.174275755671</v>
      </c>
      <c r="H9" s="82">
        <f t="shared" si="0"/>
        <v>29453.311239357754</v>
      </c>
    </row>
    <row r="10" spans="1:9" x14ac:dyDescent="0.35">
      <c r="B10" s="21" t="s">
        <v>293</v>
      </c>
      <c r="D10" s="261">
        <v>5651.85</v>
      </c>
      <c r="E10" s="261">
        <v>107385.13</v>
      </c>
      <c r="G10" s="82">
        <f t="shared" si="0"/>
        <v>5167.1104508313811</v>
      </c>
      <c r="H10" s="82">
        <f t="shared" si="0"/>
        <v>98175.080281126793</v>
      </c>
    </row>
    <row r="11" spans="1:9" x14ac:dyDescent="0.35">
      <c r="B11" s="21" t="s">
        <v>294</v>
      </c>
      <c r="D11" s="261">
        <v>450</v>
      </c>
      <c r="E11" s="261">
        <v>8550</v>
      </c>
      <c r="G11" s="82">
        <f t="shared" si="0"/>
        <v>411.40506256785329</v>
      </c>
      <c r="H11" s="82">
        <f t="shared" si="0"/>
        <v>7816.6961887892121</v>
      </c>
    </row>
    <row r="12" spans="1:9" x14ac:dyDescent="0.35">
      <c r="B12" s="21" t="s">
        <v>295</v>
      </c>
      <c r="D12" s="262">
        <v>0</v>
      </c>
      <c r="E12" s="262">
        <v>0</v>
      </c>
      <c r="G12" s="82">
        <f t="shared" si="0"/>
        <v>0</v>
      </c>
      <c r="H12" s="82">
        <f t="shared" si="0"/>
        <v>0</v>
      </c>
    </row>
    <row r="13" spans="1:9" x14ac:dyDescent="0.35">
      <c r="B13" s="263" t="s">
        <v>296</v>
      </c>
      <c r="D13" s="264">
        <f>SUM(D6:D12)</f>
        <v>108670.96</v>
      </c>
      <c r="E13" s="264">
        <f>SUM(E6:E12)</f>
        <v>5015578.66</v>
      </c>
      <c r="G13" s="265">
        <f t="shared" ref="G13:H13" si="1">SUM(G6:G12)</f>
        <v>99350.629106908164</v>
      </c>
      <c r="H13" s="265">
        <f t="shared" si="1"/>
        <v>4585409.8942917548</v>
      </c>
    </row>
    <row r="14" spans="1:9" x14ac:dyDescent="0.35">
      <c r="B14" s="21" t="s">
        <v>297</v>
      </c>
      <c r="D14" s="266">
        <v>0.5</v>
      </c>
      <c r="E14" s="266">
        <v>0.25</v>
      </c>
      <c r="G14" s="266">
        <v>0.5</v>
      </c>
      <c r="H14" s="266">
        <v>0.25</v>
      </c>
    </row>
    <row r="15" spans="1:9" ht="15" thickBot="1" x14ac:dyDescent="0.4">
      <c r="B15" s="257" t="s">
        <v>298</v>
      </c>
      <c r="D15" s="267">
        <f>D13*D14</f>
        <v>54335.48</v>
      </c>
      <c r="E15" s="267">
        <f>E13*E14</f>
        <v>1253894.665</v>
      </c>
      <c r="F15" s="267">
        <f>E15+D15</f>
        <v>1308230.145</v>
      </c>
      <c r="G15" s="267">
        <f>G13*G14</f>
        <v>49675.314553454082</v>
      </c>
      <c r="H15" s="267">
        <f>H13*H14</f>
        <v>1146352.4735729387</v>
      </c>
      <c r="I15" s="267">
        <f>H15+G15</f>
        <v>1196027.7881263928</v>
      </c>
    </row>
    <row r="16" spans="1:9" ht="15" thickTop="1" x14ac:dyDescent="0.35"/>
    <row r="18" spans="2:4" x14ac:dyDescent="0.35">
      <c r="B18" s="21" t="s">
        <v>299</v>
      </c>
      <c r="D18" s="268">
        <v>5250300</v>
      </c>
    </row>
    <row r="19" spans="2:4" x14ac:dyDescent="0.35">
      <c r="B19" s="21" t="s">
        <v>300</v>
      </c>
      <c r="D19" s="269">
        <v>4800000</v>
      </c>
    </row>
    <row r="20" spans="2:4" x14ac:dyDescent="0.35">
      <c r="B20" s="21" t="s">
        <v>301</v>
      </c>
      <c r="D20" s="268">
        <f>D18-D19</f>
        <v>450300</v>
      </c>
    </row>
    <row r="21" spans="2:4" x14ac:dyDescent="0.35">
      <c r="B21" s="21" t="s">
        <v>302</v>
      </c>
      <c r="D21" s="270">
        <f>D20/D18</f>
        <v>8.5766527626992745E-2</v>
      </c>
    </row>
    <row r="23" spans="2:4" x14ac:dyDescent="0.35">
      <c r="B23" s="21" t="s">
        <v>303</v>
      </c>
    </row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topLeftCell="A10" workbookViewId="0">
      <selection activeCell="I30" sqref="I30"/>
    </sheetView>
  </sheetViews>
  <sheetFormatPr defaultColWidth="8.7265625" defaultRowHeight="14.5" x14ac:dyDescent="0.35"/>
  <cols>
    <col min="1" max="2" width="8.7265625" style="360"/>
    <col min="3" max="3" width="62.26953125" style="360" bestFit="1" customWidth="1"/>
    <col min="4" max="8" width="8.7265625" style="360"/>
    <col min="9" max="9" width="62.1796875" style="360" bestFit="1" customWidth="1"/>
    <col min="10" max="10" width="8.7265625" style="360"/>
    <col min="11" max="11" width="7.26953125" style="360" bestFit="1" customWidth="1"/>
    <col min="12" max="12" width="7.453125" style="360" bestFit="1" customWidth="1"/>
    <col min="13" max="16384" width="8.7265625" style="360"/>
  </cols>
  <sheetData>
    <row r="2" spans="2:12" x14ac:dyDescent="0.35">
      <c r="B2" s="359" t="s">
        <v>399</v>
      </c>
      <c r="C2" s="359"/>
      <c r="D2" s="359"/>
      <c r="E2" s="359"/>
      <c r="F2" s="359"/>
    </row>
    <row r="3" spans="2:12" x14ac:dyDescent="0.35">
      <c r="B3" s="361"/>
      <c r="C3" s="361"/>
    </row>
    <row r="4" spans="2:12" x14ac:dyDescent="0.35">
      <c r="B4" s="362" t="s">
        <v>179</v>
      </c>
      <c r="C4" s="362"/>
      <c r="D4" s="363"/>
      <c r="E4" s="363"/>
      <c r="F4" s="363"/>
    </row>
    <row r="5" spans="2:12" x14ac:dyDescent="0.35">
      <c r="B5" s="362" t="s">
        <v>180</v>
      </c>
      <c r="C5" s="362"/>
      <c r="D5" s="363"/>
      <c r="E5" s="363"/>
      <c r="F5" s="363"/>
    </row>
    <row r="6" spans="2:12" x14ac:dyDescent="0.35">
      <c r="B6" s="362" t="s">
        <v>181</v>
      </c>
      <c r="C6" s="362"/>
      <c r="D6" s="363"/>
      <c r="E6" s="363"/>
      <c r="F6" s="363"/>
    </row>
    <row r="7" spans="2:12" x14ac:dyDescent="0.35">
      <c r="B7" s="362" t="s">
        <v>182</v>
      </c>
      <c r="C7" s="362"/>
      <c r="D7" s="363"/>
      <c r="E7" s="363"/>
      <c r="F7" s="363"/>
    </row>
    <row r="8" spans="2:12" x14ac:dyDescent="0.35">
      <c r="B8" s="362" t="s">
        <v>400</v>
      </c>
      <c r="C8" s="362"/>
      <c r="D8" s="363"/>
      <c r="E8" s="363"/>
      <c r="F8" s="363"/>
    </row>
    <row r="9" spans="2:12" x14ac:dyDescent="0.35">
      <c r="B9" s="364" t="s">
        <v>44</v>
      </c>
      <c r="C9" s="364"/>
      <c r="D9" s="364"/>
      <c r="E9" s="364"/>
      <c r="F9" s="364"/>
    </row>
    <row r="10" spans="2:12" x14ac:dyDescent="0.35">
      <c r="B10" s="363"/>
      <c r="C10" s="363"/>
      <c r="D10" s="363"/>
      <c r="E10" s="363"/>
      <c r="F10" s="363"/>
    </row>
    <row r="11" spans="2:12" x14ac:dyDescent="0.35">
      <c r="B11" s="363"/>
      <c r="C11" s="363"/>
      <c r="D11" s="363"/>
      <c r="E11" s="363"/>
      <c r="F11" s="361"/>
      <c r="H11" s="409" t="s">
        <v>410</v>
      </c>
    </row>
    <row r="12" spans="2:12" x14ac:dyDescent="0.35">
      <c r="B12" s="365" t="s">
        <v>185</v>
      </c>
      <c r="C12" s="365"/>
      <c r="D12" s="365"/>
      <c r="E12" s="361"/>
      <c r="F12" s="361"/>
      <c r="H12" s="365" t="s">
        <v>185</v>
      </c>
      <c r="I12" s="365"/>
      <c r="J12" s="365"/>
      <c r="K12" s="361"/>
      <c r="L12" s="361"/>
    </row>
    <row r="13" spans="2:12" x14ac:dyDescent="0.35">
      <c r="B13" s="366" t="s">
        <v>188</v>
      </c>
      <c r="C13" s="366" t="s">
        <v>189</v>
      </c>
      <c r="D13" s="366"/>
      <c r="E13" s="367"/>
      <c r="F13" s="367"/>
      <c r="H13" s="366" t="s">
        <v>188</v>
      </c>
      <c r="I13" s="366" t="s">
        <v>189</v>
      </c>
      <c r="J13" s="366"/>
      <c r="K13" s="367"/>
      <c r="L13" s="367"/>
    </row>
    <row r="14" spans="2:12" x14ac:dyDescent="0.35">
      <c r="B14" s="361"/>
      <c r="C14" s="361"/>
      <c r="D14" s="361"/>
      <c r="E14" s="361"/>
      <c r="F14" s="361"/>
      <c r="H14" s="361"/>
      <c r="I14" s="361"/>
      <c r="J14" s="361"/>
      <c r="K14" s="361"/>
      <c r="L14" s="361"/>
    </row>
    <row r="15" spans="2:12" x14ac:dyDescent="0.35">
      <c r="B15" s="368">
        <f>ROW()</f>
        <v>15</v>
      </c>
      <c r="C15" s="369" t="s">
        <v>197</v>
      </c>
      <c r="D15" s="370"/>
      <c r="E15" s="370"/>
      <c r="F15" s="371">
        <v>7.1970000000000003E-3</v>
      </c>
      <c r="H15" s="368">
        <f>ROW()</f>
        <v>15</v>
      </c>
      <c r="I15" s="369" t="s">
        <v>197</v>
      </c>
      <c r="J15" s="370"/>
      <c r="K15" s="370"/>
      <c r="L15" s="371">
        <v>7.1970000000000003E-3</v>
      </c>
    </row>
    <row r="16" spans="2:12" x14ac:dyDescent="0.35">
      <c r="B16" s="372">
        <f t="shared" ref="B16:B23" si="0">B15+1</f>
        <v>16</v>
      </c>
      <c r="C16" s="373" t="s">
        <v>200</v>
      </c>
      <c r="D16" s="374"/>
      <c r="E16" s="374"/>
      <c r="F16" s="375">
        <v>5.0000000000000001E-3</v>
      </c>
      <c r="H16" s="372">
        <f t="shared" ref="H16:H23" si="1">H15+1</f>
        <v>16</v>
      </c>
      <c r="I16" s="373" t="s">
        <v>200</v>
      </c>
      <c r="J16" s="374"/>
      <c r="K16" s="374"/>
      <c r="L16" s="375">
        <v>4.0000000000000001E-3</v>
      </c>
    </row>
    <row r="17" spans="2:12" x14ac:dyDescent="0.35">
      <c r="B17" s="368">
        <f t="shared" si="0"/>
        <v>17</v>
      </c>
      <c r="C17" s="369" t="str">
        <f>"STATE UTILITY TAX ( "&amp;F17*100&amp;"% - ( LINE 1 * "&amp;F17*100&amp;"% )  )"</f>
        <v>STATE UTILITY TAX ( 3.8455% - ( LINE 1 * 3.8455% )  )</v>
      </c>
      <c r="D17" s="361"/>
      <c r="E17" s="376">
        <v>3.8733999999999998E-2</v>
      </c>
      <c r="F17" s="377">
        <f>ROUND(E17-(E17*F15),6)</f>
        <v>3.8455000000000003E-2</v>
      </c>
      <c r="H17" s="368">
        <f t="shared" si="1"/>
        <v>17</v>
      </c>
      <c r="I17" s="369" t="str">
        <f>"STATE UTILITY TAX ( "&amp;L17*100&amp;"% - ( LINE 1 * "&amp;L17*100&amp;"% )  )"</f>
        <v>STATE UTILITY TAX ( 3.8455% - ( LINE 1 * 3.8455% )  )</v>
      </c>
      <c r="J17" s="361"/>
      <c r="K17" s="376">
        <v>3.8733999999999998E-2</v>
      </c>
      <c r="L17" s="377">
        <f>ROUND(K17-(K17*L15),6)</f>
        <v>3.8455000000000003E-2</v>
      </c>
    </row>
    <row r="18" spans="2:12" x14ac:dyDescent="0.35">
      <c r="B18" s="368">
        <f t="shared" si="0"/>
        <v>18</v>
      </c>
      <c r="C18" s="369"/>
      <c r="D18" s="370"/>
      <c r="E18" s="370"/>
      <c r="F18" s="378"/>
      <c r="H18" s="368">
        <f t="shared" si="1"/>
        <v>18</v>
      </c>
      <c r="I18" s="369"/>
      <c r="J18" s="370"/>
      <c r="K18" s="370"/>
      <c r="L18" s="378"/>
    </row>
    <row r="19" spans="2:12" x14ac:dyDescent="0.35">
      <c r="B19" s="368">
        <f t="shared" si="0"/>
        <v>19</v>
      </c>
      <c r="C19" s="369" t="s">
        <v>205</v>
      </c>
      <c r="D19" s="370"/>
      <c r="E19" s="370"/>
      <c r="F19" s="371">
        <f>ROUND(SUM(F15:F17),6)</f>
        <v>5.0652000000000003E-2</v>
      </c>
      <c r="H19" s="368">
        <f t="shared" si="1"/>
        <v>19</v>
      </c>
      <c r="I19" s="369" t="s">
        <v>205</v>
      </c>
      <c r="J19" s="370"/>
      <c r="K19" s="370"/>
      <c r="L19" s="371">
        <f>ROUND(SUM(L15:L17),6)</f>
        <v>4.9652000000000002E-2</v>
      </c>
    </row>
    <row r="20" spans="2:12" x14ac:dyDescent="0.35">
      <c r="B20" s="368">
        <f t="shared" si="0"/>
        <v>20</v>
      </c>
      <c r="C20" s="370"/>
      <c r="D20" s="370"/>
      <c r="E20" s="370"/>
      <c r="F20" s="371"/>
      <c r="H20" s="368">
        <f t="shared" si="1"/>
        <v>20</v>
      </c>
      <c r="I20" s="370"/>
      <c r="J20" s="370"/>
      <c r="K20" s="370"/>
      <c r="L20" s="371"/>
    </row>
    <row r="21" spans="2:12" x14ac:dyDescent="0.35">
      <c r="B21" s="368">
        <f t="shared" si="0"/>
        <v>21</v>
      </c>
      <c r="C21" s="370" t="str">
        <f>"CONVERSION FACTOR EXCLUDING FEDERAL INCOME TAX ( 1 - LINE "&amp;$K$18&amp;" )"</f>
        <v>CONVERSION FACTOR EXCLUDING FEDERAL INCOME TAX ( 1 - LINE  )</v>
      </c>
      <c r="D21" s="370"/>
      <c r="E21" s="370"/>
      <c r="F21" s="371">
        <f>ROUND(1-F19,6)</f>
        <v>0.94934799999999997</v>
      </c>
      <c r="H21" s="368">
        <f t="shared" si="1"/>
        <v>21</v>
      </c>
      <c r="I21" s="370" t="str">
        <f>"CONVERSION FACTOR EXCLUDING FEDERAL INCOME TAX ( 1 - LINE "&amp;$K$18&amp;" )"</f>
        <v>CONVERSION FACTOR EXCLUDING FEDERAL INCOME TAX ( 1 - LINE  )</v>
      </c>
      <c r="J21" s="370"/>
      <c r="K21" s="370"/>
      <c r="L21" s="371">
        <f>ROUND(1-L19,6)</f>
        <v>0.95034799999999997</v>
      </c>
    </row>
    <row r="22" spans="2:12" x14ac:dyDescent="0.35">
      <c r="B22" s="368">
        <f t="shared" si="0"/>
        <v>22</v>
      </c>
      <c r="C22" s="369" t="s">
        <v>211</v>
      </c>
      <c r="D22" s="370"/>
      <c r="E22" s="379">
        <v>0.21</v>
      </c>
      <c r="F22" s="371">
        <f>ROUND((F21)*E22,6)</f>
        <v>0.19936300000000001</v>
      </c>
      <c r="H22" s="368">
        <f t="shared" si="1"/>
        <v>22</v>
      </c>
      <c r="I22" s="369" t="s">
        <v>211</v>
      </c>
      <c r="J22" s="370"/>
      <c r="K22" s="379">
        <v>0.21</v>
      </c>
      <c r="L22" s="371">
        <f>ROUND((L21)*K22,6)</f>
        <v>0.199573</v>
      </c>
    </row>
    <row r="23" spans="2:12" ht="15" thickBot="1" x14ac:dyDescent="0.4">
      <c r="B23" s="368">
        <f t="shared" si="0"/>
        <v>23</v>
      </c>
      <c r="C23" s="369" t="str">
        <f>"CONVERSION FACTOR INCL FEDERAL INCOME TAX ( LINE "&amp;B21&amp;" - LINE "&amp;B22&amp;" ) "</f>
        <v xml:space="preserve">CONVERSION FACTOR INCL FEDERAL INCOME TAX ( LINE 21 - LINE 22 ) </v>
      </c>
      <c r="D23" s="370"/>
      <c r="E23" s="370"/>
      <c r="F23" s="380">
        <f>ROUND(1-F22-F19,6)</f>
        <v>0.74998500000000001</v>
      </c>
      <c r="H23" s="368">
        <f t="shared" si="1"/>
        <v>23</v>
      </c>
      <c r="I23" s="369" t="str">
        <f>"CONVERSION FACTOR INCL FEDERAL INCOME TAX ( LINE "&amp;H21&amp;" - LINE "&amp;H22&amp;" ) "</f>
        <v xml:space="preserve">CONVERSION FACTOR INCL FEDERAL INCOME TAX ( LINE 21 - LINE 22 ) </v>
      </c>
      <c r="J23" s="370"/>
      <c r="K23" s="370"/>
      <c r="L23" s="380">
        <f>ROUND(1-L22-L19,6)</f>
        <v>0.75077499999999997</v>
      </c>
    </row>
    <row r="24" spans="2:12" ht="15" thickTop="1" x14ac:dyDescent="0.35"/>
  </sheetData>
  <pageMargins left="0.7" right="0.7" top="0.75" bottom="0.75" header="0.3" footer="0.3"/>
  <customProperties>
    <customPr name="_pios_id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4"/>
  <sheetViews>
    <sheetView zoomScale="85" zoomScaleNormal="85" workbookViewId="0">
      <pane ySplit="10" topLeftCell="A11" activePane="bottomLeft" state="frozen"/>
      <selection activeCell="G18" sqref="G18"/>
      <selection pane="bottomLeft" activeCell="D13" sqref="D13"/>
    </sheetView>
  </sheetViews>
  <sheetFormatPr defaultColWidth="9.26953125" defaultRowHeight="13" outlineLevelRow="1" x14ac:dyDescent="0.3"/>
  <cols>
    <col min="1" max="1" width="5" style="126" bestFit="1" customWidth="1"/>
    <col min="2" max="2" width="68.7265625" style="126" customWidth="1"/>
    <col min="3" max="3" width="17.26953125" style="126" customWidth="1"/>
    <col min="4" max="4" width="16" style="126" bestFit="1" customWidth="1"/>
    <col min="5" max="5" width="18.26953125" style="126" customWidth="1"/>
    <col min="6" max="6" width="12.453125" style="126" bestFit="1" customWidth="1"/>
    <col min="7" max="7" width="41.7265625" style="126" customWidth="1"/>
    <col min="8" max="10" width="12.26953125" style="126" customWidth="1"/>
    <col min="11" max="11" width="5" style="126" customWidth="1"/>
    <col min="12" max="12" width="61.7265625" style="126" customWidth="1"/>
    <col min="13" max="13" width="11.54296875" style="126" customWidth="1"/>
    <col min="14" max="14" width="9.26953125" style="126" customWidth="1"/>
    <col min="15" max="15" width="11.7265625" style="126" customWidth="1"/>
    <col min="16" max="16" width="9.26953125" style="126" customWidth="1"/>
    <col min="17" max="18" width="9.26953125" style="126"/>
    <col min="19" max="19" width="15.26953125" style="126" bestFit="1" customWidth="1"/>
    <col min="20" max="20" width="19.453125" style="126" customWidth="1"/>
    <col min="21" max="21" width="12.26953125" style="126" bestFit="1" customWidth="1"/>
    <col min="22" max="22" width="15.26953125" style="126" bestFit="1" customWidth="1"/>
    <col min="23" max="25" width="9.26953125" style="126"/>
    <col min="26" max="26" width="16.7265625" style="126" customWidth="1"/>
    <col min="27" max="16384" width="9.26953125" style="126"/>
  </cols>
  <sheetData>
    <row r="1" spans="1:27" ht="14" x14ac:dyDescent="0.3">
      <c r="D1" s="127" t="s">
        <v>176</v>
      </c>
      <c r="E1" s="128"/>
      <c r="I1" s="127" t="s">
        <v>177</v>
      </c>
      <c r="J1" s="129"/>
      <c r="M1" s="127" t="s">
        <v>178</v>
      </c>
      <c r="N1" s="130"/>
      <c r="O1" s="129"/>
    </row>
    <row r="2" spans="1:27" x14ac:dyDescent="0.3">
      <c r="A2" s="131" t="s">
        <v>179</v>
      </c>
      <c r="B2" s="131"/>
      <c r="C2" s="131"/>
      <c r="D2" s="131"/>
      <c r="E2" s="131"/>
      <c r="F2" s="131" t="s">
        <v>179</v>
      </c>
      <c r="G2" s="131"/>
      <c r="H2" s="131"/>
      <c r="I2" s="131"/>
      <c r="J2" s="131"/>
      <c r="K2" s="131" t="s">
        <v>179</v>
      </c>
      <c r="L2" s="131"/>
      <c r="M2" s="132"/>
      <c r="N2" s="132"/>
      <c r="O2" s="132"/>
    </row>
    <row r="3" spans="1:27" x14ac:dyDescent="0.3">
      <c r="A3" s="131" t="s">
        <v>180</v>
      </c>
      <c r="B3" s="131"/>
      <c r="C3" s="131"/>
      <c r="D3" s="131"/>
      <c r="E3" s="131"/>
      <c r="F3" s="131" t="s">
        <v>180</v>
      </c>
      <c r="G3" s="131"/>
      <c r="H3" s="131"/>
      <c r="I3" s="131"/>
      <c r="J3" s="131"/>
      <c r="K3" s="131" t="s">
        <v>180</v>
      </c>
      <c r="L3" s="131"/>
      <c r="M3" s="132"/>
      <c r="N3" s="132"/>
      <c r="O3" s="132"/>
    </row>
    <row r="4" spans="1:27" x14ac:dyDescent="0.3">
      <c r="A4" s="131" t="s">
        <v>181</v>
      </c>
      <c r="B4" s="131"/>
      <c r="C4" s="131"/>
      <c r="D4" s="131"/>
      <c r="E4" s="131"/>
      <c r="F4" s="131" t="s">
        <v>181</v>
      </c>
      <c r="G4" s="131"/>
      <c r="H4" s="131"/>
      <c r="I4" s="131"/>
      <c r="J4" s="131"/>
      <c r="K4" s="131" t="s">
        <v>181</v>
      </c>
      <c r="L4" s="131"/>
      <c r="M4" s="132"/>
      <c r="N4" s="132"/>
      <c r="O4" s="132"/>
    </row>
    <row r="5" spans="1:27" x14ac:dyDescent="0.3">
      <c r="A5" s="131" t="s">
        <v>182</v>
      </c>
      <c r="B5" s="131"/>
      <c r="C5" s="131"/>
      <c r="D5" s="131"/>
      <c r="E5" s="131"/>
      <c r="F5" s="131" t="s">
        <v>182</v>
      </c>
      <c r="G5" s="131"/>
      <c r="H5" s="131"/>
      <c r="I5" s="131"/>
      <c r="J5" s="131"/>
      <c r="K5" s="131" t="s">
        <v>182</v>
      </c>
      <c r="L5" s="131"/>
      <c r="M5" s="132"/>
      <c r="N5" s="132"/>
      <c r="O5" s="132"/>
    </row>
    <row r="6" spans="1:27" s="134" customFormat="1" x14ac:dyDescent="0.3">
      <c r="A6" s="133" t="s">
        <v>183</v>
      </c>
      <c r="B6" s="133"/>
      <c r="C6" s="133"/>
      <c r="D6" s="133"/>
      <c r="E6" s="133"/>
      <c r="F6" s="133" t="s">
        <v>184</v>
      </c>
      <c r="G6" s="133"/>
      <c r="H6" s="133"/>
      <c r="I6" s="133"/>
      <c r="J6" s="133"/>
      <c r="K6" s="133" t="s">
        <v>44</v>
      </c>
      <c r="L6" s="133"/>
      <c r="M6" s="133"/>
      <c r="N6" s="133"/>
      <c r="O6" s="133"/>
    </row>
    <row r="7" spans="1:27" x14ac:dyDescent="0.3">
      <c r="B7" s="132"/>
      <c r="C7" s="132"/>
      <c r="D7" s="132"/>
      <c r="E7" s="132"/>
      <c r="G7" s="132"/>
      <c r="H7" s="132"/>
      <c r="I7" s="132"/>
      <c r="J7" s="132"/>
      <c r="K7" s="132"/>
      <c r="L7" s="132"/>
      <c r="M7" s="132"/>
      <c r="N7" s="132"/>
      <c r="O7" s="132"/>
    </row>
    <row r="8" spans="1:27" x14ac:dyDescent="0.3">
      <c r="K8" s="132"/>
      <c r="L8" s="132"/>
      <c r="M8" s="132"/>
      <c r="N8" s="132"/>
    </row>
    <row r="9" spans="1:27" x14ac:dyDescent="0.3">
      <c r="A9" s="135" t="s">
        <v>185</v>
      </c>
      <c r="B9" s="135"/>
      <c r="C9" s="136">
        <v>2023</v>
      </c>
      <c r="D9" s="136">
        <v>2024</v>
      </c>
      <c r="E9" s="136">
        <v>2025</v>
      </c>
      <c r="F9" s="135" t="s">
        <v>185</v>
      </c>
      <c r="G9" s="135"/>
      <c r="H9" s="136" t="s">
        <v>186</v>
      </c>
      <c r="J9" s="136" t="s">
        <v>187</v>
      </c>
      <c r="K9" s="135" t="s">
        <v>185</v>
      </c>
      <c r="L9" s="135"/>
      <c r="M9" s="135"/>
    </row>
    <row r="10" spans="1:27" ht="14.5" x14ac:dyDescent="0.35">
      <c r="A10" s="137" t="s">
        <v>188</v>
      </c>
      <c r="B10" s="137" t="s">
        <v>189</v>
      </c>
      <c r="C10" s="138" t="s">
        <v>190</v>
      </c>
      <c r="D10" s="138" t="s">
        <v>191</v>
      </c>
      <c r="E10" s="138" t="s">
        <v>192</v>
      </c>
      <c r="F10" s="137" t="s">
        <v>188</v>
      </c>
      <c r="G10" s="137" t="s">
        <v>189</v>
      </c>
      <c r="H10" s="138" t="s">
        <v>193</v>
      </c>
      <c r="I10" s="138" t="s">
        <v>194</v>
      </c>
      <c r="J10" s="138" t="s">
        <v>194</v>
      </c>
      <c r="K10" s="137" t="s">
        <v>188</v>
      </c>
      <c r="L10" s="137" t="s">
        <v>189</v>
      </c>
      <c r="M10" s="137"/>
      <c r="N10" s="139"/>
      <c r="O10" s="139"/>
      <c r="R10" s="140"/>
      <c r="S10" s="140"/>
      <c r="T10" s="140"/>
      <c r="U10" s="140"/>
      <c r="V10" s="140"/>
      <c r="W10" s="140"/>
      <c r="X10" s="140"/>
      <c r="Y10" s="140"/>
      <c r="Z10" s="140"/>
      <c r="AA10" s="140"/>
    </row>
    <row r="11" spans="1:27" ht="14.5" x14ac:dyDescent="0.35">
      <c r="F11" s="141"/>
      <c r="G11" s="142"/>
      <c r="H11" s="142"/>
      <c r="I11" s="142"/>
      <c r="J11" s="142"/>
      <c r="R11" s="143"/>
      <c r="S11" s="144"/>
      <c r="T11" s="143"/>
      <c r="U11" s="140"/>
      <c r="V11" s="140"/>
      <c r="W11" s="140"/>
      <c r="X11" s="140"/>
      <c r="Y11" s="140"/>
      <c r="Z11" s="140"/>
      <c r="AA11" s="140"/>
    </row>
    <row r="12" spans="1:27" ht="14.5" x14ac:dyDescent="0.35">
      <c r="A12" s="145">
        <v>12</v>
      </c>
      <c r="B12" s="146" t="s">
        <v>195</v>
      </c>
      <c r="C12" s="147">
        <v>5440416160.4043016</v>
      </c>
      <c r="D12" s="147">
        <v>5673064260.9270506</v>
      </c>
      <c r="E12" s="147"/>
      <c r="F12" s="145">
        <v>12</v>
      </c>
      <c r="G12" s="148" t="s">
        <v>196</v>
      </c>
      <c r="H12" s="149"/>
      <c r="I12" s="149"/>
      <c r="J12" s="150"/>
      <c r="K12" s="145">
        <v>12</v>
      </c>
      <c r="L12" s="151" t="s">
        <v>197</v>
      </c>
      <c r="M12" s="146"/>
      <c r="N12" s="146"/>
      <c r="O12" s="152">
        <v>7.1970000000000003E-3</v>
      </c>
      <c r="R12" s="153"/>
      <c r="S12" s="144"/>
      <c r="T12" s="144"/>
      <c r="U12" s="140"/>
      <c r="V12" s="140"/>
      <c r="W12" s="140"/>
      <c r="X12" s="140"/>
      <c r="Y12" s="140"/>
      <c r="Z12" s="140"/>
      <c r="AA12" s="140"/>
    </row>
    <row r="13" spans="1:27" ht="14.5" x14ac:dyDescent="0.35">
      <c r="A13" s="145">
        <v>13</v>
      </c>
      <c r="B13" s="151" t="s">
        <v>198</v>
      </c>
      <c r="C13" s="154">
        <v>7.1599999999999997E-2</v>
      </c>
      <c r="D13" s="154">
        <v>7.1599999999999997E-2</v>
      </c>
      <c r="E13" s="154"/>
      <c r="F13" s="153">
        <v>13</v>
      </c>
      <c r="G13" s="155" t="s">
        <v>199</v>
      </c>
      <c r="H13" s="156">
        <v>0.51039999999999996</v>
      </c>
      <c r="I13" s="156">
        <v>5.1332288401253916E-2</v>
      </c>
      <c r="J13" s="157">
        <v>2.6200000000000001E-2</v>
      </c>
      <c r="K13" s="145">
        <v>13</v>
      </c>
      <c r="L13" s="151" t="s">
        <v>200</v>
      </c>
      <c r="M13" s="146"/>
      <c r="N13" s="146"/>
      <c r="O13" s="152">
        <v>2E-3</v>
      </c>
      <c r="R13" s="153"/>
      <c r="S13" s="156"/>
      <c r="T13" s="144"/>
      <c r="U13" s="140"/>
      <c r="V13" s="140"/>
      <c r="W13" s="140"/>
      <c r="X13" s="140"/>
      <c r="Y13" s="140"/>
      <c r="Z13" s="140"/>
      <c r="AA13" s="140"/>
    </row>
    <row r="14" spans="1:27" ht="14.5" x14ac:dyDescent="0.35">
      <c r="A14" s="145">
        <v>14</v>
      </c>
      <c r="B14" s="151"/>
      <c r="C14" s="149"/>
      <c r="D14" s="149"/>
      <c r="E14" s="149"/>
      <c r="F14" s="153">
        <v>14</v>
      </c>
      <c r="G14" s="155" t="s">
        <v>201</v>
      </c>
      <c r="H14" s="156">
        <v>0.48959999999999998</v>
      </c>
      <c r="I14" s="156">
        <v>9.4252054794520562E-2</v>
      </c>
      <c r="J14" s="157">
        <v>4.6100000000000002E-2</v>
      </c>
      <c r="K14" s="145">
        <v>14</v>
      </c>
      <c r="L14" s="151" t="s">
        <v>202</v>
      </c>
      <c r="N14" s="158">
        <v>3.8733999999999998E-2</v>
      </c>
      <c r="O14" s="159">
        <v>3.8455000000000003E-2</v>
      </c>
      <c r="R14" s="153"/>
      <c r="S14" s="143"/>
      <c r="T14" s="144"/>
      <c r="U14" s="140"/>
      <c r="V14" s="140"/>
      <c r="W14" s="140"/>
      <c r="X14" s="140"/>
      <c r="Y14" s="140"/>
      <c r="Z14" s="140"/>
      <c r="AA14" s="140"/>
    </row>
    <row r="15" spans="1:27" ht="14.5" x14ac:dyDescent="0.35">
      <c r="A15" s="145">
        <v>15</v>
      </c>
      <c r="B15" s="146" t="s">
        <v>203</v>
      </c>
      <c r="C15" s="160">
        <v>389533797.084948</v>
      </c>
      <c r="D15" s="160">
        <v>406191401.08237678</v>
      </c>
      <c r="E15" s="160"/>
      <c r="F15" s="153">
        <v>15</v>
      </c>
      <c r="G15" s="155" t="s">
        <v>204</v>
      </c>
      <c r="H15" s="161">
        <v>1</v>
      </c>
      <c r="I15" s="149"/>
      <c r="J15" s="162">
        <v>7.2300000000000003E-2</v>
      </c>
      <c r="K15" s="145">
        <v>15</v>
      </c>
      <c r="L15" s="151"/>
      <c r="M15" s="146"/>
      <c r="N15" s="146"/>
      <c r="O15" s="163"/>
      <c r="R15" s="153"/>
      <c r="S15" s="164"/>
      <c r="T15" s="144"/>
      <c r="U15" s="140"/>
      <c r="V15" s="140"/>
      <c r="W15" s="140"/>
      <c r="X15" s="140"/>
      <c r="Y15" s="140"/>
      <c r="Z15" s="140"/>
      <c r="AA15" s="140"/>
    </row>
    <row r="16" spans="1:27" ht="14.5" x14ac:dyDescent="0.35">
      <c r="A16" s="145">
        <v>16</v>
      </c>
      <c r="B16" s="146"/>
      <c r="F16" s="153">
        <v>16</v>
      </c>
      <c r="G16" s="155"/>
      <c r="H16" s="143"/>
      <c r="I16" s="143"/>
      <c r="J16" s="165"/>
      <c r="K16" s="145">
        <v>16</v>
      </c>
      <c r="L16" s="151" t="s">
        <v>205</v>
      </c>
      <c r="M16" s="146"/>
      <c r="N16" s="146"/>
      <c r="O16" s="152">
        <v>4.7652E-2</v>
      </c>
      <c r="R16" s="153"/>
      <c r="S16" s="143"/>
      <c r="T16" s="144"/>
      <c r="U16" s="140"/>
      <c r="V16" s="140"/>
      <c r="W16" s="140"/>
      <c r="X16" s="140"/>
      <c r="Y16" s="140"/>
      <c r="Z16" s="140"/>
      <c r="AA16" s="140"/>
    </row>
    <row r="17" spans="1:27" ht="14.5" x14ac:dyDescent="0.35">
      <c r="A17" s="145">
        <v>17</v>
      </c>
      <c r="B17" s="151" t="s">
        <v>206</v>
      </c>
      <c r="C17" s="166">
        <v>214119138.66156673</v>
      </c>
      <c r="D17" s="166">
        <v>207033142.59221268</v>
      </c>
      <c r="E17" s="160"/>
      <c r="F17" s="153">
        <v>17</v>
      </c>
      <c r="G17" s="155" t="s">
        <v>207</v>
      </c>
      <c r="H17" s="156">
        <v>0.51039999999999996</v>
      </c>
      <c r="I17" s="156">
        <v>4.0552507836990596E-2</v>
      </c>
      <c r="J17" s="157">
        <v>2.07E-2</v>
      </c>
      <c r="K17" s="145">
        <v>17</v>
      </c>
      <c r="L17" s="146"/>
      <c r="M17" s="146"/>
      <c r="N17" s="146"/>
      <c r="O17" s="152"/>
      <c r="R17" s="153"/>
      <c r="S17" s="164"/>
      <c r="T17" s="144"/>
      <c r="U17" s="140"/>
      <c r="V17" s="140"/>
      <c r="W17" s="140"/>
      <c r="X17" s="140"/>
      <c r="Y17" s="140"/>
      <c r="Z17" s="140"/>
      <c r="AA17" s="140"/>
    </row>
    <row r="18" spans="1:27" ht="14.5" x14ac:dyDescent="0.35">
      <c r="A18" s="145">
        <v>18</v>
      </c>
      <c r="B18" s="151" t="s">
        <v>208</v>
      </c>
      <c r="C18" s="167">
        <v>175414658.42338127</v>
      </c>
      <c r="D18" s="167">
        <v>199158258.4901641</v>
      </c>
      <c r="E18" s="168"/>
      <c r="F18" s="153">
        <v>18</v>
      </c>
      <c r="G18" s="155" t="s">
        <v>201</v>
      </c>
      <c r="H18" s="156">
        <v>0.48959999999999998</v>
      </c>
      <c r="I18" s="156">
        <v>9.4252054794520562E-2</v>
      </c>
      <c r="J18" s="157">
        <v>4.6100000000000002E-2</v>
      </c>
      <c r="K18" s="145">
        <v>18</v>
      </c>
      <c r="L18" s="146" t="s">
        <v>209</v>
      </c>
      <c r="M18" s="146"/>
      <c r="N18" s="146"/>
      <c r="O18" s="152">
        <v>0.95234799999999997</v>
      </c>
      <c r="R18" s="153"/>
      <c r="S18" s="164"/>
      <c r="T18" s="144"/>
      <c r="U18" s="140"/>
      <c r="V18" s="140"/>
      <c r="W18" s="140"/>
      <c r="X18" s="140"/>
      <c r="Y18" s="140"/>
      <c r="Z18" s="140"/>
      <c r="AA18" s="140"/>
    </row>
    <row r="19" spans="1:27" ht="14.5" x14ac:dyDescent="0.35">
      <c r="A19" s="145">
        <v>19</v>
      </c>
      <c r="B19" s="146"/>
      <c r="C19" s="169"/>
      <c r="D19" s="169"/>
      <c r="E19" s="147"/>
      <c r="F19" s="153">
        <v>19</v>
      </c>
      <c r="G19" s="170" t="s">
        <v>210</v>
      </c>
      <c r="H19" s="171">
        <v>1</v>
      </c>
      <c r="I19" s="172"/>
      <c r="J19" s="173">
        <v>6.6799999999999998E-2</v>
      </c>
      <c r="K19" s="145">
        <v>19</v>
      </c>
      <c r="L19" s="151" t="s">
        <v>211</v>
      </c>
      <c r="M19" s="146"/>
      <c r="N19" s="174">
        <v>0.21</v>
      </c>
      <c r="O19" s="152">
        <v>0.199993</v>
      </c>
      <c r="R19" s="153"/>
      <c r="S19" s="143"/>
      <c r="T19" s="144"/>
      <c r="U19" s="140"/>
      <c r="V19" s="140"/>
      <c r="W19" s="140"/>
      <c r="X19" s="140"/>
      <c r="Y19" s="140"/>
      <c r="Z19" s="140"/>
      <c r="AA19" s="140"/>
    </row>
    <row r="20" spans="1:27" ht="15" thickBot="1" x14ac:dyDescent="0.4">
      <c r="A20" s="145">
        <v>20</v>
      </c>
      <c r="B20" s="146" t="s">
        <v>44</v>
      </c>
      <c r="C20" s="175">
        <v>0.752355</v>
      </c>
      <c r="D20" s="175">
        <v>0.752355</v>
      </c>
      <c r="E20" s="175"/>
      <c r="F20" s="153">
        <v>20</v>
      </c>
      <c r="G20" s="143"/>
      <c r="H20" s="143"/>
      <c r="I20" s="143"/>
      <c r="J20" s="143"/>
      <c r="K20" s="145">
        <v>20</v>
      </c>
      <c r="L20" s="151" t="s">
        <v>212</v>
      </c>
      <c r="M20" s="146"/>
      <c r="N20" s="146"/>
      <c r="O20" s="176">
        <v>0.752355</v>
      </c>
      <c r="R20" s="153"/>
      <c r="S20" s="177"/>
      <c r="T20" s="144"/>
      <c r="U20" s="140"/>
      <c r="V20" s="140"/>
      <c r="W20" s="140"/>
      <c r="X20" s="140"/>
      <c r="Y20" s="140"/>
      <c r="Z20" s="140"/>
      <c r="AA20" s="140"/>
    </row>
    <row r="21" spans="1:27" ht="15.5" thickTop="1" thickBot="1" x14ac:dyDescent="0.4">
      <c r="A21" s="145">
        <v>21</v>
      </c>
      <c r="B21" s="126" t="s">
        <v>213</v>
      </c>
      <c r="C21" s="178">
        <v>233154107</v>
      </c>
      <c r="D21" s="178">
        <v>264713145</v>
      </c>
      <c r="E21" s="179"/>
      <c r="F21" s="153">
        <v>21</v>
      </c>
      <c r="G21" s="148">
        <v>2023</v>
      </c>
      <c r="H21" s="149"/>
      <c r="I21" s="149"/>
      <c r="J21" s="150"/>
      <c r="K21" s="145"/>
      <c r="M21" s="146"/>
      <c r="N21" s="146"/>
      <c r="O21" s="146"/>
      <c r="R21" s="153"/>
      <c r="S21" s="180"/>
      <c r="T21" s="144"/>
      <c r="U21" s="140"/>
      <c r="V21" s="140"/>
      <c r="W21" s="140"/>
      <c r="X21" s="140"/>
      <c r="Y21" s="140"/>
      <c r="Z21" s="140"/>
      <c r="AA21" s="140"/>
    </row>
    <row r="22" spans="1:27" ht="15" thickTop="1" x14ac:dyDescent="0.35">
      <c r="A22" s="145">
        <v>22</v>
      </c>
      <c r="C22" s="181"/>
      <c r="D22" s="181"/>
      <c r="E22" s="180"/>
      <c r="F22" s="153">
        <v>22</v>
      </c>
      <c r="G22" s="155" t="s">
        <v>199</v>
      </c>
      <c r="H22" s="156">
        <v>0.51</v>
      </c>
      <c r="I22" s="156">
        <v>0.05</v>
      </c>
      <c r="J22" s="157">
        <v>2.5499999999999998E-2</v>
      </c>
      <c r="K22" s="145"/>
      <c r="M22" s="146"/>
      <c r="N22" s="146"/>
      <c r="O22" s="152"/>
      <c r="R22" s="153"/>
      <c r="S22" s="143"/>
      <c r="T22" s="144"/>
      <c r="U22" s="140"/>
      <c r="V22" s="140"/>
      <c r="W22" s="140"/>
      <c r="X22" s="140"/>
      <c r="Y22" s="140"/>
      <c r="Z22" s="140"/>
      <c r="AA22" s="140"/>
    </row>
    <row r="23" spans="1:27" ht="14.5" x14ac:dyDescent="0.35">
      <c r="A23" s="145">
        <v>23</v>
      </c>
      <c r="B23" s="126" t="s">
        <v>47</v>
      </c>
      <c r="C23" s="182">
        <v>233154107</v>
      </c>
      <c r="D23" s="182">
        <v>31559038</v>
      </c>
      <c r="E23" s="183"/>
      <c r="F23" s="153">
        <v>23</v>
      </c>
      <c r="G23" s="155" t="s">
        <v>201</v>
      </c>
      <c r="H23" s="156">
        <v>0.49</v>
      </c>
      <c r="I23" s="156">
        <v>9.4E-2</v>
      </c>
      <c r="J23" s="157">
        <v>4.6100000000000002E-2</v>
      </c>
      <c r="R23" s="153"/>
      <c r="S23" s="164"/>
      <c r="T23" s="144"/>
      <c r="U23" s="140"/>
      <c r="V23" s="140"/>
      <c r="W23" s="140"/>
      <c r="X23" s="140"/>
      <c r="Y23" s="140"/>
      <c r="Z23" s="140"/>
      <c r="AA23" s="140"/>
    </row>
    <row r="24" spans="1:27" ht="14.5" x14ac:dyDescent="0.35">
      <c r="A24" s="145">
        <v>24</v>
      </c>
      <c r="C24" s="184"/>
      <c r="D24" s="184"/>
      <c r="E24" s="184"/>
      <c r="F24" s="153">
        <v>24</v>
      </c>
      <c r="G24" s="155" t="s">
        <v>204</v>
      </c>
      <c r="H24" s="161">
        <v>1</v>
      </c>
      <c r="I24" s="149"/>
      <c r="J24" s="185">
        <v>7.1599999999999997E-2</v>
      </c>
      <c r="R24" s="153"/>
      <c r="S24" s="164"/>
      <c r="T24" s="144"/>
      <c r="U24" s="140"/>
      <c r="V24" s="140"/>
      <c r="W24" s="140"/>
      <c r="X24" s="140"/>
      <c r="Y24" s="140"/>
      <c r="Z24" s="140"/>
      <c r="AA24" s="140"/>
    </row>
    <row r="25" spans="1:27" ht="14.5" x14ac:dyDescent="0.35">
      <c r="A25" s="145">
        <v>25</v>
      </c>
      <c r="B25" s="126" t="s">
        <v>214</v>
      </c>
      <c r="C25" s="143"/>
      <c r="D25" s="143"/>
      <c r="E25" s="143"/>
      <c r="F25" s="153">
        <v>25</v>
      </c>
      <c r="G25" s="155"/>
      <c r="H25" s="143"/>
      <c r="I25" s="143"/>
      <c r="J25" s="165"/>
      <c r="L25" s="126" t="s">
        <v>215</v>
      </c>
      <c r="R25" s="153"/>
      <c r="S25" s="164"/>
      <c r="T25" s="144"/>
      <c r="U25" s="140"/>
      <c r="V25" s="140"/>
      <c r="W25" s="140"/>
      <c r="X25" s="140"/>
      <c r="Y25" s="140"/>
      <c r="Z25" s="140"/>
      <c r="AA25" s="140"/>
    </row>
    <row r="26" spans="1:27" ht="14.5" x14ac:dyDescent="0.35">
      <c r="A26" s="145">
        <v>26</v>
      </c>
      <c r="B26" s="186" t="s">
        <v>216</v>
      </c>
      <c r="C26" s="160"/>
      <c r="D26" s="160"/>
      <c r="E26" s="160"/>
      <c r="F26" s="153">
        <v>26</v>
      </c>
      <c r="G26" s="155" t="s">
        <v>207</v>
      </c>
      <c r="H26" s="156">
        <v>0.51</v>
      </c>
      <c r="I26" s="156">
        <v>3.9500000000000007E-2</v>
      </c>
      <c r="J26" s="157">
        <v>2.01E-2</v>
      </c>
      <c r="R26" s="153"/>
      <c r="S26" s="164"/>
      <c r="T26" s="144"/>
      <c r="U26" s="140"/>
      <c r="V26" s="140"/>
      <c r="W26" s="140"/>
      <c r="X26" s="140"/>
      <c r="Y26" s="140"/>
      <c r="Z26" s="140"/>
      <c r="AA26" s="140"/>
    </row>
    <row r="27" spans="1:27" ht="14.5" x14ac:dyDescent="0.35">
      <c r="A27" s="145">
        <v>27</v>
      </c>
      <c r="B27" s="187" t="s">
        <v>217</v>
      </c>
      <c r="C27" s="166">
        <v>-67923000</v>
      </c>
      <c r="D27" s="160"/>
      <c r="E27" s="160"/>
      <c r="F27" s="153">
        <v>27</v>
      </c>
      <c r="G27" s="155" t="s">
        <v>201</v>
      </c>
      <c r="H27" s="156">
        <v>0.49</v>
      </c>
      <c r="I27" s="156">
        <v>9.4E-2</v>
      </c>
      <c r="J27" s="157">
        <v>4.6100000000000002E-2</v>
      </c>
      <c r="K27" s="141"/>
      <c r="R27" s="153"/>
      <c r="S27" s="164"/>
      <c r="T27" s="144"/>
      <c r="U27" s="140"/>
      <c r="V27" s="140"/>
      <c r="W27" s="140"/>
      <c r="X27" s="140"/>
      <c r="Y27" s="140"/>
      <c r="Z27" s="140"/>
      <c r="AA27" s="140"/>
    </row>
    <row r="28" spans="1:27" ht="14.5" x14ac:dyDescent="0.35">
      <c r="A28" s="145">
        <v>28</v>
      </c>
      <c r="B28" s="187" t="s">
        <v>218</v>
      </c>
      <c r="C28" s="166">
        <v>-3624000</v>
      </c>
      <c r="D28" s="160"/>
      <c r="E28" s="160"/>
      <c r="F28" s="153">
        <v>28</v>
      </c>
      <c r="G28" s="170" t="s">
        <v>210</v>
      </c>
      <c r="H28" s="171">
        <v>1</v>
      </c>
      <c r="I28" s="172"/>
      <c r="J28" s="173">
        <v>6.6200000000000009E-2</v>
      </c>
      <c r="R28" s="153"/>
      <c r="S28" s="164"/>
      <c r="T28" s="144"/>
      <c r="U28" s="140"/>
      <c r="V28" s="140"/>
      <c r="W28" s="140"/>
      <c r="X28" s="140"/>
      <c r="Y28" s="140"/>
      <c r="Z28" s="140"/>
      <c r="AA28" s="140"/>
    </row>
    <row r="29" spans="1:27" ht="14.5" x14ac:dyDescent="0.35">
      <c r="A29" s="145">
        <v>29</v>
      </c>
      <c r="B29" s="186" t="s">
        <v>219</v>
      </c>
      <c r="C29" s="160"/>
      <c r="D29" s="160"/>
      <c r="E29" s="160"/>
      <c r="F29" s="153">
        <v>29</v>
      </c>
      <c r="G29" s="143"/>
      <c r="H29" s="143"/>
      <c r="I29" s="143"/>
      <c r="J29" s="143"/>
      <c r="R29" s="153"/>
      <c r="S29" s="164"/>
      <c r="T29" s="144"/>
      <c r="U29" s="140"/>
      <c r="V29" s="140"/>
      <c r="W29" s="140"/>
      <c r="X29" s="140"/>
      <c r="Y29" s="140"/>
      <c r="Z29" s="140"/>
      <c r="AA29" s="140"/>
    </row>
    <row r="30" spans="1:27" ht="14.5" x14ac:dyDescent="0.35">
      <c r="A30" s="145">
        <v>30</v>
      </c>
      <c r="B30" s="187" t="s">
        <v>220</v>
      </c>
      <c r="C30" s="166">
        <v>-1117000</v>
      </c>
      <c r="D30" s="166">
        <v>-20000</v>
      </c>
      <c r="E30" s="160"/>
      <c r="F30" s="153">
        <v>30</v>
      </c>
      <c r="G30" s="148">
        <v>2024</v>
      </c>
      <c r="H30" s="149"/>
      <c r="I30" s="149"/>
      <c r="J30" s="150"/>
      <c r="R30" s="153"/>
      <c r="S30" s="164"/>
      <c r="T30" s="144"/>
      <c r="U30" s="140"/>
      <c r="V30" s="140"/>
      <c r="W30" s="140"/>
      <c r="X30" s="140"/>
      <c r="Y30" s="140"/>
      <c r="Z30" s="140"/>
      <c r="AA30" s="140"/>
    </row>
    <row r="31" spans="1:27" ht="14.5" x14ac:dyDescent="0.35">
      <c r="A31" s="145">
        <v>31</v>
      </c>
      <c r="B31" s="188" t="s">
        <v>221</v>
      </c>
      <c r="C31" s="166">
        <v>35309000</v>
      </c>
      <c r="D31" s="166">
        <v>373000</v>
      </c>
      <c r="E31" s="160"/>
      <c r="F31" s="153">
        <v>31</v>
      </c>
      <c r="G31" s="155" t="s">
        <v>199</v>
      </c>
      <c r="H31" s="156">
        <v>0.51</v>
      </c>
      <c r="I31" s="156">
        <v>0.05</v>
      </c>
      <c r="J31" s="157">
        <v>2.5499999999999998E-2</v>
      </c>
      <c r="L31" s="189"/>
      <c r="R31" s="153"/>
      <c r="S31" s="143"/>
      <c r="T31" s="144"/>
      <c r="U31" s="140"/>
      <c r="V31" s="140"/>
      <c r="W31" s="140"/>
      <c r="X31" s="140"/>
      <c r="Y31" s="140"/>
      <c r="Z31" s="140"/>
      <c r="AA31" s="140"/>
    </row>
    <row r="32" spans="1:27" ht="14.5" x14ac:dyDescent="0.35">
      <c r="A32" s="145">
        <v>32</v>
      </c>
      <c r="B32" s="188" t="s">
        <v>222</v>
      </c>
      <c r="C32" s="166">
        <v>50253000</v>
      </c>
      <c r="D32" s="166">
        <v>3352000</v>
      </c>
      <c r="E32" s="160"/>
      <c r="F32" s="153">
        <v>32</v>
      </c>
      <c r="G32" s="155" t="s">
        <v>201</v>
      </c>
      <c r="H32" s="156">
        <v>0.49</v>
      </c>
      <c r="I32" s="156">
        <v>9.4E-2</v>
      </c>
      <c r="J32" s="157">
        <v>4.6100000000000002E-2</v>
      </c>
      <c r="L32" s="189"/>
      <c r="M32" s="169"/>
      <c r="R32" s="153"/>
      <c r="S32" s="190"/>
      <c r="T32" s="144"/>
      <c r="U32" s="140"/>
      <c r="V32" s="140"/>
      <c r="W32" s="140"/>
      <c r="X32" s="140"/>
      <c r="Y32" s="140"/>
      <c r="Z32" s="140"/>
      <c r="AA32" s="140"/>
    </row>
    <row r="33" spans="1:27" ht="14.5" x14ac:dyDescent="0.35">
      <c r="A33" s="145">
        <v>33</v>
      </c>
      <c r="B33" s="188" t="s">
        <v>223</v>
      </c>
      <c r="C33" s="166">
        <v>933144.62432184815</v>
      </c>
      <c r="D33" s="166">
        <v>-2128398</v>
      </c>
      <c r="E33" s="191"/>
      <c r="F33" s="153">
        <v>33</v>
      </c>
      <c r="G33" s="155" t="s">
        <v>204</v>
      </c>
      <c r="H33" s="161">
        <v>1</v>
      </c>
      <c r="I33" s="149"/>
      <c r="J33" s="185">
        <v>7.1599999999999997E-2</v>
      </c>
      <c r="L33" s="189"/>
      <c r="R33" s="153"/>
      <c r="S33" s="190"/>
      <c r="T33" s="144"/>
      <c r="U33" s="140"/>
      <c r="V33" s="140"/>
      <c r="W33" s="140"/>
      <c r="X33" s="140"/>
      <c r="Y33" s="140"/>
      <c r="Z33" s="140"/>
      <c r="AA33" s="140"/>
    </row>
    <row r="34" spans="1:27" ht="14.5" x14ac:dyDescent="0.35">
      <c r="A34" s="145">
        <v>34</v>
      </c>
      <c r="B34" s="192" t="s">
        <v>224</v>
      </c>
      <c r="C34" s="167">
        <v>13831144.624321848</v>
      </c>
      <c r="D34" s="167">
        <v>1576602</v>
      </c>
      <c r="E34" s="167"/>
      <c r="F34" s="153">
        <v>34</v>
      </c>
      <c r="G34" s="155"/>
      <c r="H34" s="143"/>
      <c r="I34" s="143"/>
      <c r="J34" s="165"/>
      <c r="L34" s="160"/>
      <c r="R34" s="153"/>
      <c r="S34" s="190"/>
      <c r="T34" s="144"/>
      <c r="U34" s="140"/>
      <c r="V34" s="140"/>
      <c r="W34" s="140"/>
      <c r="X34" s="140"/>
      <c r="Y34" s="140"/>
      <c r="Z34" s="140"/>
      <c r="AA34" s="140"/>
    </row>
    <row r="35" spans="1:27" ht="14.5" x14ac:dyDescent="0.35">
      <c r="A35" s="145">
        <v>35</v>
      </c>
      <c r="B35" s="192"/>
      <c r="C35" s="167"/>
      <c r="D35" s="167"/>
      <c r="E35" s="168"/>
      <c r="F35" s="153">
        <v>35</v>
      </c>
      <c r="G35" s="155" t="s">
        <v>207</v>
      </c>
      <c r="H35" s="156">
        <v>0.51</v>
      </c>
      <c r="I35" s="156">
        <v>3.9500000000000007E-2</v>
      </c>
      <c r="J35" s="157">
        <v>2.01E-2</v>
      </c>
      <c r="R35" s="153"/>
      <c r="S35" s="190"/>
      <c r="T35" s="144"/>
      <c r="U35" s="140"/>
      <c r="V35" s="140"/>
      <c r="W35" s="140"/>
      <c r="X35" s="140"/>
      <c r="Y35" s="140"/>
      <c r="Z35" s="140"/>
      <c r="AA35" s="140"/>
    </row>
    <row r="36" spans="1:27" ht="15" thickBot="1" x14ac:dyDescent="0.4">
      <c r="A36" s="145">
        <v>36</v>
      </c>
      <c r="B36" s="192" t="s">
        <v>225</v>
      </c>
      <c r="C36" s="193">
        <v>246985251.62432185</v>
      </c>
      <c r="D36" s="193">
        <v>33135640</v>
      </c>
      <c r="E36" s="193"/>
      <c r="F36" s="153">
        <v>36</v>
      </c>
      <c r="G36" s="155" t="s">
        <v>201</v>
      </c>
      <c r="H36" s="156">
        <v>0.49</v>
      </c>
      <c r="I36" s="156">
        <v>9.4E-2</v>
      </c>
      <c r="J36" s="157">
        <v>4.6100000000000002E-2</v>
      </c>
      <c r="R36" s="153"/>
      <c r="S36" s="190"/>
      <c r="T36" s="144"/>
      <c r="U36" s="140"/>
      <c r="V36" s="140"/>
      <c r="W36" s="140"/>
      <c r="X36" s="140"/>
      <c r="Y36" s="140"/>
      <c r="Z36" s="140"/>
      <c r="AA36" s="140"/>
    </row>
    <row r="37" spans="1:27" ht="15" thickTop="1" x14ac:dyDescent="0.35">
      <c r="A37" s="145">
        <v>37</v>
      </c>
      <c r="F37" s="153">
        <v>37</v>
      </c>
      <c r="G37" s="170" t="s">
        <v>210</v>
      </c>
      <c r="H37" s="171">
        <v>1</v>
      </c>
      <c r="I37" s="172"/>
      <c r="J37" s="173">
        <v>6.6200000000000009E-2</v>
      </c>
      <c r="R37" s="153"/>
      <c r="S37" s="144"/>
      <c r="T37" s="144"/>
      <c r="U37" s="140"/>
      <c r="V37" s="140"/>
      <c r="W37" s="140"/>
      <c r="X37" s="140"/>
      <c r="Y37" s="140"/>
      <c r="Z37" s="140"/>
      <c r="AA37" s="140"/>
    </row>
    <row r="38" spans="1:27" ht="14.5" x14ac:dyDescent="0.35">
      <c r="A38" s="145">
        <v>38</v>
      </c>
      <c r="B38" s="126" t="s">
        <v>226</v>
      </c>
      <c r="C38" s="194">
        <v>0.10749707732756311</v>
      </c>
      <c r="D38" s="194">
        <v>1.3269900471173624E-2</v>
      </c>
      <c r="E38" s="194"/>
      <c r="F38" s="153">
        <v>38</v>
      </c>
      <c r="G38" s="195"/>
      <c r="H38" s="196"/>
      <c r="I38" s="196"/>
      <c r="J38" s="196"/>
      <c r="R38" s="196"/>
      <c r="S38" s="196"/>
      <c r="T38" s="196"/>
      <c r="U38" s="140"/>
      <c r="V38" s="140"/>
      <c r="W38" s="140"/>
      <c r="X38" s="140"/>
      <c r="Y38" s="140"/>
      <c r="Z38" s="140"/>
      <c r="AA38" s="140"/>
    </row>
    <row r="39" spans="1:27" ht="14.5" x14ac:dyDescent="0.35">
      <c r="A39" s="145">
        <v>39</v>
      </c>
      <c r="B39" s="126" t="s">
        <v>227</v>
      </c>
      <c r="C39" s="197">
        <v>2297599690.7498512</v>
      </c>
      <c r="D39" s="197">
        <v>2497052639.6924362</v>
      </c>
      <c r="E39" s="197"/>
      <c r="F39" s="141"/>
      <c r="G39" s="141"/>
      <c r="H39" s="141"/>
      <c r="I39" s="141"/>
      <c r="J39" s="141"/>
      <c r="K39" s="141"/>
      <c r="R39" s="196"/>
      <c r="S39" s="196"/>
      <c r="T39" s="196"/>
      <c r="U39" s="140"/>
      <c r="V39" s="140"/>
      <c r="W39" s="140"/>
      <c r="X39" s="140"/>
      <c r="Y39" s="140"/>
      <c r="Z39" s="140"/>
      <c r="AA39" s="140"/>
    </row>
    <row r="40" spans="1:27" ht="14.5" x14ac:dyDescent="0.35">
      <c r="A40" s="145">
        <v>40</v>
      </c>
      <c r="D40" s="198"/>
      <c r="F40" s="141"/>
      <c r="G40" s="141"/>
      <c r="H40" s="141"/>
      <c r="I40" s="141"/>
      <c r="J40" s="141"/>
      <c r="K40" s="141"/>
      <c r="L40" s="140"/>
      <c r="R40" s="196"/>
      <c r="S40" s="196"/>
      <c r="T40" s="196"/>
      <c r="U40" s="140"/>
      <c r="V40" s="140"/>
      <c r="W40" s="140"/>
      <c r="X40" s="140"/>
      <c r="Y40" s="140"/>
      <c r="Z40" s="140"/>
      <c r="AA40" s="140"/>
    </row>
    <row r="41" spans="1:27" ht="14.5" x14ac:dyDescent="0.35">
      <c r="A41" s="145">
        <v>41</v>
      </c>
      <c r="B41" s="195" t="s">
        <v>228</v>
      </c>
      <c r="E41" s="199" t="s">
        <v>229</v>
      </c>
      <c r="F41" s="141"/>
      <c r="G41" s="141"/>
      <c r="H41" s="141"/>
      <c r="I41" s="141"/>
      <c r="J41" s="141"/>
      <c r="K41" s="141"/>
      <c r="L41" s="140"/>
      <c r="R41" s="196"/>
      <c r="S41" s="196"/>
      <c r="T41" s="196"/>
      <c r="U41" s="140"/>
      <c r="V41" s="140"/>
      <c r="W41" s="140"/>
      <c r="X41" s="140"/>
      <c r="Y41" s="140"/>
      <c r="Z41" s="140"/>
      <c r="AA41" s="140"/>
    </row>
    <row r="42" spans="1:27" ht="14.5" x14ac:dyDescent="0.35">
      <c r="A42" s="145">
        <v>42</v>
      </c>
      <c r="B42" s="200"/>
      <c r="E42" s="199" t="s">
        <v>230</v>
      </c>
      <c r="F42" s="141"/>
      <c r="G42" s="141"/>
      <c r="H42" s="141"/>
      <c r="I42" s="141"/>
      <c r="J42" s="141"/>
      <c r="K42" s="141"/>
      <c r="L42" s="140"/>
      <c r="R42" s="196"/>
      <c r="S42" s="196"/>
      <c r="T42" s="196"/>
      <c r="U42" s="140"/>
      <c r="V42" s="140"/>
      <c r="W42" s="140"/>
      <c r="X42" s="140"/>
      <c r="Y42" s="140"/>
      <c r="Z42" s="140"/>
      <c r="AA42" s="140"/>
    </row>
    <row r="43" spans="1:27" ht="14.5" x14ac:dyDescent="0.35">
      <c r="A43" s="145">
        <v>43</v>
      </c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0"/>
      <c r="R43" s="196"/>
      <c r="S43" s="196"/>
      <c r="T43" s="196"/>
      <c r="U43" s="140"/>
      <c r="V43" s="140"/>
      <c r="W43" s="140"/>
      <c r="X43" s="140"/>
      <c r="Y43" s="140"/>
      <c r="Z43" s="140"/>
      <c r="AA43" s="140"/>
    </row>
    <row r="44" spans="1:27" ht="14.5" x14ac:dyDescent="0.35">
      <c r="A44" s="145">
        <v>44</v>
      </c>
      <c r="B44" s="201" t="s">
        <v>231</v>
      </c>
      <c r="C44" s="202">
        <v>0</v>
      </c>
      <c r="D44" s="202">
        <v>0</v>
      </c>
      <c r="E44" s="141"/>
      <c r="F44" s="141"/>
      <c r="G44" s="141"/>
      <c r="H44" s="141"/>
      <c r="I44" s="141"/>
      <c r="J44" s="141"/>
      <c r="K44" s="141"/>
      <c r="L44" s="140"/>
      <c r="R44" s="196"/>
      <c r="S44" s="196"/>
      <c r="T44" s="196"/>
      <c r="U44" s="140"/>
      <c r="V44" s="140"/>
      <c r="W44" s="140"/>
      <c r="X44" s="140"/>
      <c r="Y44" s="140"/>
      <c r="Z44" s="140"/>
      <c r="AA44" s="140"/>
    </row>
    <row r="45" spans="1:27" ht="14.5" x14ac:dyDescent="0.35">
      <c r="A45" s="145">
        <v>45</v>
      </c>
      <c r="B45" s="201" t="s">
        <v>232</v>
      </c>
      <c r="C45" s="202">
        <v>0</v>
      </c>
      <c r="D45" s="202">
        <v>0</v>
      </c>
      <c r="E45" s="141"/>
      <c r="F45" s="141"/>
      <c r="G45" s="141"/>
      <c r="H45" s="141"/>
      <c r="I45" s="141"/>
      <c r="J45" s="141"/>
      <c r="K45" s="141"/>
      <c r="L45" s="140"/>
      <c r="R45" s="196"/>
      <c r="S45" s="196"/>
      <c r="T45" s="196"/>
      <c r="U45" s="140"/>
      <c r="V45" s="140"/>
      <c r="W45" s="140"/>
      <c r="X45" s="140"/>
      <c r="Y45" s="140"/>
      <c r="Z45" s="140"/>
      <c r="AA45" s="140"/>
    </row>
    <row r="46" spans="1:27" ht="14.5" x14ac:dyDescent="0.35">
      <c r="A46" s="145">
        <v>46</v>
      </c>
      <c r="B46" s="201" t="s">
        <v>233</v>
      </c>
      <c r="C46" s="202">
        <v>0</v>
      </c>
      <c r="D46" s="202">
        <v>0</v>
      </c>
      <c r="E46" s="141"/>
      <c r="F46" s="141"/>
      <c r="G46" s="141"/>
      <c r="H46" s="141"/>
      <c r="I46" s="141"/>
      <c r="J46" s="141"/>
      <c r="K46" s="141"/>
      <c r="L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</row>
    <row r="47" spans="1:27" s="141" customFormat="1" ht="14.5" x14ac:dyDescent="0.35">
      <c r="A47" s="145">
        <v>47</v>
      </c>
    </row>
    <row r="48" spans="1:27" ht="14.5" x14ac:dyDescent="0.35">
      <c r="A48" s="145">
        <v>48</v>
      </c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R48" s="140"/>
      <c r="S48" s="140"/>
      <c r="T48" s="140"/>
      <c r="U48" s="140"/>
      <c r="V48" s="140"/>
      <c r="W48" s="140"/>
      <c r="X48" s="140"/>
      <c r="Y48" s="140"/>
      <c r="Z48" s="140"/>
      <c r="AA48" s="140"/>
    </row>
    <row r="49" spans="1:27" ht="14.5" x14ac:dyDescent="0.35">
      <c r="A49" s="145">
        <v>49</v>
      </c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R49" s="140"/>
      <c r="S49" s="140"/>
      <c r="T49" s="140"/>
      <c r="U49" s="140"/>
      <c r="V49" s="140"/>
      <c r="W49" s="140"/>
      <c r="X49" s="140"/>
      <c r="Y49" s="140"/>
      <c r="Z49" s="140"/>
      <c r="AA49" s="140"/>
    </row>
    <row r="50" spans="1:27" ht="14.5" x14ac:dyDescent="0.35">
      <c r="A50" s="145">
        <v>50</v>
      </c>
      <c r="B50" s="201" t="s">
        <v>233</v>
      </c>
      <c r="C50" s="202">
        <v>0</v>
      </c>
      <c r="D50" s="202">
        <v>0</v>
      </c>
      <c r="E50" s="141"/>
      <c r="F50" s="141"/>
      <c r="G50" s="141"/>
      <c r="H50" s="141"/>
      <c r="I50" s="141"/>
      <c r="J50" s="141"/>
      <c r="K50" s="141"/>
      <c r="L50" s="141"/>
      <c r="R50" s="140"/>
      <c r="S50" s="140"/>
      <c r="T50" s="140"/>
      <c r="U50" s="140"/>
      <c r="V50" s="140"/>
      <c r="W50" s="140"/>
      <c r="X50" s="140"/>
      <c r="Y50" s="140"/>
      <c r="Z50" s="140"/>
      <c r="AA50" s="140"/>
    </row>
    <row r="51" spans="1:27" ht="14.5" x14ac:dyDescent="0.35">
      <c r="A51" s="145">
        <v>51</v>
      </c>
      <c r="B51" s="201" t="s">
        <v>234</v>
      </c>
      <c r="C51" s="203">
        <v>0</v>
      </c>
      <c r="D51" s="203">
        <v>0</v>
      </c>
      <c r="E51" s="141"/>
      <c r="F51" s="141"/>
      <c r="G51" s="141"/>
      <c r="H51" s="141"/>
      <c r="I51" s="141"/>
      <c r="J51" s="141"/>
      <c r="K51" s="141"/>
      <c r="L51" s="141"/>
      <c r="R51" s="140"/>
      <c r="S51" s="140"/>
      <c r="T51" s="140"/>
      <c r="U51" s="140"/>
      <c r="V51" s="140"/>
      <c r="W51" s="140"/>
      <c r="X51" s="140"/>
      <c r="Y51" s="140"/>
      <c r="Z51" s="140"/>
      <c r="AA51" s="140"/>
    </row>
    <row r="52" spans="1:27" ht="14.5" x14ac:dyDescent="0.35">
      <c r="A52" s="145">
        <v>52</v>
      </c>
      <c r="B52" s="201" t="s">
        <v>235</v>
      </c>
      <c r="C52" s="202">
        <v>0</v>
      </c>
      <c r="D52" s="202">
        <v>0</v>
      </c>
      <c r="E52" s="141"/>
      <c r="F52" s="141"/>
      <c r="G52" s="141"/>
      <c r="H52" s="141"/>
      <c r="I52" s="141"/>
      <c r="J52" s="141"/>
      <c r="K52" s="141"/>
      <c r="L52" s="141"/>
      <c r="R52" s="140"/>
      <c r="S52" s="140"/>
      <c r="T52" s="140"/>
      <c r="U52" s="140"/>
      <c r="V52" s="140"/>
      <c r="W52" s="140"/>
      <c r="X52" s="140"/>
      <c r="Y52" s="140"/>
      <c r="Z52" s="140"/>
      <c r="AA52" s="140"/>
    </row>
    <row r="53" spans="1:27" ht="14.5" x14ac:dyDescent="0.35">
      <c r="A53" s="145">
        <v>53</v>
      </c>
      <c r="B53" s="141"/>
      <c r="C53" s="141"/>
      <c r="D53" s="141"/>
      <c r="E53" s="141"/>
      <c r="F53" s="141"/>
      <c r="G53" s="141"/>
      <c r="H53" s="141"/>
      <c r="I53" s="141"/>
      <c r="J53" s="141"/>
      <c r="K53" s="141"/>
      <c r="L53" s="141"/>
      <c r="R53" s="140"/>
      <c r="S53" s="140"/>
      <c r="T53" s="140"/>
      <c r="U53" s="140"/>
      <c r="V53" s="140"/>
      <c r="W53" s="140"/>
      <c r="X53" s="140"/>
      <c r="Y53" s="140"/>
      <c r="Z53" s="140"/>
      <c r="AA53" s="140"/>
    </row>
    <row r="54" spans="1:27" ht="14.5" x14ac:dyDescent="0.35">
      <c r="A54" s="145">
        <v>54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R54" s="140"/>
      <c r="S54" s="140"/>
      <c r="T54" s="140"/>
      <c r="U54" s="140"/>
      <c r="V54" s="140"/>
      <c r="W54" s="140"/>
      <c r="X54" s="140"/>
      <c r="Y54" s="140"/>
      <c r="Z54" s="140"/>
      <c r="AA54" s="140"/>
    </row>
    <row r="55" spans="1:27" ht="14.5" x14ac:dyDescent="0.35">
      <c r="A55" s="145">
        <v>55</v>
      </c>
      <c r="B55" s="204" t="s">
        <v>229</v>
      </c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R55" s="140"/>
      <c r="S55" s="140"/>
      <c r="T55" s="140"/>
      <c r="U55" s="140"/>
      <c r="V55" s="140"/>
      <c r="W55" s="140"/>
      <c r="X55" s="140"/>
      <c r="Y55" s="140"/>
      <c r="Z55" s="140"/>
      <c r="AA55" s="140"/>
    </row>
    <row r="56" spans="1:27" ht="14.5" x14ac:dyDescent="0.35">
      <c r="A56" s="145">
        <v>56</v>
      </c>
      <c r="B56" s="204" t="s">
        <v>230</v>
      </c>
      <c r="C56" s="205">
        <v>2023</v>
      </c>
      <c r="D56" s="206"/>
      <c r="E56" s="205">
        <v>2024</v>
      </c>
      <c r="F56" s="206"/>
      <c r="G56" s="141"/>
      <c r="H56" s="141"/>
      <c r="I56" s="141"/>
      <c r="J56" s="141"/>
      <c r="K56" s="141"/>
      <c r="L56" s="141"/>
      <c r="R56" s="140"/>
      <c r="S56" s="140"/>
      <c r="T56" s="140"/>
      <c r="U56" s="140"/>
      <c r="V56" s="140"/>
      <c r="W56" s="140"/>
      <c r="X56" s="140"/>
      <c r="Y56" s="140"/>
      <c r="Z56" s="140"/>
      <c r="AA56" s="140"/>
    </row>
    <row r="57" spans="1:27" ht="14.5" x14ac:dyDescent="0.35">
      <c r="A57" s="145">
        <v>57</v>
      </c>
      <c r="B57" s="207" t="s">
        <v>236</v>
      </c>
      <c r="C57" s="208" t="s">
        <v>237</v>
      </c>
      <c r="D57" s="209" t="s">
        <v>238</v>
      </c>
      <c r="E57" s="208" t="s">
        <v>237</v>
      </c>
      <c r="F57" s="209" t="s">
        <v>238</v>
      </c>
      <c r="G57" s="141"/>
      <c r="H57" s="141"/>
      <c r="I57" s="141"/>
      <c r="J57" s="141"/>
      <c r="K57" s="141"/>
      <c r="L57" s="141"/>
      <c r="R57" s="140"/>
      <c r="S57" s="140"/>
      <c r="T57" s="140"/>
      <c r="U57" s="140"/>
      <c r="V57" s="140"/>
      <c r="W57" s="140"/>
      <c r="X57" s="140"/>
      <c r="Y57" s="140"/>
      <c r="Z57" s="140"/>
      <c r="AA57" s="140"/>
    </row>
    <row r="58" spans="1:27" ht="43.5" x14ac:dyDescent="0.35">
      <c r="A58" s="145">
        <v>58</v>
      </c>
      <c r="B58" s="210" t="s">
        <v>239</v>
      </c>
      <c r="C58" s="211">
        <v>223524371.624322</v>
      </c>
      <c r="D58" s="212">
        <v>9.7286038348730841E-2</v>
      </c>
      <c r="E58" s="211">
        <v>38470240</v>
      </c>
      <c r="F58" s="212">
        <v>1.4567384918634749E-2</v>
      </c>
      <c r="G58" s="141"/>
      <c r="H58" s="141"/>
      <c r="I58" s="141"/>
      <c r="J58" s="141"/>
      <c r="K58" s="140"/>
      <c r="L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</row>
    <row r="59" spans="1:27" ht="14.5" x14ac:dyDescent="0.35">
      <c r="A59" s="145">
        <v>59</v>
      </c>
      <c r="B59" s="213" t="s">
        <v>240</v>
      </c>
      <c r="C59" s="211">
        <v>36779372.478389472</v>
      </c>
      <c r="D59" s="212">
        <v>1.6007737390661841E-2</v>
      </c>
      <c r="E59" s="211">
        <v>-6381063.0050052106</v>
      </c>
      <c r="F59" s="212">
        <v>-2.555437920520238E-3</v>
      </c>
      <c r="G59" s="141"/>
      <c r="H59" s="141"/>
      <c r="I59" s="141"/>
      <c r="J59" s="141"/>
      <c r="K59" s="140"/>
      <c r="L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</row>
    <row r="60" spans="1:27" ht="14.5" x14ac:dyDescent="0.35">
      <c r="A60" s="145">
        <v>60</v>
      </c>
      <c r="B60" s="213" t="s">
        <v>241</v>
      </c>
      <c r="C60" s="211">
        <v>-13244486.255899029</v>
      </c>
      <c r="D60" s="212">
        <v>-5.7644881783460375E-3</v>
      </c>
      <c r="E60" s="211">
        <v>514762.63831971958</v>
      </c>
      <c r="F60" s="212">
        <v>2.0614809240990741E-4</v>
      </c>
      <c r="G60" s="141"/>
      <c r="H60" s="141"/>
      <c r="I60" s="141"/>
      <c r="J60" s="141"/>
      <c r="K60" s="140"/>
      <c r="L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</row>
    <row r="61" spans="1:27" ht="14.5" x14ac:dyDescent="0.35">
      <c r="A61" s="145">
        <v>61</v>
      </c>
      <c r="B61" s="213" t="s">
        <v>242</v>
      </c>
      <c r="C61" s="214">
        <v>-74005.375678151846</v>
      </c>
      <c r="D61" s="212">
        <v>-3.2209864919506163E-5</v>
      </c>
      <c r="E61" s="214">
        <v>531700</v>
      </c>
      <c r="F61" s="212">
        <v>2.1293103379089751E-4</v>
      </c>
      <c r="G61" s="141"/>
      <c r="H61" s="141"/>
      <c r="I61" s="141"/>
      <c r="J61" s="141"/>
      <c r="K61" s="140"/>
      <c r="L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</row>
    <row r="62" spans="1:27" ht="15" thickBot="1" x14ac:dyDescent="0.4">
      <c r="A62" s="145">
        <v>62</v>
      </c>
      <c r="B62" s="213" t="s">
        <v>243</v>
      </c>
      <c r="C62" s="215">
        <v>246985252.47113428</v>
      </c>
      <c r="D62" s="216">
        <v>0.10749707769612715</v>
      </c>
      <c r="E62" s="215">
        <v>33135639.633314509</v>
      </c>
      <c r="F62" s="216">
        <v>1.2431026124315315E-2</v>
      </c>
      <c r="G62" s="141"/>
      <c r="H62" s="141"/>
      <c r="I62" s="141"/>
      <c r="J62" s="141"/>
      <c r="K62" s="140"/>
      <c r="L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</row>
    <row r="63" spans="1:27" ht="15" thickTop="1" x14ac:dyDescent="0.35">
      <c r="A63" s="145">
        <v>63</v>
      </c>
      <c r="B63" s="217" t="s">
        <v>244</v>
      </c>
      <c r="C63" s="218">
        <v>0.84681242704391479</v>
      </c>
      <c r="D63" s="219">
        <v>3.6856404039831148E-10</v>
      </c>
      <c r="E63" s="218">
        <v>-0.36668549105525017</v>
      </c>
      <c r="F63" s="220">
        <v>-8.3887434685830931E-4</v>
      </c>
      <c r="G63" s="141"/>
      <c r="H63" s="141"/>
      <c r="I63" s="141"/>
      <c r="J63" s="141"/>
      <c r="K63" s="140"/>
      <c r="L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</row>
    <row r="64" spans="1:27" ht="14.5" x14ac:dyDescent="0.35">
      <c r="A64" s="145">
        <v>64</v>
      </c>
      <c r="B64" s="141"/>
      <c r="C64" s="221" t="s">
        <v>229</v>
      </c>
      <c r="D64" s="147"/>
      <c r="E64" s="147"/>
      <c r="F64" s="142"/>
      <c r="G64" s="141"/>
      <c r="H64" s="141"/>
      <c r="I64" s="141"/>
      <c r="J64" s="141"/>
      <c r="K64" s="140"/>
      <c r="L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</row>
    <row r="65" spans="1:27" ht="14.5" hidden="1" outlineLevel="1" x14ac:dyDescent="0.35">
      <c r="A65" s="145">
        <v>65</v>
      </c>
      <c r="B65" s="213" t="s">
        <v>245</v>
      </c>
      <c r="C65" s="145">
        <v>2023</v>
      </c>
      <c r="D65" s="145">
        <v>2024</v>
      </c>
      <c r="E65" s="222" t="s">
        <v>246</v>
      </c>
      <c r="F65" s="223" t="s">
        <v>247</v>
      </c>
      <c r="G65" s="141"/>
      <c r="H65" s="141"/>
      <c r="I65" s="141"/>
      <c r="J65" s="141"/>
      <c r="K65" s="140"/>
      <c r="L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</row>
    <row r="66" spans="1:27" ht="14.5" hidden="1" outlineLevel="1" x14ac:dyDescent="0.35">
      <c r="A66" s="145">
        <v>66</v>
      </c>
      <c r="B66" s="213" t="s">
        <v>217</v>
      </c>
      <c r="C66" s="147">
        <v>-67923000</v>
      </c>
      <c r="D66" s="147"/>
      <c r="E66" s="147">
        <v>0</v>
      </c>
      <c r="F66" s="147">
        <v>0</v>
      </c>
      <c r="G66" s="141"/>
      <c r="H66" s="141"/>
      <c r="I66" s="141"/>
      <c r="J66" s="141"/>
      <c r="K66" s="140"/>
      <c r="L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</row>
    <row r="67" spans="1:27" ht="14.5" hidden="1" outlineLevel="1" x14ac:dyDescent="0.35">
      <c r="A67" s="145">
        <v>67</v>
      </c>
      <c r="B67" s="213" t="s">
        <v>218</v>
      </c>
      <c r="C67" s="147">
        <v>-3624000</v>
      </c>
      <c r="D67" s="147"/>
      <c r="E67" s="147">
        <v>0</v>
      </c>
      <c r="F67" s="147">
        <v>0</v>
      </c>
      <c r="G67" s="141"/>
      <c r="H67" s="141"/>
      <c r="I67" s="141"/>
      <c r="J67" s="141"/>
      <c r="K67" s="140"/>
      <c r="L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</row>
    <row r="68" spans="1:27" ht="14.5" hidden="1" outlineLevel="1" x14ac:dyDescent="0.35">
      <c r="A68" s="145">
        <v>68</v>
      </c>
      <c r="B68" s="213" t="s">
        <v>219</v>
      </c>
      <c r="C68" s="147"/>
      <c r="D68" s="147"/>
      <c r="E68" s="147">
        <v>0</v>
      </c>
      <c r="F68" s="147">
        <v>0</v>
      </c>
      <c r="G68" s="141"/>
      <c r="H68" s="141"/>
      <c r="I68" s="141"/>
      <c r="J68" s="141"/>
      <c r="K68" s="140"/>
      <c r="L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</row>
    <row r="69" spans="1:27" ht="14.5" hidden="1" outlineLevel="1" x14ac:dyDescent="0.35">
      <c r="A69" s="145">
        <v>69</v>
      </c>
      <c r="B69" s="213" t="s">
        <v>220</v>
      </c>
      <c r="C69" s="147">
        <v>-2415000</v>
      </c>
      <c r="D69" s="147"/>
      <c r="E69" s="147">
        <v>1298000</v>
      </c>
      <c r="F69" s="147">
        <v>-20000</v>
      </c>
      <c r="G69" s="141"/>
      <c r="H69" s="141"/>
      <c r="I69" s="141"/>
      <c r="J69" s="141"/>
      <c r="K69" s="140"/>
      <c r="L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</row>
    <row r="70" spans="1:27" ht="14.5" hidden="1" outlineLevel="1" x14ac:dyDescent="0.35">
      <c r="A70" s="145">
        <v>70</v>
      </c>
      <c r="B70" s="213" t="s">
        <v>221</v>
      </c>
      <c r="C70" s="147">
        <v>36737000</v>
      </c>
      <c r="D70" s="147">
        <v>-34000</v>
      </c>
      <c r="E70" s="147">
        <v>-1428000</v>
      </c>
      <c r="F70" s="147">
        <v>407000</v>
      </c>
      <c r="G70" s="141"/>
      <c r="H70" s="141"/>
      <c r="I70" s="141"/>
      <c r="J70" s="141"/>
      <c r="K70" s="140"/>
      <c r="L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</row>
    <row r="71" spans="1:27" ht="14.5" hidden="1" outlineLevel="1" x14ac:dyDescent="0.35">
      <c r="A71" s="145">
        <v>71</v>
      </c>
      <c r="B71" s="213" t="s">
        <v>222</v>
      </c>
      <c r="C71" s="147">
        <v>50253000</v>
      </c>
      <c r="D71" s="147">
        <v>3352000</v>
      </c>
      <c r="E71" s="147">
        <v>0</v>
      </c>
      <c r="F71" s="147">
        <v>0</v>
      </c>
      <c r="G71" s="141"/>
      <c r="H71" s="141"/>
      <c r="I71" s="141"/>
      <c r="J71" s="141"/>
      <c r="K71" s="140"/>
      <c r="L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</row>
    <row r="72" spans="1:27" ht="14.5" hidden="1" outlineLevel="1" x14ac:dyDescent="0.35">
      <c r="A72" s="145">
        <v>72</v>
      </c>
      <c r="B72" s="213" t="s">
        <v>248</v>
      </c>
      <c r="C72" s="147">
        <v>6598</v>
      </c>
      <c r="D72" s="147">
        <v>-3227718</v>
      </c>
      <c r="E72" s="147">
        <v>926546.62432184815</v>
      </c>
      <c r="F72" s="147">
        <v>1099320</v>
      </c>
      <c r="G72" s="141"/>
      <c r="H72" s="141"/>
      <c r="I72" s="141"/>
      <c r="J72" s="141"/>
      <c r="K72" s="140"/>
      <c r="L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</row>
    <row r="73" spans="1:27" ht="14.5" hidden="1" outlineLevel="1" x14ac:dyDescent="0.35">
      <c r="A73" s="145"/>
      <c r="B73" s="213" t="s">
        <v>249</v>
      </c>
      <c r="C73" s="147">
        <v>-870553</v>
      </c>
      <c r="D73" s="147">
        <v>-954619</v>
      </c>
      <c r="E73" s="147">
        <v>1</v>
      </c>
      <c r="F73" s="147">
        <v>-1</v>
      </c>
      <c r="G73" s="141"/>
      <c r="H73" s="141"/>
      <c r="I73" s="141"/>
      <c r="J73" s="141"/>
      <c r="K73" s="140"/>
      <c r="L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</row>
    <row r="74" spans="1:27" ht="14.5" hidden="1" outlineLevel="1" x14ac:dyDescent="0.35">
      <c r="A74" s="145">
        <v>73</v>
      </c>
      <c r="B74" s="141"/>
      <c r="C74" s="224">
        <v>13034598</v>
      </c>
      <c r="D74" s="224">
        <v>90282</v>
      </c>
      <c r="E74" s="224">
        <v>796547.62432184815</v>
      </c>
      <c r="F74" s="224">
        <v>1486319</v>
      </c>
      <c r="G74" s="141"/>
      <c r="H74" s="141"/>
      <c r="I74" s="141"/>
      <c r="J74" s="141"/>
      <c r="K74" s="140"/>
      <c r="L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</row>
    <row r="75" spans="1:27" ht="14.5" hidden="1" outlineLevel="1" x14ac:dyDescent="0.35">
      <c r="A75" s="145">
        <v>74</v>
      </c>
      <c r="B75" s="141"/>
      <c r="C75" s="147"/>
      <c r="D75" s="147"/>
      <c r="E75" s="147"/>
      <c r="F75" s="140"/>
      <c r="G75" s="140"/>
      <c r="H75" s="140"/>
      <c r="I75" s="140"/>
      <c r="J75" s="140"/>
      <c r="K75" s="140"/>
      <c r="L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</row>
    <row r="76" spans="1:27" ht="14.5" hidden="1" outlineLevel="1" x14ac:dyDescent="0.35">
      <c r="A76" s="145">
        <v>75</v>
      </c>
      <c r="B76" s="126" t="s">
        <v>226</v>
      </c>
      <c r="C76" s="154">
        <v>6.4059442137902323E-2</v>
      </c>
      <c r="D76" s="154">
        <v>1.5085669434690561E-2</v>
      </c>
      <c r="E76" s="147"/>
      <c r="F76" s="140"/>
      <c r="G76" s="140"/>
      <c r="H76" s="140"/>
      <c r="I76" s="140"/>
      <c r="J76" s="140"/>
      <c r="K76" s="140"/>
      <c r="L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</row>
    <row r="77" spans="1:27" ht="14.5" hidden="1" outlineLevel="1" x14ac:dyDescent="0.35">
      <c r="A77" s="145">
        <v>76</v>
      </c>
      <c r="B77" s="126" t="s">
        <v>250</v>
      </c>
      <c r="C77" s="183">
        <v>2297599690.7498498</v>
      </c>
      <c r="D77" s="198">
        <v>2640847359.6924367</v>
      </c>
      <c r="E77" s="142"/>
      <c r="F77" s="140"/>
      <c r="G77" s="140"/>
      <c r="H77" s="140"/>
      <c r="I77" s="140"/>
      <c r="J77" s="140"/>
      <c r="K77" s="140"/>
      <c r="L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</row>
    <row r="78" spans="1:27" ht="14.5" hidden="1" outlineLevel="1" x14ac:dyDescent="0.35">
      <c r="A78" s="145">
        <v>77</v>
      </c>
      <c r="B78" s="141"/>
      <c r="C78" s="221" t="s">
        <v>230</v>
      </c>
      <c r="D78" s="142"/>
      <c r="E78" s="142"/>
      <c r="F78" s="140"/>
      <c r="G78" s="140"/>
      <c r="H78" s="140"/>
      <c r="I78" s="140"/>
      <c r="J78" s="140"/>
      <c r="K78" s="140"/>
      <c r="L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</row>
    <row r="79" spans="1:27" ht="14.5" hidden="1" outlineLevel="1" x14ac:dyDescent="0.35">
      <c r="A79" s="145">
        <v>78</v>
      </c>
      <c r="B79" s="126" t="s">
        <v>251</v>
      </c>
      <c r="C79" s="225">
        <v>2297599690.7498512</v>
      </c>
      <c r="D79" s="225">
        <v>2497052639.6924362</v>
      </c>
      <c r="E79" s="142"/>
      <c r="F79" s="140"/>
      <c r="G79" s="140"/>
      <c r="H79" s="140"/>
      <c r="I79" s="140"/>
      <c r="J79" s="140"/>
      <c r="K79" s="140"/>
      <c r="L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</row>
    <row r="80" spans="1:27" ht="14.5" hidden="1" outlineLevel="1" x14ac:dyDescent="0.35">
      <c r="A80" s="145">
        <v>79</v>
      </c>
      <c r="C80" s="225"/>
      <c r="D80" s="225"/>
      <c r="E80" s="142"/>
      <c r="F80" s="140"/>
      <c r="G80" s="140"/>
      <c r="H80" s="140"/>
      <c r="I80" s="140"/>
      <c r="J80" s="140"/>
      <c r="K80" s="140"/>
      <c r="L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</row>
    <row r="81" spans="1:27" ht="14.5" hidden="1" outlineLevel="1" x14ac:dyDescent="0.35">
      <c r="A81" s="145">
        <v>80</v>
      </c>
      <c r="B81" s="126" t="s">
        <v>252</v>
      </c>
      <c r="C81" s="225"/>
      <c r="D81" s="225"/>
      <c r="E81" s="142"/>
      <c r="F81" s="140"/>
      <c r="G81" s="140"/>
      <c r="H81" s="140"/>
      <c r="I81" s="140"/>
      <c r="J81" s="140"/>
      <c r="K81" s="140"/>
      <c r="L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</row>
    <row r="82" spans="1:27" ht="14.5" collapsed="1" x14ac:dyDescent="0.35">
      <c r="A82" s="145"/>
      <c r="B82" s="141"/>
      <c r="C82" s="141"/>
      <c r="D82" s="141"/>
      <c r="E82" s="141"/>
      <c r="F82" s="140"/>
      <c r="G82" s="140"/>
      <c r="H82" s="140"/>
      <c r="I82" s="140"/>
      <c r="J82" s="140"/>
      <c r="K82" s="140"/>
      <c r="L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</row>
    <row r="83" spans="1:27" ht="14.5" x14ac:dyDescent="0.35">
      <c r="A83" s="145"/>
      <c r="B83" s="141"/>
      <c r="C83" s="141"/>
      <c r="D83" s="141"/>
      <c r="E83" s="141"/>
      <c r="F83" s="140"/>
      <c r="G83" s="140"/>
      <c r="H83" s="140"/>
      <c r="I83" s="140"/>
      <c r="J83" s="140"/>
      <c r="K83" s="140"/>
      <c r="L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</row>
    <row r="84" spans="1:27" ht="14.5" x14ac:dyDescent="0.35">
      <c r="A84" s="145"/>
      <c r="B84" s="141"/>
      <c r="C84" s="141"/>
      <c r="D84" s="141"/>
      <c r="E84" s="141"/>
      <c r="F84" s="140"/>
      <c r="G84" s="140"/>
      <c r="H84" s="140"/>
      <c r="I84" s="140"/>
      <c r="J84" s="140"/>
      <c r="K84" s="140"/>
      <c r="L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</row>
    <row r="85" spans="1:27" ht="14.5" x14ac:dyDescent="0.35">
      <c r="A85" s="145"/>
      <c r="B85" s="141"/>
      <c r="C85" s="141"/>
      <c r="D85" s="141"/>
      <c r="E85" s="141"/>
      <c r="F85" s="140"/>
      <c r="G85" s="140"/>
      <c r="H85" s="140"/>
      <c r="I85" s="140"/>
      <c r="J85" s="140"/>
      <c r="K85" s="140"/>
      <c r="L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</row>
    <row r="86" spans="1:27" ht="14.5" x14ac:dyDescent="0.35">
      <c r="A86" s="145"/>
      <c r="B86" s="141"/>
      <c r="C86" s="141"/>
      <c r="D86" s="141"/>
      <c r="E86" s="141"/>
      <c r="F86" s="140"/>
      <c r="G86" s="140"/>
      <c r="H86" s="140"/>
      <c r="I86" s="140"/>
      <c r="J86" s="140"/>
      <c r="K86" s="140"/>
      <c r="L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</row>
    <row r="87" spans="1:27" ht="14.5" x14ac:dyDescent="0.35">
      <c r="A87" s="145"/>
      <c r="B87" s="141"/>
      <c r="C87" s="141"/>
      <c r="D87" s="141"/>
      <c r="E87" s="141"/>
      <c r="F87" s="140"/>
      <c r="G87" s="140"/>
      <c r="H87" s="140"/>
      <c r="I87" s="140"/>
      <c r="J87" s="140"/>
      <c r="K87" s="140"/>
      <c r="L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</row>
    <row r="88" spans="1:27" ht="14.5" x14ac:dyDescent="0.35">
      <c r="A88" s="145"/>
      <c r="B88" s="141"/>
      <c r="C88" s="141"/>
      <c r="D88" s="141"/>
      <c r="E88" s="141"/>
      <c r="F88" s="140"/>
      <c r="G88" s="140"/>
      <c r="H88" s="140"/>
      <c r="I88" s="140"/>
      <c r="J88" s="140"/>
      <c r="K88" s="140"/>
      <c r="L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</row>
    <row r="89" spans="1:27" ht="14.5" x14ac:dyDescent="0.35">
      <c r="A89" s="145"/>
      <c r="B89" s="141"/>
      <c r="C89" s="141"/>
      <c r="D89" s="141"/>
      <c r="E89" s="141"/>
      <c r="F89" s="140"/>
      <c r="G89" s="140"/>
      <c r="H89" s="140"/>
      <c r="I89" s="140"/>
      <c r="J89" s="140"/>
      <c r="K89" s="140"/>
      <c r="L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</row>
    <row r="90" spans="1:27" ht="14.5" x14ac:dyDescent="0.35">
      <c r="A90" s="145"/>
      <c r="B90" s="141"/>
      <c r="C90" s="141"/>
      <c r="D90" s="141"/>
      <c r="E90" s="141"/>
      <c r="F90" s="140"/>
      <c r="G90" s="140"/>
      <c r="H90" s="140"/>
      <c r="I90" s="140"/>
      <c r="J90" s="140"/>
      <c r="K90" s="140"/>
      <c r="L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</row>
    <row r="91" spans="1:27" ht="14.5" x14ac:dyDescent="0.35">
      <c r="A91" s="145"/>
      <c r="B91" s="141"/>
      <c r="C91" s="141"/>
      <c r="D91" s="141"/>
      <c r="E91" s="141"/>
      <c r="F91" s="140"/>
      <c r="G91" s="140"/>
      <c r="H91" s="140"/>
      <c r="I91" s="140"/>
      <c r="J91" s="140"/>
      <c r="K91" s="140"/>
      <c r="L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</row>
    <row r="92" spans="1:27" ht="14.5" x14ac:dyDescent="0.35">
      <c r="A92" s="145"/>
      <c r="B92" s="141"/>
      <c r="C92" s="141"/>
      <c r="D92" s="141"/>
      <c r="E92" s="141"/>
      <c r="F92" s="140"/>
      <c r="G92" s="140"/>
      <c r="H92" s="140"/>
      <c r="I92" s="140"/>
      <c r="J92" s="140"/>
      <c r="K92" s="140"/>
      <c r="L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</row>
    <row r="93" spans="1:27" ht="14.5" x14ac:dyDescent="0.35">
      <c r="A93" s="145"/>
      <c r="B93" s="141"/>
      <c r="C93" s="141"/>
      <c r="D93" s="141"/>
      <c r="E93" s="141"/>
      <c r="F93" s="140"/>
      <c r="G93" s="140"/>
      <c r="H93" s="140"/>
      <c r="I93" s="140"/>
      <c r="J93" s="140"/>
      <c r="K93" s="140"/>
      <c r="L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</row>
    <row r="94" spans="1:27" ht="14.5" x14ac:dyDescent="0.35">
      <c r="A94" s="145"/>
      <c r="B94" s="141"/>
      <c r="C94" s="141"/>
      <c r="D94" s="141"/>
      <c r="E94" s="141"/>
      <c r="F94" s="140"/>
      <c r="G94" s="140"/>
      <c r="H94" s="140"/>
      <c r="I94" s="140"/>
      <c r="J94" s="140"/>
      <c r="K94" s="140"/>
      <c r="L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</row>
    <row r="95" spans="1:27" ht="14.5" x14ac:dyDescent="0.35">
      <c r="A95" s="145"/>
      <c r="B95" s="141"/>
      <c r="C95" s="141"/>
      <c r="D95" s="141"/>
      <c r="E95" s="141"/>
      <c r="F95" s="140"/>
      <c r="G95" s="140"/>
      <c r="H95" s="140"/>
      <c r="I95" s="140"/>
      <c r="J95" s="140"/>
      <c r="K95" s="140"/>
      <c r="L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</row>
    <row r="96" spans="1:27" ht="14.5" x14ac:dyDescent="0.35">
      <c r="A96" s="145"/>
      <c r="B96" s="141"/>
      <c r="C96" s="141"/>
      <c r="D96" s="141"/>
      <c r="E96" s="141"/>
      <c r="F96" s="140"/>
      <c r="G96" s="140"/>
      <c r="H96" s="140"/>
      <c r="I96" s="140"/>
      <c r="J96" s="140"/>
      <c r="K96" s="140"/>
      <c r="L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</row>
    <row r="97" spans="1:27" ht="14.5" x14ac:dyDescent="0.35">
      <c r="A97" s="145"/>
      <c r="B97" s="141"/>
      <c r="C97" s="141"/>
      <c r="D97" s="141"/>
      <c r="E97" s="141"/>
      <c r="F97" s="140"/>
      <c r="G97" s="140"/>
      <c r="H97" s="140"/>
      <c r="I97" s="140"/>
      <c r="J97" s="140"/>
      <c r="K97" s="140"/>
      <c r="L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</row>
    <row r="98" spans="1:27" ht="14.5" x14ac:dyDescent="0.35">
      <c r="A98" s="145"/>
      <c r="B98" s="141"/>
      <c r="C98" s="141"/>
      <c r="D98" s="141"/>
      <c r="E98" s="141"/>
      <c r="F98" s="140"/>
      <c r="G98" s="140"/>
      <c r="H98" s="140"/>
      <c r="I98" s="140"/>
      <c r="J98" s="140"/>
      <c r="K98" s="140"/>
      <c r="L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</row>
    <row r="99" spans="1:27" ht="14.5" x14ac:dyDescent="0.35">
      <c r="A99" s="145"/>
      <c r="B99" s="141"/>
      <c r="C99" s="141"/>
      <c r="D99" s="141"/>
      <c r="E99" s="141"/>
      <c r="F99" s="140"/>
      <c r="G99" s="140"/>
      <c r="H99" s="140"/>
      <c r="I99" s="140"/>
      <c r="J99" s="140"/>
      <c r="K99" s="140"/>
      <c r="L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</row>
    <row r="100" spans="1:27" ht="14.5" x14ac:dyDescent="0.35">
      <c r="A100" s="145"/>
      <c r="B100" s="141"/>
      <c r="C100" s="141"/>
      <c r="D100" s="141"/>
      <c r="E100" s="141"/>
      <c r="F100" s="140"/>
      <c r="G100" s="140"/>
      <c r="H100" s="140"/>
      <c r="I100" s="140"/>
      <c r="J100" s="140"/>
      <c r="K100" s="140"/>
      <c r="L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</row>
    <row r="101" spans="1:27" ht="14.5" x14ac:dyDescent="0.35">
      <c r="A101" s="145"/>
      <c r="B101" s="141"/>
      <c r="C101" s="141"/>
      <c r="D101" s="141"/>
      <c r="E101" s="141"/>
      <c r="F101" s="140"/>
      <c r="G101" s="140"/>
      <c r="H101" s="140"/>
      <c r="I101" s="140"/>
      <c r="J101" s="140"/>
      <c r="K101" s="140"/>
      <c r="L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</row>
    <row r="102" spans="1:27" ht="14.5" x14ac:dyDescent="0.35">
      <c r="A102" s="145"/>
      <c r="B102" s="141"/>
      <c r="C102" s="141"/>
      <c r="D102" s="141"/>
      <c r="E102" s="141"/>
      <c r="F102" s="140"/>
      <c r="G102" s="140"/>
      <c r="H102" s="140"/>
      <c r="I102" s="140"/>
      <c r="J102" s="140"/>
      <c r="K102" s="140"/>
      <c r="L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</row>
    <row r="103" spans="1:27" ht="14.5" x14ac:dyDescent="0.35">
      <c r="A103" s="145"/>
      <c r="B103" s="141"/>
      <c r="C103" s="141"/>
      <c r="D103" s="141"/>
      <c r="E103" s="141"/>
      <c r="F103" s="140"/>
      <c r="G103" s="140"/>
      <c r="H103" s="140"/>
      <c r="I103" s="140"/>
      <c r="J103" s="140"/>
      <c r="K103" s="140"/>
      <c r="L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</row>
    <row r="104" spans="1:27" ht="14.5" x14ac:dyDescent="0.35">
      <c r="A104" s="145"/>
      <c r="B104" s="141"/>
      <c r="C104" s="141"/>
      <c r="D104" s="141"/>
      <c r="E104" s="141"/>
      <c r="F104" s="140"/>
      <c r="G104" s="140"/>
      <c r="H104" s="140"/>
      <c r="I104" s="140"/>
      <c r="J104" s="140"/>
      <c r="K104" s="140"/>
      <c r="L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</row>
    <row r="105" spans="1:27" ht="14.5" x14ac:dyDescent="0.35">
      <c r="A105" s="145"/>
      <c r="B105" s="141"/>
      <c r="C105" s="141"/>
      <c r="D105" s="141"/>
      <c r="E105" s="141"/>
      <c r="F105" s="140"/>
      <c r="G105" s="140"/>
      <c r="H105" s="140"/>
      <c r="I105" s="140"/>
      <c r="J105" s="140"/>
      <c r="K105" s="140"/>
      <c r="L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</row>
    <row r="106" spans="1:27" ht="14.5" x14ac:dyDescent="0.35">
      <c r="A106" s="145"/>
      <c r="B106" s="141"/>
      <c r="C106" s="141"/>
      <c r="D106" s="141"/>
      <c r="E106" s="141"/>
      <c r="F106" s="140"/>
      <c r="G106" s="140"/>
      <c r="H106" s="140"/>
      <c r="I106" s="140"/>
      <c r="J106" s="140"/>
      <c r="K106" s="140"/>
      <c r="L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</row>
    <row r="107" spans="1:27" ht="14.5" x14ac:dyDescent="0.35">
      <c r="A107" s="140"/>
      <c r="B107" s="141"/>
      <c r="C107" s="141"/>
      <c r="D107" s="141"/>
      <c r="E107" s="141"/>
      <c r="F107" s="140"/>
      <c r="G107" s="140"/>
      <c r="H107" s="140"/>
      <c r="I107" s="140"/>
      <c r="J107" s="140"/>
      <c r="K107" s="140"/>
      <c r="L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</row>
    <row r="108" spans="1:27" ht="14.5" x14ac:dyDescent="0.35">
      <c r="A108" s="140"/>
      <c r="B108" s="141"/>
      <c r="C108" s="141"/>
      <c r="D108" s="141"/>
      <c r="E108" s="141"/>
      <c r="F108" s="140"/>
      <c r="G108" s="140"/>
      <c r="H108" s="140"/>
      <c r="I108" s="140"/>
      <c r="J108" s="140"/>
      <c r="K108" s="140"/>
      <c r="L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</row>
    <row r="109" spans="1:27" ht="14.5" x14ac:dyDescent="0.35">
      <c r="A109" s="140"/>
      <c r="B109" s="141"/>
      <c r="C109" s="141"/>
      <c r="D109" s="141"/>
      <c r="E109" s="141"/>
      <c r="F109" s="140"/>
      <c r="G109" s="140"/>
      <c r="H109" s="140"/>
      <c r="I109" s="140"/>
      <c r="J109" s="140"/>
      <c r="K109" s="140"/>
      <c r="L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</row>
    <row r="110" spans="1:27" ht="14.5" x14ac:dyDescent="0.35">
      <c r="A110" s="140"/>
      <c r="B110" s="141"/>
      <c r="C110" s="141"/>
      <c r="D110" s="141"/>
      <c r="E110" s="141"/>
      <c r="F110" s="140"/>
      <c r="G110" s="140"/>
      <c r="H110" s="140"/>
      <c r="I110" s="140"/>
      <c r="J110" s="140"/>
      <c r="K110" s="140"/>
      <c r="L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</row>
    <row r="111" spans="1:27" ht="14.5" x14ac:dyDescent="0.35">
      <c r="A111" s="140"/>
      <c r="B111" s="141"/>
      <c r="C111" s="141"/>
      <c r="D111" s="141"/>
      <c r="E111" s="141"/>
      <c r="F111" s="140"/>
      <c r="G111" s="140"/>
      <c r="H111" s="140"/>
      <c r="I111" s="140"/>
      <c r="J111" s="140"/>
      <c r="K111" s="140"/>
      <c r="L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</row>
    <row r="112" spans="1:27" ht="14.5" x14ac:dyDescent="0.35">
      <c r="A112" s="140"/>
      <c r="B112" s="141"/>
      <c r="C112" s="141"/>
      <c r="D112" s="141"/>
      <c r="E112" s="141"/>
      <c r="F112" s="140"/>
      <c r="G112" s="140"/>
      <c r="H112" s="140"/>
      <c r="I112" s="140"/>
      <c r="J112" s="140"/>
      <c r="K112" s="140"/>
      <c r="L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</row>
    <row r="113" spans="1:27" ht="14.5" x14ac:dyDescent="0.35">
      <c r="A113" s="140"/>
      <c r="B113" s="141"/>
      <c r="C113" s="141"/>
      <c r="D113" s="141"/>
      <c r="E113" s="141"/>
      <c r="F113" s="140"/>
      <c r="G113" s="140"/>
      <c r="H113" s="140"/>
      <c r="I113" s="140"/>
      <c r="J113" s="140"/>
      <c r="K113" s="140"/>
      <c r="L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</row>
    <row r="114" spans="1:27" ht="14.5" x14ac:dyDescent="0.35">
      <c r="A114" s="140"/>
      <c r="B114" s="141"/>
      <c r="C114" s="141"/>
      <c r="D114" s="141"/>
      <c r="E114" s="141"/>
      <c r="F114" s="140"/>
      <c r="G114" s="140"/>
      <c r="H114" s="140"/>
      <c r="I114" s="140"/>
      <c r="J114" s="140"/>
      <c r="K114" s="140"/>
      <c r="L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</row>
    <row r="115" spans="1:27" ht="14.5" x14ac:dyDescent="0.35">
      <c r="A115" s="140"/>
      <c r="B115" s="141"/>
      <c r="C115" s="141"/>
      <c r="D115" s="141"/>
      <c r="E115" s="141"/>
      <c r="F115" s="140"/>
      <c r="G115" s="140"/>
      <c r="H115" s="140"/>
      <c r="I115" s="140"/>
      <c r="J115" s="140"/>
      <c r="K115" s="140"/>
      <c r="L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</row>
    <row r="116" spans="1:27" ht="14.5" x14ac:dyDescent="0.35">
      <c r="A116" s="140"/>
      <c r="B116" s="141"/>
      <c r="C116" s="141"/>
      <c r="D116" s="141"/>
      <c r="E116" s="141"/>
      <c r="F116" s="140"/>
      <c r="G116" s="140"/>
      <c r="H116" s="140"/>
      <c r="I116" s="140"/>
      <c r="J116" s="140"/>
      <c r="K116" s="140"/>
      <c r="L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</row>
    <row r="117" spans="1:27" ht="14.5" x14ac:dyDescent="0.35">
      <c r="A117" s="140"/>
      <c r="B117" s="141"/>
      <c r="C117" s="141"/>
      <c r="D117" s="141"/>
      <c r="E117" s="141"/>
      <c r="F117" s="140"/>
      <c r="G117" s="140"/>
      <c r="H117" s="140"/>
      <c r="I117" s="140"/>
      <c r="J117" s="140"/>
      <c r="K117" s="140"/>
      <c r="L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</row>
    <row r="118" spans="1:27" ht="14.5" x14ac:dyDescent="0.35">
      <c r="A118" s="140"/>
      <c r="B118" s="141"/>
      <c r="C118" s="141"/>
      <c r="D118" s="141"/>
      <c r="E118" s="141"/>
      <c r="F118" s="140"/>
      <c r="G118" s="140"/>
      <c r="H118" s="140"/>
      <c r="I118" s="140"/>
      <c r="J118" s="140"/>
      <c r="K118" s="140"/>
      <c r="L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</row>
    <row r="119" spans="1:27" ht="14.5" x14ac:dyDescent="0.35">
      <c r="A119" s="140"/>
      <c r="B119" s="141"/>
      <c r="C119" s="141"/>
      <c r="D119" s="141"/>
      <c r="E119" s="141"/>
      <c r="F119" s="140"/>
      <c r="G119" s="140"/>
      <c r="H119" s="140"/>
      <c r="I119" s="140"/>
      <c r="J119" s="140"/>
      <c r="K119" s="140"/>
      <c r="L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</row>
    <row r="120" spans="1:27" ht="14.5" x14ac:dyDescent="0.35">
      <c r="A120" s="140"/>
      <c r="B120" s="141"/>
      <c r="C120" s="141"/>
      <c r="D120" s="141"/>
      <c r="E120" s="141"/>
      <c r="F120" s="140"/>
      <c r="G120" s="140"/>
      <c r="H120" s="140"/>
      <c r="I120" s="140"/>
      <c r="J120" s="140"/>
      <c r="K120" s="140"/>
      <c r="L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</row>
    <row r="121" spans="1:27" ht="14.5" x14ac:dyDescent="0.35">
      <c r="A121" s="140"/>
      <c r="B121" s="141"/>
      <c r="C121" s="141"/>
      <c r="D121" s="141"/>
      <c r="E121" s="141"/>
      <c r="F121" s="140"/>
      <c r="G121" s="140"/>
      <c r="H121" s="140"/>
      <c r="I121" s="140"/>
      <c r="J121" s="140"/>
      <c r="K121" s="140"/>
      <c r="L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</row>
    <row r="122" spans="1:27" ht="14.5" x14ac:dyDescent="0.35">
      <c r="A122" s="140"/>
      <c r="B122" s="141"/>
      <c r="C122" s="141"/>
      <c r="D122" s="141"/>
      <c r="E122" s="141"/>
      <c r="F122" s="140"/>
      <c r="G122" s="140"/>
      <c r="H122" s="140"/>
      <c r="I122" s="140"/>
      <c r="J122" s="140"/>
      <c r="K122" s="140"/>
      <c r="L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</row>
    <row r="123" spans="1:27" ht="14.5" x14ac:dyDescent="0.35">
      <c r="A123" s="140"/>
      <c r="B123" s="141"/>
      <c r="C123" s="141"/>
      <c r="D123" s="141"/>
      <c r="E123" s="141"/>
      <c r="F123" s="140"/>
      <c r="G123" s="140"/>
      <c r="H123" s="140"/>
      <c r="I123" s="140"/>
      <c r="J123" s="140"/>
      <c r="K123" s="140"/>
      <c r="L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</row>
    <row r="124" spans="1:27" ht="14.5" x14ac:dyDescent="0.35">
      <c r="A124" s="140"/>
      <c r="B124" s="141"/>
      <c r="C124" s="141"/>
      <c r="D124" s="141"/>
      <c r="E124" s="141"/>
      <c r="F124" s="140"/>
      <c r="G124" s="140"/>
      <c r="H124" s="140"/>
      <c r="I124" s="140"/>
      <c r="J124" s="140"/>
      <c r="K124" s="140"/>
      <c r="L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</row>
    <row r="125" spans="1:27" ht="14.5" x14ac:dyDescent="0.35">
      <c r="A125" s="140"/>
      <c r="B125" s="141"/>
      <c r="C125" s="141"/>
      <c r="D125" s="141"/>
      <c r="E125" s="141"/>
      <c r="F125" s="140"/>
      <c r="G125" s="140"/>
      <c r="H125" s="140"/>
      <c r="I125" s="140"/>
      <c r="J125" s="140"/>
      <c r="K125" s="140"/>
      <c r="L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</row>
    <row r="126" spans="1:27" ht="14.5" x14ac:dyDescent="0.35">
      <c r="A126" s="140"/>
      <c r="B126" s="141"/>
      <c r="C126" s="141"/>
      <c r="D126" s="141"/>
      <c r="E126" s="141"/>
      <c r="F126" s="140"/>
      <c r="G126" s="140"/>
      <c r="H126" s="140"/>
      <c r="I126" s="140"/>
      <c r="J126" s="140"/>
      <c r="K126" s="140"/>
      <c r="L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</row>
    <row r="127" spans="1:27" ht="14.5" x14ac:dyDescent="0.35">
      <c r="A127" s="140"/>
      <c r="B127" s="141"/>
      <c r="C127" s="141"/>
      <c r="D127" s="141"/>
      <c r="E127" s="141"/>
      <c r="F127" s="140"/>
      <c r="G127" s="140"/>
      <c r="H127" s="140"/>
      <c r="I127" s="140"/>
      <c r="J127" s="140"/>
      <c r="K127" s="140"/>
      <c r="L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</row>
    <row r="128" spans="1:27" ht="14.5" x14ac:dyDescent="0.35">
      <c r="A128" s="140"/>
      <c r="B128" s="141"/>
      <c r="C128" s="141"/>
      <c r="D128" s="141"/>
      <c r="E128" s="141"/>
      <c r="F128" s="140"/>
      <c r="G128" s="140"/>
      <c r="H128" s="140"/>
      <c r="I128" s="140"/>
      <c r="J128" s="140"/>
      <c r="K128" s="140"/>
      <c r="L128" s="140"/>
      <c r="R128" s="140"/>
      <c r="S128" s="140"/>
      <c r="T128" s="140"/>
      <c r="U128" s="140"/>
      <c r="V128" s="140"/>
      <c r="W128" s="140"/>
      <c r="X128" s="140"/>
      <c r="Y128" s="140"/>
      <c r="Z128" s="140"/>
      <c r="AA128" s="140"/>
    </row>
    <row r="129" spans="1:27" ht="14.5" x14ac:dyDescent="0.35">
      <c r="A129" s="140"/>
      <c r="B129" s="141"/>
      <c r="C129" s="141"/>
      <c r="D129" s="141"/>
      <c r="E129" s="141"/>
      <c r="F129" s="140"/>
      <c r="G129" s="140"/>
      <c r="H129" s="140"/>
      <c r="I129" s="140"/>
      <c r="J129" s="140"/>
      <c r="K129" s="140"/>
      <c r="L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</row>
    <row r="130" spans="1:27" ht="14.5" x14ac:dyDescent="0.35">
      <c r="A130" s="140"/>
      <c r="B130" s="141"/>
      <c r="C130" s="141"/>
      <c r="D130" s="141"/>
      <c r="E130" s="141"/>
      <c r="F130" s="140"/>
      <c r="G130" s="140"/>
      <c r="H130" s="140"/>
      <c r="I130" s="140"/>
      <c r="J130" s="140"/>
      <c r="K130" s="140"/>
      <c r="L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</row>
    <row r="131" spans="1:27" ht="14.5" x14ac:dyDescent="0.35">
      <c r="A131" s="140"/>
      <c r="B131" s="141"/>
      <c r="C131" s="141"/>
      <c r="D131" s="141"/>
      <c r="E131" s="141"/>
      <c r="F131" s="140"/>
      <c r="G131" s="140"/>
      <c r="H131" s="140"/>
      <c r="I131" s="140"/>
      <c r="J131" s="140"/>
      <c r="K131" s="140"/>
      <c r="L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</row>
    <row r="132" spans="1:27" ht="14.5" x14ac:dyDescent="0.35">
      <c r="A132" s="140"/>
      <c r="B132" s="141"/>
      <c r="C132" s="141"/>
      <c r="D132" s="141"/>
      <c r="E132" s="141"/>
      <c r="F132" s="140"/>
      <c r="G132" s="140"/>
      <c r="H132" s="140"/>
      <c r="I132" s="140"/>
      <c r="J132" s="140"/>
      <c r="K132" s="140"/>
      <c r="L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</row>
    <row r="133" spans="1:27" ht="14.5" x14ac:dyDescent="0.35">
      <c r="A133" s="140"/>
      <c r="B133" s="141"/>
      <c r="C133" s="141"/>
      <c r="D133" s="141"/>
      <c r="E133" s="141"/>
      <c r="K133" s="140"/>
      <c r="L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</row>
    <row r="134" spans="1:27" ht="14.5" x14ac:dyDescent="0.35">
      <c r="A134" s="140"/>
      <c r="B134" s="141"/>
      <c r="C134" s="141"/>
      <c r="D134" s="141"/>
      <c r="E134" s="141"/>
      <c r="F134" s="140"/>
      <c r="G134" s="140"/>
      <c r="H134" s="140"/>
      <c r="I134" s="140"/>
      <c r="J134" s="140"/>
      <c r="K134" s="140"/>
      <c r="L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</row>
    <row r="135" spans="1:27" ht="14.5" x14ac:dyDescent="0.35">
      <c r="A135" s="140"/>
      <c r="B135" s="141"/>
      <c r="C135" s="141"/>
      <c r="D135" s="141"/>
      <c r="E135" s="141"/>
      <c r="F135" s="140"/>
      <c r="G135" s="140"/>
      <c r="H135" s="140"/>
      <c r="I135" s="140"/>
      <c r="J135" s="140"/>
      <c r="K135" s="140"/>
      <c r="L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</row>
    <row r="136" spans="1:27" ht="14.5" x14ac:dyDescent="0.35">
      <c r="A136" s="140"/>
      <c r="B136" s="141"/>
      <c r="C136" s="141"/>
      <c r="D136" s="141"/>
      <c r="E136" s="141"/>
      <c r="F136" s="140"/>
      <c r="G136" s="140"/>
      <c r="H136" s="140"/>
      <c r="I136" s="140"/>
      <c r="J136" s="140"/>
      <c r="K136" s="140"/>
      <c r="L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</row>
    <row r="137" spans="1:27" ht="14.5" x14ac:dyDescent="0.35">
      <c r="A137" s="140"/>
      <c r="B137" s="141"/>
      <c r="C137" s="141"/>
      <c r="D137" s="141"/>
      <c r="E137" s="141"/>
      <c r="F137" s="140"/>
      <c r="G137" s="140"/>
      <c r="H137" s="140"/>
      <c r="I137" s="140"/>
      <c r="J137" s="140"/>
      <c r="K137" s="140"/>
      <c r="L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</row>
    <row r="138" spans="1:27" ht="14.5" x14ac:dyDescent="0.35">
      <c r="A138" s="140"/>
      <c r="B138" s="141"/>
      <c r="C138" s="141"/>
      <c r="D138" s="141"/>
      <c r="E138" s="141"/>
      <c r="F138" s="140"/>
      <c r="G138" s="140"/>
      <c r="H138" s="140"/>
      <c r="I138" s="140"/>
      <c r="J138" s="140"/>
      <c r="K138" s="140"/>
      <c r="L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</row>
    <row r="139" spans="1:27" ht="14.5" x14ac:dyDescent="0.35">
      <c r="A139" s="140"/>
      <c r="B139" s="141"/>
      <c r="C139" s="141"/>
      <c r="D139" s="141"/>
      <c r="E139" s="141"/>
      <c r="F139" s="140"/>
      <c r="G139" s="140"/>
      <c r="H139" s="140"/>
      <c r="I139" s="140"/>
      <c r="J139" s="140"/>
      <c r="K139" s="140"/>
      <c r="L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</row>
    <row r="140" spans="1:27" ht="14.5" x14ac:dyDescent="0.35">
      <c r="A140" s="140"/>
      <c r="B140" s="141"/>
      <c r="C140" s="141"/>
      <c r="D140" s="141"/>
      <c r="E140" s="141"/>
      <c r="F140" s="140"/>
      <c r="G140" s="140"/>
      <c r="H140" s="140"/>
      <c r="I140" s="140"/>
      <c r="J140" s="140"/>
      <c r="K140" s="140"/>
      <c r="L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</row>
    <row r="141" spans="1:27" ht="14.5" x14ac:dyDescent="0.35">
      <c r="A141" s="140"/>
      <c r="B141" s="141"/>
      <c r="C141" s="141"/>
      <c r="D141" s="141"/>
      <c r="E141" s="141"/>
      <c r="F141" s="140"/>
      <c r="G141" s="140"/>
      <c r="H141" s="140"/>
      <c r="I141" s="140"/>
      <c r="J141" s="140"/>
      <c r="K141" s="140"/>
      <c r="L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</row>
    <row r="142" spans="1:27" ht="14.5" x14ac:dyDescent="0.35">
      <c r="A142" s="140"/>
      <c r="B142" s="141"/>
      <c r="C142" s="141"/>
      <c r="D142" s="141"/>
      <c r="E142" s="141"/>
      <c r="F142" s="140"/>
      <c r="G142" s="140"/>
      <c r="H142" s="140"/>
      <c r="I142" s="140"/>
      <c r="J142" s="140"/>
      <c r="K142" s="140"/>
      <c r="L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</row>
    <row r="143" spans="1:27" ht="14.5" x14ac:dyDescent="0.35">
      <c r="A143" s="140"/>
      <c r="B143" s="141"/>
      <c r="C143" s="141"/>
      <c r="D143" s="141"/>
      <c r="E143" s="141"/>
      <c r="F143" s="140"/>
      <c r="G143" s="140"/>
      <c r="H143" s="140"/>
      <c r="I143" s="140"/>
      <c r="J143" s="140"/>
      <c r="K143" s="140"/>
      <c r="L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</row>
    <row r="144" spans="1:27" ht="14.5" x14ac:dyDescent="0.35">
      <c r="A144" s="140"/>
      <c r="B144" s="141"/>
      <c r="C144" s="141"/>
      <c r="D144" s="141"/>
      <c r="E144" s="141"/>
      <c r="F144" s="140"/>
      <c r="G144" s="140"/>
      <c r="H144" s="140"/>
      <c r="I144" s="140"/>
      <c r="J144" s="140"/>
      <c r="K144" s="140"/>
      <c r="L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</row>
    <row r="145" spans="1:27" ht="14.5" x14ac:dyDescent="0.35">
      <c r="A145" s="140"/>
      <c r="B145" s="141"/>
      <c r="C145" s="141"/>
      <c r="D145" s="141"/>
      <c r="E145" s="141"/>
      <c r="F145" s="140"/>
      <c r="G145" s="140"/>
      <c r="H145" s="140"/>
      <c r="I145" s="140"/>
      <c r="J145" s="140"/>
      <c r="K145" s="140"/>
      <c r="L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</row>
    <row r="146" spans="1:27" ht="14.5" x14ac:dyDescent="0.35">
      <c r="A146" s="140"/>
      <c r="B146" s="141"/>
      <c r="C146" s="141"/>
      <c r="D146" s="141"/>
      <c r="E146" s="141"/>
      <c r="F146" s="140"/>
      <c r="G146" s="140"/>
      <c r="H146" s="140"/>
      <c r="I146" s="140"/>
      <c r="J146" s="140"/>
      <c r="K146" s="140"/>
      <c r="L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</row>
    <row r="147" spans="1:27" ht="14.5" x14ac:dyDescent="0.35">
      <c r="A147" s="140"/>
      <c r="B147" s="141"/>
      <c r="C147" s="141"/>
      <c r="D147" s="141"/>
      <c r="E147" s="141"/>
      <c r="F147" s="140"/>
      <c r="G147" s="140"/>
      <c r="H147" s="140"/>
      <c r="I147" s="140"/>
      <c r="J147" s="140"/>
      <c r="K147" s="140"/>
      <c r="L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</row>
    <row r="148" spans="1:27" ht="14.5" x14ac:dyDescent="0.35">
      <c r="A148" s="140"/>
      <c r="B148" s="141"/>
      <c r="C148" s="141"/>
      <c r="D148" s="141"/>
      <c r="E148" s="141"/>
      <c r="F148" s="140"/>
      <c r="G148" s="140"/>
      <c r="H148" s="140"/>
      <c r="I148" s="140"/>
      <c r="J148" s="140"/>
      <c r="K148" s="140"/>
      <c r="L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</row>
    <row r="149" spans="1:27" ht="14.5" x14ac:dyDescent="0.35">
      <c r="A149" s="140"/>
      <c r="B149" s="141"/>
      <c r="C149" s="141"/>
      <c r="D149" s="141"/>
      <c r="E149" s="141"/>
      <c r="F149" s="140"/>
      <c r="G149" s="140"/>
      <c r="H149" s="140"/>
      <c r="I149" s="140"/>
      <c r="J149" s="140"/>
      <c r="K149" s="140"/>
      <c r="L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</row>
    <row r="150" spans="1:27" ht="14.5" x14ac:dyDescent="0.35">
      <c r="A150" s="140"/>
      <c r="B150" s="141"/>
      <c r="C150" s="141"/>
      <c r="D150" s="141"/>
      <c r="E150" s="141"/>
      <c r="F150" s="140"/>
      <c r="G150" s="140"/>
      <c r="H150" s="140"/>
      <c r="I150" s="140"/>
      <c r="J150" s="140"/>
      <c r="K150" s="140"/>
      <c r="L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</row>
    <row r="151" spans="1:27" ht="14.5" x14ac:dyDescent="0.35">
      <c r="A151" s="140"/>
      <c r="B151" s="141"/>
      <c r="C151" s="141"/>
      <c r="D151" s="141"/>
      <c r="E151" s="141"/>
      <c r="F151" s="140"/>
      <c r="G151" s="140"/>
      <c r="H151" s="140"/>
      <c r="I151" s="140"/>
      <c r="J151" s="140"/>
      <c r="K151" s="140"/>
      <c r="L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</row>
    <row r="152" spans="1:27" ht="14.5" x14ac:dyDescent="0.35">
      <c r="A152" s="140"/>
      <c r="B152" s="141"/>
      <c r="C152" s="141"/>
      <c r="D152" s="141"/>
      <c r="E152" s="141"/>
      <c r="F152" s="140"/>
      <c r="G152" s="140"/>
      <c r="H152" s="140"/>
      <c r="I152" s="140"/>
      <c r="J152" s="140"/>
      <c r="K152" s="140"/>
      <c r="L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</row>
    <row r="153" spans="1:27" ht="14.5" x14ac:dyDescent="0.35">
      <c r="A153" s="140"/>
      <c r="B153" s="141"/>
      <c r="C153" s="141"/>
      <c r="D153" s="141"/>
      <c r="E153" s="141"/>
      <c r="F153" s="140"/>
      <c r="G153" s="140"/>
      <c r="H153" s="140"/>
      <c r="I153" s="140"/>
      <c r="J153" s="140"/>
      <c r="K153" s="140"/>
      <c r="L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</row>
    <row r="154" spans="1:27" ht="14.5" x14ac:dyDescent="0.35">
      <c r="A154" s="140"/>
      <c r="B154" s="141"/>
      <c r="C154" s="141"/>
      <c r="D154" s="141"/>
      <c r="E154" s="141"/>
      <c r="F154" s="140"/>
      <c r="G154" s="140"/>
      <c r="H154" s="140"/>
      <c r="I154" s="140"/>
      <c r="J154" s="140"/>
      <c r="K154" s="140"/>
      <c r="L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</row>
    <row r="155" spans="1:27" ht="14.5" x14ac:dyDescent="0.35">
      <c r="A155" s="140"/>
      <c r="B155" s="141"/>
      <c r="C155" s="141"/>
      <c r="D155" s="141"/>
      <c r="E155" s="141"/>
      <c r="F155" s="140"/>
      <c r="G155" s="140"/>
      <c r="H155" s="140"/>
      <c r="I155" s="140"/>
      <c r="J155" s="140"/>
      <c r="K155" s="140"/>
      <c r="L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</row>
    <row r="156" spans="1:27" ht="14.5" x14ac:dyDescent="0.35">
      <c r="A156" s="140"/>
      <c r="B156" s="141"/>
      <c r="C156" s="141"/>
      <c r="D156" s="141"/>
      <c r="E156" s="141"/>
      <c r="F156" s="140"/>
      <c r="G156" s="140"/>
      <c r="H156" s="140"/>
      <c r="I156" s="140"/>
      <c r="J156" s="140"/>
      <c r="K156" s="140"/>
      <c r="L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</row>
    <row r="157" spans="1:27" ht="14.5" x14ac:dyDescent="0.35">
      <c r="A157" s="140"/>
      <c r="B157" s="141"/>
      <c r="C157" s="141"/>
      <c r="D157" s="141"/>
      <c r="E157" s="141"/>
      <c r="F157" s="140"/>
      <c r="G157" s="140"/>
      <c r="H157" s="140"/>
      <c r="I157" s="140"/>
      <c r="J157" s="140"/>
      <c r="K157" s="140"/>
      <c r="L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</row>
    <row r="158" spans="1:27" ht="14.5" x14ac:dyDescent="0.35">
      <c r="A158" s="140"/>
      <c r="B158" s="141"/>
      <c r="C158" s="141"/>
      <c r="D158" s="141"/>
      <c r="E158" s="141"/>
      <c r="F158" s="140"/>
      <c r="G158" s="140"/>
      <c r="H158" s="140"/>
      <c r="I158" s="140"/>
      <c r="J158" s="140"/>
      <c r="K158" s="140"/>
      <c r="L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</row>
    <row r="159" spans="1:27" ht="14.5" x14ac:dyDescent="0.35">
      <c r="A159" s="140"/>
      <c r="B159" s="141"/>
      <c r="C159" s="141"/>
      <c r="D159" s="141"/>
      <c r="E159" s="141"/>
      <c r="F159" s="140"/>
      <c r="G159" s="140"/>
      <c r="H159" s="140"/>
      <c r="I159" s="140"/>
      <c r="J159" s="140"/>
      <c r="K159" s="140"/>
      <c r="L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</row>
    <row r="160" spans="1:27" ht="14.5" x14ac:dyDescent="0.35">
      <c r="A160" s="140"/>
      <c r="B160" s="141"/>
      <c r="C160" s="141"/>
      <c r="D160" s="141"/>
      <c r="E160" s="141"/>
      <c r="F160" s="140"/>
      <c r="G160" s="140"/>
      <c r="H160" s="140"/>
      <c r="I160" s="140"/>
      <c r="J160" s="140"/>
      <c r="K160" s="140"/>
      <c r="L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</row>
    <row r="161" spans="1:27" ht="14.5" x14ac:dyDescent="0.35">
      <c r="A161" s="140"/>
      <c r="B161" s="141"/>
      <c r="C161" s="141"/>
      <c r="D161" s="141"/>
      <c r="E161" s="141"/>
      <c r="F161" s="140"/>
      <c r="G161" s="140"/>
      <c r="H161" s="140"/>
      <c r="I161" s="140"/>
      <c r="J161" s="140"/>
      <c r="K161" s="140"/>
      <c r="L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</row>
    <row r="162" spans="1:27" ht="14.5" x14ac:dyDescent="0.35">
      <c r="A162" s="140"/>
      <c r="B162" s="141"/>
      <c r="C162" s="141"/>
      <c r="D162" s="141"/>
      <c r="E162" s="141"/>
      <c r="F162" s="140"/>
      <c r="G162" s="140"/>
      <c r="H162" s="140"/>
      <c r="I162" s="140"/>
      <c r="J162" s="140"/>
      <c r="K162" s="140"/>
      <c r="L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</row>
    <row r="163" spans="1:27" ht="14.5" x14ac:dyDescent="0.35">
      <c r="A163" s="140"/>
      <c r="B163" s="141"/>
      <c r="C163" s="141"/>
      <c r="D163" s="141"/>
      <c r="E163" s="141"/>
      <c r="F163" s="140"/>
      <c r="G163" s="140"/>
      <c r="H163" s="140"/>
      <c r="I163" s="140"/>
      <c r="J163" s="140"/>
      <c r="K163" s="140"/>
      <c r="L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</row>
    <row r="164" spans="1:27" ht="14.5" x14ac:dyDescent="0.35">
      <c r="A164" s="140"/>
      <c r="B164" s="141"/>
      <c r="C164" s="141"/>
      <c r="D164" s="141"/>
      <c r="E164" s="141"/>
      <c r="F164" s="140"/>
      <c r="G164" s="140"/>
      <c r="H164" s="140"/>
      <c r="I164" s="140"/>
      <c r="J164" s="140"/>
      <c r="K164" s="140"/>
      <c r="L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</row>
    <row r="165" spans="1:27" ht="14.5" x14ac:dyDescent="0.35">
      <c r="A165" s="140"/>
      <c r="B165" s="141"/>
      <c r="C165" s="141"/>
      <c r="D165" s="141"/>
      <c r="E165" s="141"/>
      <c r="F165" s="140"/>
      <c r="G165" s="140"/>
      <c r="H165" s="140"/>
      <c r="I165" s="140"/>
      <c r="J165" s="140"/>
      <c r="K165" s="140"/>
      <c r="L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</row>
    <row r="166" spans="1:27" ht="14.5" x14ac:dyDescent="0.35">
      <c r="A166" s="140"/>
      <c r="B166" s="141"/>
      <c r="C166" s="141"/>
      <c r="D166" s="141"/>
      <c r="E166" s="141"/>
      <c r="F166" s="140"/>
      <c r="G166" s="140"/>
      <c r="H166" s="140"/>
      <c r="I166" s="140"/>
      <c r="J166" s="140"/>
      <c r="K166" s="140"/>
      <c r="L166" s="140"/>
      <c r="R166" s="140"/>
      <c r="S166" s="140"/>
      <c r="T166" s="140"/>
      <c r="U166" s="140"/>
      <c r="V166" s="140"/>
      <c r="W166" s="140"/>
      <c r="X166" s="140"/>
      <c r="Y166" s="140"/>
      <c r="Z166" s="140"/>
      <c r="AA166" s="140"/>
    </row>
    <row r="167" spans="1:27" ht="14.5" x14ac:dyDescent="0.35">
      <c r="A167" s="140"/>
      <c r="B167" s="141"/>
      <c r="C167" s="141"/>
      <c r="D167" s="141"/>
      <c r="E167" s="141"/>
      <c r="F167" s="140"/>
      <c r="G167" s="140"/>
      <c r="H167" s="140"/>
      <c r="I167" s="140"/>
      <c r="J167" s="140"/>
      <c r="K167" s="140"/>
      <c r="L167" s="140"/>
      <c r="R167" s="140"/>
      <c r="S167" s="140"/>
      <c r="T167" s="140"/>
      <c r="U167" s="140"/>
      <c r="V167" s="140"/>
      <c r="W167" s="140"/>
      <c r="X167" s="140"/>
      <c r="Y167" s="140"/>
      <c r="Z167" s="140"/>
      <c r="AA167" s="140"/>
    </row>
    <row r="168" spans="1:27" ht="14.5" x14ac:dyDescent="0.35">
      <c r="A168" s="140"/>
      <c r="B168" s="141"/>
      <c r="C168" s="141"/>
      <c r="D168" s="141"/>
      <c r="E168" s="141"/>
      <c r="F168" s="140"/>
      <c r="G168" s="140"/>
      <c r="H168" s="140"/>
      <c r="I168" s="140"/>
      <c r="J168" s="140"/>
      <c r="K168" s="140"/>
      <c r="L168" s="140"/>
      <c r="R168" s="140"/>
      <c r="S168" s="140"/>
      <c r="T168" s="140"/>
      <c r="U168" s="140"/>
      <c r="V168" s="140"/>
      <c r="W168" s="140"/>
      <c r="X168" s="140"/>
      <c r="Y168" s="140"/>
      <c r="Z168" s="140"/>
      <c r="AA168" s="140"/>
    </row>
    <row r="169" spans="1:27" ht="14.5" x14ac:dyDescent="0.35">
      <c r="A169" s="140"/>
      <c r="B169" s="141"/>
      <c r="C169" s="141"/>
      <c r="D169" s="141"/>
      <c r="E169" s="141"/>
      <c r="F169" s="140"/>
      <c r="G169" s="140"/>
      <c r="H169" s="140"/>
      <c r="I169" s="140"/>
      <c r="J169" s="140"/>
      <c r="K169" s="140"/>
      <c r="L169" s="140"/>
      <c r="R169" s="140"/>
      <c r="S169" s="140"/>
      <c r="T169" s="140"/>
      <c r="U169" s="140"/>
      <c r="V169" s="140"/>
      <c r="W169" s="140"/>
      <c r="X169" s="140"/>
      <c r="Y169" s="140"/>
      <c r="Z169" s="140"/>
      <c r="AA169" s="140"/>
    </row>
    <row r="170" spans="1:27" ht="14.5" x14ac:dyDescent="0.35">
      <c r="A170" s="140"/>
      <c r="B170" s="141"/>
      <c r="C170" s="141"/>
      <c r="D170" s="141"/>
      <c r="E170" s="141"/>
      <c r="F170" s="140"/>
      <c r="G170" s="140"/>
      <c r="H170" s="140"/>
      <c r="I170" s="140"/>
      <c r="J170" s="140"/>
      <c r="K170" s="140"/>
      <c r="L170" s="140"/>
      <c r="R170" s="140"/>
      <c r="S170" s="140"/>
      <c r="T170" s="140"/>
      <c r="U170" s="140"/>
      <c r="V170" s="140"/>
      <c r="W170" s="140"/>
      <c r="X170" s="140"/>
      <c r="Y170" s="140"/>
      <c r="Z170" s="140"/>
      <c r="AA170" s="140"/>
    </row>
    <row r="171" spans="1:27" ht="14.5" x14ac:dyDescent="0.35">
      <c r="A171" s="140"/>
      <c r="B171" s="141"/>
      <c r="C171" s="141"/>
      <c r="D171" s="141"/>
      <c r="E171" s="141"/>
      <c r="F171" s="140"/>
      <c r="G171" s="140"/>
      <c r="H171" s="140"/>
      <c r="I171" s="140"/>
      <c r="J171" s="140"/>
      <c r="K171" s="140"/>
      <c r="L171" s="140"/>
      <c r="R171" s="140"/>
      <c r="S171" s="140"/>
      <c r="T171" s="140"/>
      <c r="U171" s="140"/>
      <c r="V171" s="140"/>
      <c r="W171" s="140"/>
      <c r="X171" s="140"/>
      <c r="Y171" s="140"/>
      <c r="Z171" s="140"/>
      <c r="AA171" s="140"/>
    </row>
    <row r="172" spans="1:27" ht="14.5" x14ac:dyDescent="0.35">
      <c r="A172" s="140"/>
      <c r="B172" s="141"/>
      <c r="C172" s="141"/>
      <c r="D172" s="141"/>
      <c r="E172" s="141"/>
      <c r="F172" s="140"/>
      <c r="G172" s="140"/>
      <c r="H172" s="140"/>
      <c r="I172" s="140"/>
      <c r="J172" s="140"/>
      <c r="K172" s="140"/>
      <c r="L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</row>
    <row r="173" spans="1:27" ht="14.5" x14ac:dyDescent="0.35">
      <c r="A173" s="140"/>
      <c r="B173" s="141"/>
      <c r="C173" s="141"/>
      <c r="D173" s="141"/>
      <c r="E173" s="141"/>
      <c r="F173" s="140"/>
      <c r="G173" s="140"/>
      <c r="H173" s="140"/>
      <c r="I173" s="140"/>
      <c r="J173" s="140"/>
      <c r="K173" s="140"/>
      <c r="L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</row>
    <row r="174" spans="1:27" ht="14.5" x14ac:dyDescent="0.35">
      <c r="A174" s="140"/>
      <c r="B174" s="141"/>
      <c r="C174" s="141"/>
      <c r="D174" s="141"/>
      <c r="E174" s="141"/>
      <c r="F174" s="140"/>
      <c r="G174" s="140"/>
      <c r="H174" s="140"/>
      <c r="I174" s="140"/>
      <c r="J174" s="140"/>
      <c r="K174" s="140"/>
      <c r="L174" s="140"/>
    </row>
    <row r="175" spans="1:27" ht="14.5" x14ac:dyDescent="0.35">
      <c r="A175" s="140"/>
      <c r="B175" s="141"/>
      <c r="C175" s="141"/>
      <c r="D175" s="141"/>
      <c r="E175" s="141"/>
      <c r="F175" s="140"/>
      <c r="G175" s="140"/>
      <c r="H175" s="140"/>
      <c r="I175" s="140"/>
      <c r="J175" s="140"/>
      <c r="K175" s="140"/>
      <c r="L175" s="140"/>
    </row>
    <row r="176" spans="1:27" ht="14.5" x14ac:dyDescent="0.35">
      <c r="A176" s="140"/>
      <c r="B176" s="141"/>
      <c r="C176" s="141"/>
      <c r="D176" s="141"/>
      <c r="E176" s="141"/>
      <c r="F176" s="140"/>
      <c r="G176" s="140"/>
      <c r="H176" s="140"/>
      <c r="I176" s="140"/>
      <c r="J176" s="140"/>
      <c r="K176" s="140"/>
      <c r="L176" s="140"/>
    </row>
    <row r="177" spans="1:12" ht="14.5" x14ac:dyDescent="0.35">
      <c r="A177" s="140"/>
      <c r="B177" s="141"/>
      <c r="C177" s="141"/>
      <c r="D177" s="141"/>
      <c r="E177" s="141"/>
      <c r="F177" s="140"/>
      <c r="G177" s="140"/>
      <c r="H177" s="140"/>
      <c r="I177" s="140"/>
      <c r="J177" s="140"/>
      <c r="K177" s="140"/>
      <c r="L177" s="140"/>
    </row>
    <row r="178" spans="1:12" ht="14.5" x14ac:dyDescent="0.35">
      <c r="A178" s="140"/>
      <c r="B178" s="141"/>
      <c r="C178" s="141"/>
      <c r="D178" s="141"/>
      <c r="E178" s="141"/>
      <c r="F178" s="140"/>
      <c r="G178" s="140"/>
      <c r="H178" s="140"/>
      <c r="I178" s="140"/>
      <c r="J178" s="140"/>
      <c r="K178" s="140"/>
      <c r="L178" s="140"/>
    </row>
    <row r="179" spans="1:12" ht="14.5" x14ac:dyDescent="0.35">
      <c r="A179" s="140"/>
      <c r="B179" s="141"/>
      <c r="C179" s="141"/>
      <c r="D179" s="141"/>
      <c r="E179" s="141"/>
      <c r="F179" s="140"/>
      <c r="G179" s="140"/>
      <c r="H179" s="140"/>
      <c r="I179" s="140"/>
      <c r="J179" s="140"/>
      <c r="K179" s="140"/>
      <c r="L179" s="140"/>
    </row>
    <row r="180" spans="1:12" ht="14.5" x14ac:dyDescent="0.35">
      <c r="A180" s="140"/>
      <c r="B180" s="141"/>
      <c r="C180" s="141"/>
      <c r="D180" s="141"/>
      <c r="E180" s="141"/>
      <c r="F180" s="140"/>
      <c r="G180" s="140"/>
      <c r="H180" s="140"/>
      <c r="I180" s="140"/>
      <c r="J180" s="140"/>
      <c r="K180" s="140"/>
      <c r="L180" s="140"/>
    </row>
    <row r="181" spans="1:12" ht="14.5" x14ac:dyDescent="0.35">
      <c r="A181" s="140"/>
      <c r="B181" s="141"/>
      <c r="C181" s="141"/>
      <c r="D181" s="141"/>
      <c r="E181" s="141"/>
      <c r="F181" s="140"/>
      <c r="G181" s="140"/>
      <c r="H181" s="140"/>
      <c r="I181" s="140"/>
      <c r="J181" s="140"/>
      <c r="K181" s="140"/>
      <c r="L181" s="140"/>
    </row>
    <row r="182" spans="1:12" ht="14.5" x14ac:dyDescent="0.35">
      <c r="A182" s="140"/>
      <c r="B182" s="141"/>
      <c r="C182" s="141"/>
      <c r="D182" s="141"/>
      <c r="E182" s="141"/>
      <c r="F182" s="140"/>
      <c r="G182" s="140"/>
      <c r="H182" s="140"/>
      <c r="I182" s="140"/>
      <c r="J182" s="140"/>
      <c r="K182" s="140"/>
      <c r="L182" s="140"/>
    </row>
    <row r="183" spans="1:12" ht="14.5" x14ac:dyDescent="0.35">
      <c r="A183" s="140"/>
      <c r="B183" s="141"/>
      <c r="C183" s="141"/>
      <c r="D183" s="141"/>
      <c r="E183" s="141"/>
      <c r="F183" s="140"/>
      <c r="G183" s="140"/>
      <c r="H183" s="140"/>
      <c r="I183" s="140"/>
      <c r="J183" s="140"/>
      <c r="K183" s="140"/>
      <c r="L183" s="140"/>
    </row>
    <row r="184" spans="1:12" ht="14.5" x14ac:dyDescent="0.35">
      <c r="A184" s="140"/>
      <c r="B184" s="141"/>
      <c r="C184" s="141"/>
      <c r="D184" s="141"/>
      <c r="E184" s="141"/>
      <c r="F184" s="140"/>
      <c r="G184" s="140"/>
      <c r="H184" s="140"/>
      <c r="I184" s="140"/>
      <c r="J184" s="140"/>
      <c r="K184" s="140"/>
      <c r="L184" s="140"/>
    </row>
    <row r="185" spans="1:12" ht="14.5" x14ac:dyDescent="0.35">
      <c r="A185" s="140"/>
      <c r="B185" s="141"/>
      <c r="C185" s="141"/>
      <c r="D185" s="141"/>
      <c r="E185" s="141"/>
      <c r="F185" s="140"/>
      <c r="G185" s="140"/>
      <c r="H185" s="140"/>
      <c r="I185" s="140"/>
      <c r="J185" s="140"/>
      <c r="K185" s="140"/>
      <c r="L185" s="140"/>
    </row>
    <row r="186" spans="1:12" ht="14.5" x14ac:dyDescent="0.35">
      <c r="A186" s="140"/>
      <c r="B186" s="141"/>
      <c r="C186" s="141"/>
      <c r="D186" s="141"/>
      <c r="E186" s="141"/>
      <c r="F186" s="140"/>
      <c r="G186" s="140"/>
      <c r="H186" s="140"/>
      <c r="I186" s="140"/>
      <c r="J186" s="140"/>
      <c r="K186" s="140"/>
      <c r="L186" s="140"/>
    </row>
    <row r="187" spans="1:12" ht="14.5" x14ac:dyDescent="0.35">
      <c r="A187" s="140"/>
      <c r="B187" s="141"/>
      <c r="C187" s="141"/>
      <c r="D187" s="141"/>
      <c r="E187" s="141"/>
      <c r="F187" s="140"/>
      <c r="G187" s="140"/>
      <c r="H187" s="140"/>
      <c r="I187" s="140"/>
      <c r="J187" s="140"/>
      <c r="K187" s="140"/>
      <c r="L187" s="140"/>
    </row>
    <row r="188" spans="1:12" ht="14.5" x14ac:dyDescent="0.35">
      <c r="A188" s="140"/>
      <c r="B188" s="141"/>
      <c r="C188" s="141"/>
      <c r="D188" s="141"/>
      <c r="E188" s="141"/>
      <c r="F188" s="140"/>
      <c r="G188" s="140"/>
      <c r="H188" s="140"/>
      <c r="I188" s="140"/>
      <c r="J188" s="140"/>
      <c r="K188" s="140"/>
      <c r="L188" s="140"/>
    </row>
    <row r="189" spans="1:12" ht="14.5" x14ac:dyDescent="0.35">
      <c r="A189" s="140"/>
      <c r="B189" s="141"/>
      <c r="C189" s="141"/>
      <c r="D189" s="141"/>
      <c r="E189" s="141"/>
      <c r="F189" s="140"/>
      <c r="G189" s="140"/>
      <c r="H189" s="140"/>
      <c r="I189" s="140"/>
      <c r="J189" s="140"/>
      <c r="K189" s="140"/>
      <c r="L189" s="140"/>
    </row>
    <row r="190" spans="1:12" ht="14.5" x14ac:dyDescent="0.35">
      <c r="A190" s="140"/>
      <c r="B190" s="141"/>
      <c r="C190" s="141"/>
      <c r="D190" s="141"/>
      <c r="E190" s="141"/>
      <c r="F190" s="140"/>
      <c r="G190" s="140"/>
      <c r="H190" s="140"/>
      <c r="I190" s="140"/>
      <c r="J190" s="140"/>
      <c r="K190" s="140"/>
      <c r="L190" s="140"/>
    </row>
    <row r="191" spans="1:12" ht="14.5" x14ac:dyDescent="0.35">
      <c r="A191" s="140"/>
      <c r="B191" s="141"/>
      <c r="C191" s="141"/>
      <c r="D191" s="141"/>
      <c r="E191" s="141"/>
      <c r="F191" s="140"/>
      <c r="G191" s="140"/>
      <c r="H191" s="140"/>
      <c r="I191" s="140"/>
      <c r="J191" s="140"/>
      <c r="K191" s="140"/>
      <c r="L191" s="140"/>
    </row>
    <row r="192" spans="1:12" ht="14.5" x14ac:dyDescent="0.35">
      <c r="A192" s="140"/>
      <c r="B192" s="141"/>
      <c r="C192" s="141"/>
      <c r="D192" s="141"/>
      <c r="E192" s="141"/>
      <c r="F192" s="140"/>
      <c r="G192" s="140"/>
      <c r="H192" s="140"/>
      <c r="I192" s="140"/>
      <c r="J192" s="140"/>
      <c r="K192" s="140"/>
      <c r="L192" s="140"/>
    </row>
    <row r="193" spans="1:12" ht="14.5" x14ac:dyDescent="0.35">
      <c r="A193" s="140"/>
      <c r="B193" s="141"/>
      <c r="C193" s="141"/>
      <c r="D193" s="141"/>
      <c r="E193" s="141"/>
      <c r="F193" s="140"/>
      <c r="G193" s="140"/>
      <c r="H193" s="140"/>
      <c r="I193" s="140"/>
      <c r="J193" s="140"/>
      <c r="K193" s="140"/>
      <c r="L193" s="140"/>
    </row>
    <row r="194" spans="1:12" ht="14.5" x14ac:dyDescent="0.35">
      <c r="A194" s="140"/>
      <c r="B194" s="141"/>
      <c r="C194" s="141"/>
      <c r="D194" s="141"/>
      <c r="E194" s="141"/>
      <c r="F194" s="140"/>
      <c r="G194" s="140"/>
      <c r="H194" s="140"/>
      <c r="I194" s="140"/>
      <c r="J194" s="140"/>
      <c r="K194" s="140"/>
      <c r="L194" s="140"/>
    </row>
    <row r="195" spans="1:12" ht="14.5" x14ac:dyDescent="0.35">
      <c r="A195" s="140"/>
      <c r="B195" s="141"/>
      <c r="C195" s="141"/>
      <c r="D195" s="141"/>
      <c r="E195" s="141"/>
      <c r="F195" s="140"/>
      <c r="G195" s="140"/>
      <c r="H195" s="140"/>
      <c r="I195" s="140"/>
      <c r="J195" s="140"/>
      <c r="K195" s="140"/>
      <c r="L195" s="140"/>
    </row>
    <row r="196" spans="1:12" ht="14.5" x14ac:dyDescent="0.35">
      <c r="A196" s="140"/>
      <c r="B196" s="141"/>
      <c r="C196" s="141"/>
      <c r="D196" s="141"/>
      <c r="E196" s="141"/>
      <c r="F196" s="140"/>
      <c r="G196" s="140"/>
      <c r="H196" s="140"/>
      <c r="I196" s="140"/>
      <c r="J196" s="140"/>
      <c r="K196" s="140"/>
      <c r="L196" s="140"/>
    </row>
    <row r="197" spans="1:12" ht="14.5" x14ac:dyDescent="0.35">
      <c r="A197" s="140"/>
      <c r="B197" s="140"/>
      <c r="C197" s="140"/>
      <c r="D197" s="140"/>
      <c r="E197" s="140"/>
      <c r="F197" s="140"/>
      <c r="G197" s="140"/>
      <c r="H197" s="140"/>
      <c r="I197" s="140"/>
      <c r="J197" s="140"/>
      <c r="K197" s="140"/>
      <c r="L197" s="140"/>
    </row>
    <row r="198" spans="1:12" ht="14.5" x14ac:dyDescent="0.35">
      <c r="A198" s="140"/>
      <c r="B198" s="140"/>
      <c r="C198" s="140"/>
      <c r="D198" s="140"/>
      <c r="E198" s="140"/>
      <c r="F198" s="140"/>
      <c r="G198" s="140"/>
      <c r="H198" s="140"/>
      <c r="I198" s="140"/>
      <c r="J198" s="140"/>
      <c r="K198" s="140"/>
      <c r="L198" s="140"/>
    </row>
    <row r="199" spans="1:12" ht="14.5" x14ac:dyDescent="0.35">
      <c r="A199" s="140"/>
      <c r="B199" s="140"/>
      <c r="C199" s="140"/>
      <c r="D199" s="140"/>
      <c r="E199" s="140"/>
      <c r="F199" s="140"/>
      <c r="G199" s="140"/>
      <c r="H199" s="140"/>
      <c r="I199" s="140"/>
      <c r="J199" s="140"/>
      <c r="K199" s="140"/>
      <c r="L199" s="140"/>
    </row>
    <row r="200" spans="1:12" ht="14.5" x14ac:dyDescent="0.35">
      <c r="A200" s="140"/>
      <c r="B200" s="140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</row>
    <row r="201" spans="1:12" ht="14.5" x14ac:dyDescent="0.35">
      <c r="A201" s="140"/>
      <c r="B201" s="140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</row>
    <row r="202" spans="1:12" ht="14.5" x14ac:dyDescent="0.35">
      <c r="A202" s="140"/>
      <c r="B202" s="140"/>
      <c r="C202" s="140"/>
      <c r="D202" s="140"/>
      <c r="E202" s="140"/>
    </row>
    <row r="203" spans="1:12" ht="14.5" x14ac:dyDescent="0.35">
      <c r="A203" s="140"/>
      <c r="B203" s="140"/>
      <c r="C203" s="140"/>
      <c r="D203" s="140"/>
      <c r="E203" s="140"/>
    </row>
    <row r="204" spans="1:12" ht="14.5" x14ac:dyDescent="0.35">
      <c r="A204" s="140"/>
      <c r="B204" s="140"/>
      <c r="C204" s="140"/>
      <c r="D204" s="140"/>
      <c r="E204" s="140"/>
    </row>
  </sheetData>
  <conditionalFormatting sqref="C44:D46">
    <cfRule type="cellIs" dxfId="1" priority="2" operator="notEqual">
      <formula>0</formula>
    </cfRule>
  </conditionalFormatting>
  <conditionalFormatting sqref="C50:D52">
    <cfRule type="cellIs" dxfId="0" priority="1" operator="notEqual">
      <formula>0</formula>
    </cfRule>
  </conditionalFormatting>
  <pageMargins left="0.2" right="0.2" top="0.75" bottom="0.75" header="0.3" footer="0.3"/>
  <pageSetup scale="33" orientation="portrait" horizontalDpi="4294967293" verticalDpi="90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G20" sqref="G20"/>
    </sheetView>
  </sheetViews>
  <sheetFormatPr defaultColWidth="9.26953125" defaultRowHeight="13" x14ac:dyDescent="0.3"/>
  <cols>
    <col min="1" max="1" width="3.54296875" style="280" customWidth="1"/>
    <col min="2" max="2" width="19.453125" style="280" bestFit="1" customWidth="1"/>
    <col min="3" max="3" width="14.26953125" style="283" bestFit="1" customWidth="1"/>
    <col min="4" max="4" width="15.26953125" style="283" bestFit="1" customWidth="1"/>
    <col min="5" max="16384" width="9.26953125" style="280"/>
  </cols>
  <sheetData>
    <row r="2" spans="2:4" ht="26" x14ac:dyDescent="0.3">
      <c r="C2" s="281" t="s">
        <v>315</v>
      </c>
      <c r="D2" s="281" t="s">
        <v>316</v>
      </c>
    </row>
    <row r="3" spans="2:4" x14ac:dyDescent="0.3">
      <c r="C3" s="281"/>
      <c r="D3" s="281"/>
    </row>
    <row r="4" spans="2:4" x14ac:dyDescent="0.3">
      <c r="B4" s="280" t="s">
        <v>141</v>
      </c>
      <c r="C4" s="282">
        <f>'[16]GL Balances'!C6</f>
        <v>20078542.27</v>
      </c>
      <c r="D4" s="282">
        <f>C4</f>
        <v>20078542.27</v>
      </c>
    </row>
    <row r="5" spans="2:4" x14ac:dyDescent="0.3">
      <c r="B5" s="280" t="s">
        <v>317</v>
      </c>
      <c r="C5" s="283">
        <f>'Plant Site Report Alt 4B'!L48</f>
        <v>26059808</v>
      </c>
      <c r="D5" s="283">
        <f>'Plant Site Report Alt 4B'!M48</f>
        <v>33668733.718357414</v>
      </c>
    </row>
    <row r="6" spans="2:4" x14ac:dyDescent="0.3">
      <c r="B6" s="280" t="s">
        <v>318</v>
      </c>
      <c r="C6" s="284">
        <f>'Units1&amp;2 Int Remedy Eval Alt 10'!E52</f>
        <v>105316275</v>
      </c>
      <c r="D6" s="284">
        <f>'Units1&amp;2 Int Remedy Eval Alt 10'!F52</f>
        <v>120779623.93080907</v>
      </c>
    </row>
    <row r="7" spans="2:4" x14ac:dyDescent="0.3">
      <c r="B7" s="280" t="s">
        <v>319</v>
      </c>
      <c r="C7" s="282">
        <f>SUM(C4:C6)</f>
        <v>151454625.26999998</v>
      </c>
      <c r="D7" s="282">
        <f>SUM(D4:D6)</f>
        <v>174526899.91916648</v>
      </c>
    </row>
    <row r="9" spans="2:4" x14ac:dyDescent="0.3">
      <c r="B9" s="280" t="s">
        <v>141</v>
      </c>
      <c r="C9" s="282">
        <f>Decommissioning!J6</f>
        <v>14800000</v>
      </c>
      <c r="D9" s="282">
        <f>Decommissioning!K6</f>
        <v>15169999.999999998</v>
      </c>
    </row>
    <row r="10" spans="2:4" x14ac:dyDescent="0.3">
      <c r="B10" s="280" t="s">
        <v>317</v>
      </c>
      <c r="C10" s="283">
        <f>'Plant Site Report Alt 4B'!S48</f>
        <v>11867196</v>
      </c>
      <c r="D10" s="283">
        <f>'Plant Site Report Alt 4B'!T48</f>
        <v>16508166.592489108</v>
      </c>
    </row>
    <row r="11" spans="2:4" x14ac:dyDescent="0.3">
      <c r="B11" s="280" t="s">
        <v>2</v>
      </c>
      <c r="C11" s="284">
        <f>'Units 3&amp;4 Remedy Eval Alt 4'!E62</f>
        <v>25965025</v>
      </c>
      <c r="D11" s="284">
        <f>'Units 3&amp;4 Remedy Eval Alt 4'!F62</f>
        <v>33902234.542462885</v>
      </c>
    </row>
    <row r="12" spans="2:4" x14ac:dyDescent="0.3">
      <c r="B12" s="280" t="s">
        <v>320</v>
      </c>
      <c r="C12" s="282">
        <f>SUM(C9:C11)</f>
        <v>52632221</v>
      </c>
      <c r="D12" s="282">
        <f>SUM(D9:D11)</f>
        <v>65580401.134951994</v>
      </c>
    </row>
    <row r="14" spans="2:4" x14ac:dyDescent="0.3">
      <c r="B14" s="280" t="s">
        <v>321</v>
      </c>
      <c r="C14" s="283">
        <f>'[16]GL Balances'!C4</f>
        <v>-95934500</v>
      </c>
      <c r="D14" s="283">
        <f>C14</f>
        <v>-95934500</v>
      </c>
    </row>
    <row r="15" spans="2:4" x14ac:dyDescent="0.3">
      <c r="B15" s="280" t="s">
        <v>322</v>
      </c>
      <c r="C15" s="285">
        <f>'[16]GL Balances'!C10</f>
        <v>51835439.880000003</v>
      </c>
      <c r="D15" s="285">
        <f>C15</f>
        <v>51835439.880000003</v>
      </c>
    </row>
    <row r="16" spans="2:4" x14ac:dyDescent="0.3">
      <c r="B16" s="280" t="s">
        <v>323</v>
      </c>
      <c r="C16" s="283">
        <f>C5+C6+C14+C15</f>
        <v>87277022.879999995</v>
      </c>
      <c r="D16" s="283">
        <f>D5+D6+D14+D15</f>
        <v>110349297.52916646</v>
      </c>
    </row>
    <row r="18" spans="2:5" x14ac:dyDescent="0.3">
      <c r="B18" s="286"/>
    </row>
    <row r="19" spans="2:5" x14ac:dyDescent="0.3">
      <c r="E19" s="280" t="s">
        <v>324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G18" sqref="G18"/>
    </sheetView>
  </sheetViews>
  <sheetFormatPr defaultColWidth="9.26953125" defaultRowHeight="12.5" x14ac:dyDescent="0.25"/>
  <cols>
    <col min="1" max="1" width="3.453125" style="288" customWidth="1"/>
    <col min="2" max="2" width="32.453125" style="288" bestFit="1" customWidth="1"/>
    <col min="3" max="4" width="19.54296875" style="288" customWidth="1"/>
    <col min="5" max="5" width="9.26953125" style="288"/>
    <col min="6" max="6" width="11.453125" style="288" bestFit="1" customWidth="1"/>
    <col min="7" max="16384" width="9.26953125" style="288"/>
  </cols>
  <sheetData>
    <row r="1" spans="1:6" x14ac:dyDescent="0.25">
      <c r="A1" s="287"/>
      <c r="B1" s="287"/>
      <c r="C1" s="287"/>
      <c r="D1" s="287"/>
      <c r="E1" s="287"/>
    </row>
    <row r="2" spans="1:6" ht="15" x14ac:dyDescent="0.3">
      <c r="A2" s="289"/>
      <c r="B2" s="442" t="s">
        <v>325</v>
      </c>
      <c r="C2" s="442"/>
      <c r="D2" s="442"/>
      <c r="E2" s="289"/>
    </row>
    <row r="3" spans="1:6" ht="15.5" x14ac:dyDescent="0.35">
      <c r="A3" s="289"/>
      <c r="B3" s="290"/>
      <c r="C3" s="290"/>
      <c r="D3" s="290"/>
      <c r="E3" s="289"/>
    </row>
    <row r="4" spans="1:6" ht="15.5" x14ac:dyDescent="0.35">
      <c r="A4" s="289"/>
      <c r="B4" s="291"/>
      <c r="C4" s="292" t="s">
        <v>7</v>
      </c>
      <c r="D4" s="292" t="s">
        <v>2</v>
      </c>
      <c r="E4" s="289"/>
    </row>
    <row r="5" spans="1:6" ht="15.5" x14ac:dyDescent="0.35">
      <c r="A5" s="289"/>
      <c r="B5" s="291" t="s">
        <v>326</v>
      </c>
      <c r="C5" s="293">
        <f>'Plant Site Report Alt 4B'!L48+'Units1&amp;2 Int Remedy Eval Alt 10'!E52</f>
        <v>131376083</v>
      </c>
      <c r="D5" s="293">
        <f>'Plant Site Report Alt 4B'!S48+'Units 3&amp;4 Remedy Eval Alt 4'!E62</f>
        <v>37832221</v>
      </c>
      <c r="E5" s="289"/>
    </row>
    <row r="6" spans="1:6" ht="15.5" x14ac:dyDescent="0.35">
      <c r="A6" s="289"/>
      <c r="B6" s="291" t="s">
        <v>327</v>
      </c>
      <c r="C6" s="293">
        <v>0</v>
      </c>
      <c r="D6" s="293">
        <f>Decommissioning!J6</f>
        <v>14800000</v>
      </c>
      <c r="E6" s="289"/>
    </row>
    <row r="7" spans="1:6" ht="15" x14ac:dyDescent="0.3">
      <c r="A7" s="289"/>
      <c r="B7" s="294" t="s">
        <v>328</v>
      </c>
      <c r="C7" s="295">
        <f>C5+C6</f>
        <v>131376083</v>
      </c>
      <c r="D7" s="295">
        <f>D5+D6</f>
        <v>52632221</v>
      </c>
      <c r="E7" s="289"/>
    </row>
    <row r="8" spans="1:6" ht="15.5" x14ac:dyDescent="0.35">
      <c r="A8" s="289"/>
      <c r="B8" s="291" t="s">
        <v>329</v>
      </c>
      <c r="C8" s="293">
        <f>'Plant Site Report Alt 4B'!M48+'Units1&amp;2 Int Remedy Eval Alt 10'!F52</f>
        <v>154448357.64916646</v>
      </c>
      <c r="D8" s="293">
        <f>'Plant Site Report Alt 4B'!T48+'Units 3&amp;4 Remedy Eval Alt 4'!F62</f>
        <v>50410401.134951994</v>
      </c>
      <c r="E8" s="289"/>
      <c r="F8" s="296"/>
    </row>
    <row r="9" spans="1:6" ht="15.5" x14ac:dyDescent="0.35">
      <c r="A9" s="289"/>
      <c r="B9" s="291" t="s">
        <v>330</v>
      </c>
      <c r="C9" s="293">
        <v>0</v>
      </c>
      <c r="D9" s="293">
        <f>Decommissioning!K6</f>
        <v>15169999.999999998</v>
      </c>
      <c r="E9" s="289"/>
    </row>
    <row r="10" spans="1:6" ht="15" x14ac:dyDescent="0.3">
      <c r="A10" s="289"/>
      <c r="B10" s="294" t="s">
        <v>331</v>
      </c>
      <c r="C10" s="295">
        <f>C8+C9</f>
        <v>154448357.64916646</v>
      </c>
      <c r="D10" s="295">
        <f>D8+D9</f>
        <v>65580401.134951994</v>
      </c>
      <c r="E10" s="289"/>
    </row>
    <row r="11" spans="1:6" ht="15.5" x14ac:dyDescent="0.35">
      <c r="A11" s="289"/>
      <c r="B11" s="291"/>
      <c r="C11" s="293"/>
      <c r="D11" s="293"/>
      <c r="E11" s="289"/>
    </row>
    <row r="12" spans="1:6" ht="15.5" x14ac:dyDescent="0.35">
      <c r="A12" s="289"/>
      <c r="B12" s="291" t="s">
        <v>332</v>
      </c>
      <c r="C12" s="293">
        <f>'[16]GL Balances'!C10</f>
        <v>51835439.880000003</v>
      </c>
      <c r="D12" s="293">
        <f>'[16]GL Balances'!C11</f>
        <v>29388047.489999998</v>
      </c>
      <c r="E12" s="289"/>
    </row>
    <row r="13" spans="1:6" ht="15.5" x14ac:dyDescent="0.35">
      <c r="A13" s="289"/>
      <c r="B13" s="291" t="s">
        <v>333</v>
      </c>
      <c r="C13" s="295">
        <f>C10+C12</f>
        <v>206283797.52916646</v>
      </c>
      <c r="D13" s="295">
        <f>D10+D12</f>
        <v>94968448.624951988</v>
      </c>
      <c r="E13" s="289"/>
    </row>
    <row r="14" spans="1:6" ht="15.5" x14ac:dyDescent="0.35">
      <c r="A14" s="289"/>
      <c r="B14" s="297"/>
      <c r="C14" s="298"/>
      <c r="D14" s="298"/>
      <c r="E14" s="289"/>
    </row>
    <row r="15" spans="1:6" ht="15.5" x14ac:dyDescent="0.35">
      <c r="A15" s="289"/>
      <c r="B15" s="299" t="s">
        <v>334</v>
      </c>
      <c r="C15" s="290"/>
      <c r="D15" s="290"/>
      <c r="E15" s="289"/>
    </row>
    <row r="16" spans="1:6" ht="13" x14ac:dyDescent="0.3">
      <c r="A16" s="289"/>
      <c r="B16" s="289"/>
      <c r="C16" s="289"/>
      <c r="D16" s="289"/>
      <c r="E16" s="289"/>
    </row>
    <row r="19" spans="3:3" x14ac:dyDescent="0.25">
      <c r="C19" s="296"/>
    </row>
    <row r="21" spans="3:3" x14ac:dyDescent="0.25">
      <c r="C21" s="296"/>
    </row>
  </sheetData>
  <mergeCells count="1">
    <mergeCell ref="B2:D2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opLeftCell="A6" workbookViewId="0">
      <selection activeCell="G18" sqref="G18"/>
    </sheetView>
  </sheetViews>
  <sheetFormatPr defaultColWidth="9.26953125" defaultRowHeight="13" x14ac:dyDescent="0.3"/>
  <cols>
    <col min="1" max="1" width="39.54296875" style="12" bestFit="1" customWidth="1"/>
    <col min="2" max="2" width="13.54296875" style="12" bestFit="1" customWidth="1"/>
    <col min="3" max="3" width="2.7265625" style="12" customWidth="1"/>
    <col min="4" max="4" width="5" style="12" bestFit="1" customWidth="1"/>
    <col min="5" max="5" width="3.453125" style="12" customWidth="1"/>
    <col min="6" max="6" width="10.54296875" style="12" bestFit="1" customWidth="1"/>
    <col min="7" max="7" width="2.54296875" style="12" customWidth="1"/>
    <col min="8" max="8" width="8.26953125" style="12" bestFit="1" customWidth="1"/>
    <col min="9" max="9" width="2" style="12" bestFit="1" customWidth="1"/>
    <col min="10" max="10" width="14.54296875" style="12" bestFit="1" customWidth="1"/>
    <col min="11" max="11" width="17.453125" style="12" bestFit="1" customWidth="1"/>
    <col min="12" max="16384" width="9.26953125" style="12"/>
  </cols>
  <sheetData>
    <row r="2" spans="1:11" x14ac:dyDescent="0.3">
      <c r="B2" s="300" t="s">
        <v>335</v>
      </c>
      <c r="C2" s="300"/>
      <c r="D2" s="300"/>
      <c r="E2" s="300"/>
      <c r="F2" s="300"/>
      <c r="G2" s="300"/>
      <c r="H2" s="300"/>
      <c r="I2" s="300"/>
      <c r="J2" s="300"/>
    </row>
    <row r="3" spans="1:11" x14ac:dyDescent="0.3">
      <c r="B3" s="301" t="s">
        <v>336</v>
      </c>
      <c r="C3" s="226"/>
      <c r="D3" s="302" t="s">
        <v>337</v>
      </c>
      <c r="E3" s="303"/>
      <c r="F3" s="302" t="s">
        <v>338</v>
      </c>
      <c r="G3" s="303"/>
      <c r="H3" s="302" t="s">
        <v>339</v>
      </c>
      <c r="I3" s="303"/>
      <c r="J3" s="302" t="s">
        <v>194</v>
      </c>
      <c r="K3" s="302" t="s">
        <v>340</v>
      </c>
    </row>
    <row r="4" spans="1:11" x14ac:dyDescent="0.3">
      <c r="B4" s="304" t="s">
        <v>341</v>
      </c>
      <c r="C4" s="226"/>
      <c r="D4" s="304" t="s">
        <v>342</v>
      </c>
      <c r="E4" s="226"/>
      <c r="F4" s="304" t="s">
        <v>343</v>
      </c>
      <c r="G4" s="226"/>
      <c r="H4" s="304" t="s">
        <v>344</v>
      </c>
      <c r="I4" s="226"/>
      <c r="J4" s="304" t="s">
        <v>345</v>
      </c>
      <c r="K4" s="304"/>
    </row>
    <row r="5" spans="1:11" x14ac:dyDescent="0.3">
      <c r="B5" s="305"/>
      <c r="C5" s="226"/>
      <c r="D5" s="305"/>
      <c r="E5" s="226"/>
      <c r="F5" s="305"/>
      <c r="G5" s="226"/>
      <c r="H5" s="305"/>
      <c r="I5" s="226"/>
      <c r="J5" s="305"/>
      <c r="K5" s="305"/>
    </row>
    <row r="6" spans="1:11" x14ac:dyDescent="0.3">
      <c r="A6" s="12" t="s">
        <v>346</v>
      </c>
      <c r="B6" s="12">
        <v>40</v>
      </c>
      <c r="D6" s="12">
        <v>1480</v>
      </c>
      <c r="F6" s="306">
        <v>0.25</v>
      </c>
      <c r="H6" s="12">
        <v>370</v>
      </c>
      <c r="J6" s="120">
        <f>B6*H6*1000</f>
        <v>14800000</v>
      </c>
      <c r="K6" s="120">
        <f>J6*((1+B15)^(B14-B13))</f>
        <v>15169999.999999998</v>
      </c>
    </row>
    <row r="7" spans="1:11" x14ac:dyDescent="0.3">
      <c r="A7" s="12" t="s">
        <v>347</v>
      </c>
      <c r="I7" s="307" t="s">
        <v>348</v>
      </c>
      <c r="J7" s="120">
        <f>'[16]GL Balances'!C6</f>
        <v>20078542.27</v>
      </c>
      <c r="K7" s="120"/>
    </row>
    <row r="10" spans="1:11" x14ac:dyDescent="0.3">
      <c r="A10" s="12" t="s">
        <v>349</v>
      </c>
    </row>
    <row r="12" spans="1:11" x14ac:dyDescent="0.3">
      <c r="A12" s="308" t="s">
        <v>350</v>
      </c>
    </row>
    <row r="13" spans="1:11" x14ac:dyDescent="0.3">
      <c r="A13" s="12" t="s">
        <v>351</v>
      </c>
      <c r="B13" s="12">
        <v>2024</v>
      </c>
    </row>
    <row r="14" spans="1:11" x14ac:dyDescent="0.3">
      <c r="A14" s="12" t="s">
        <v>352</v>
      </c>
      <c r="B14" s="229">
        <v>2025</v>
      </c>
    </row>
    <row r="15" spans="1:11" x14ac:dyDescent="0.3">
      <c r="A15" s="12" t="s">
        <v>353</v>
      </c>
      <c r="B15" s="309">
        <v>2.5000000000000001E-2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="80" zoomScaleNormal="80" workbookViewId="0">
      <pane xSplit="2" ySplit="4" topLeftCell="D20" activePane="bottomRight" state="frozen"/>
      <selection pane="topRight" activeCell="C1" sqref="C1"/>
      <selection pane="bottomLeft" activeCell="A5" sqref="A5"/>
      <selection pane="bottomRight" activeCell="B39" sqref="B39"/>
    </sheetView>
  </sheetViews>
  <sheetFormatPr defaultRowHeight="14.5" outlineLevelCol="1" x14ac:dyDescent="0.35"/>
  <cols>
    <col min="1" max="1" width="5.26953125" customWidth="1"/>
    <col min="2" max="2" width="45.54296875" customWidth="1"/>
    <col min="3" max="3" width="17" hidden="1" customWidth="1" outlineLevel="1"/>
    <col min="4" max="4" width="17" bestFit="1" customWidth="1" collapsed="1"/>
    <col min="5" max="5" width="16.7265625" style="394" customWidth="1"/>
    <col min="6" max="6" width="15.81640625" style="394" bestFit="1" customWidth="1"/>
    <col min="7" max="7" width="5.54296875" customWidth="1"/>
    <col min="8" max="8" width="17" bestFit="1" customWidth="1"/>
    <col min="9" max="9" width="18.7265625" customWidth="1"/>
    <col min="10" max="10" width="15.81640625" bestFit="1" customWidth="1"/>
    <col min="11" max="11" width="16.1796875" bestFit="1" customWidth="1"/>
    <col min="12" max="12" width="17" bestFit="1" customWidth="1"/>
    <col min="13" max="13" width="2.26953125" bestFit="1" customWidth="1"/>
  </cols>
  <sheetData>
    <row r="1" spans="1:9" x14ac:dyDescent="0.35">
      <c r="A1" s="11" t="s">
        <v>0</v>
      </c>
    </row>
    <row r="2" spans="1:9" x14ac:dyDescent="0.35">
      <c r="A2" s="11" t="s">
        <v>18</v>
      </c>
    </row>
    <row r="3" spans="1:9" x14ac:dyDescent="0.35">
      <c r="C3" s="16" t="s">
        <v>135</v>
      </c>
      <c r="D3" s="16"/>
      <c r="E3" s="395" t="s">
        <v>134</v>
      </c>
      <c r="F3" s="395"/>
    </row>
    <row r="4" spans="1:9" x14ac:dyDescent="0.35">
      <c r="A4" s="8" t="s">
        <v>72</v>
      </c>
      <c r="B4" s="8" t="s">
        <v>66</v>
      </c>
      <c r="C4" s="17" t="s">
        <v>126</v>
      </c>
      <c r="D4" s="17" t="s">
        <v>127</v>
      </c>
      <c r="E4" s="396" t="s">
        <v>128</v>
      </c>
      <c r="F4" s="396" t="s">
        <v>402</v>
      </c>
    </row>
    <row r="5" spans="1:9" x14ac:dyDescent="0.35">
      <c r="A5" s="7">
        <f>ROW()</f>
        <v>5</v>
      </c>
      <c r="B5" t="s">
        <v>49</v>
      </c>
      <c r="C5" s="389">
        <f>'2023 Rev Req'!C4</f>
        <v>26701829.023333333</v>
      </c>
      <c r="D5" s="397">
        <f>-'2024 Rev Req'!C46</f>
        <v>27787152.27333333</v>
      </c>
      <c r="E5" s="397">
        <f>-'2025 Rev Req'!C46</f>
        <v>30962677.546666667</v>
      </c>
      <c r="F5" s="397">
        <f>E5-D5</f>
        <v>3175525.2733333372</v>
      </c>
    </row>
    <row r="6" spans="1:9" x14ac:dyDescent="0.35">
      <c r="A6" s="7">
        <f>ROW()</f>
        <v>6</v>
      </c>
      <c r="B6" t="s">
        <v>50</v>
      </c>
      <c r="C6" s="1">
        <f>'2023 Rev Req'!C10</f>
        <v>1092602</v>
      </c>
      <c r="D6" s="6">
        <f>-'2024 Rev Req'!C48</f>
        <v>1308230.145</v>
      </c>
      <c r="E6" s="6">
        <f>-'2025 Rev Req'!C48</f>
        <v>1196027.7881263928</v>
      </c>
      <c r="F6" s="6">
        <f t="shared" ref="F6:F14" si="0">E6-D6</f>
        <v>-112202.35687360726</v>
      </c>
    </row>
    <row r="7" spans="1:9" x14ac:dyDescent="0.35">
      <c r="A7" s="7">
        <f>ROW()</f>
        <v>7</v>
      </c>
      <c r="B7" t="s">
        <v>51</v>
      </c>
      <c r="C7" s="1">
        <f>'2023 Rev Req'!C11</f>
        <v>32798731.086825676</v>
      </c>
      <c r="D7" s="6">
        <f>-'2024 Rev Req'!C49</f>
        <v>32757207.860498</v>
      </c>
      <c r="E7" s="6">
        <f>-'2025 Rev Req'!C49</f>
        <v>45397494.842835069</v>
      </c>
      <c r="F7" s="6">
        <f t="shared" si="0"/>
        <v>12640286.982337069</v>
      </c>
    </row>
    <row r="8" spans="1:9" x14ac:dyDescent="0.35">
      <c r="A8" s="7">
        <f>ROW()</f>
        <v>8</v>
      </c>
      <c r="B8" t="s">
        <v>52</v>
      </c>
      <c r="C8" s="1">
        <f>'2023 Rev Req'!C15</f>
        <v>909747.81499999994</v>
      </c>
      <c r="D8" s="6">
        <f>-'2024 Rev Req'!C47</f>
        <v>882698.53499999992</v>
      </c>
      <c r="E8" s="6">
        <f>-'2025 Rev Req'!C47</f>
        <v>822646.98250000004</v>
      </c>
      <c r="F8" s="6">
        <f t="shared" si="0"/>
        <v>-60051.552499999874</v>
      </c>
      <c r="I8" s="4"/>
    </row>
    <row r="9" spans="1:9" x14ac:dyDescent="0.35">
      <c r="A9" s="7">
        <f>ROW()</f>
        <v>9</v>
      </c>
      <c r="B9" t="s">
        <v>54</v>
      </c>
      <c r="C9" s="1"/>
      <c r="D9" s="6">
        <f>-'2024 Rev Req'!C50</f>
        <v>890151.00149815506</v>
      </c>
      <c r="E9" s="6">
        <f>-'2025 Rev Req'!C50</f>
        <v>927343.6621990687</v>
      </c>
      <c r="F9" s="6">
        <f t="shared" si="0"/>
        <v>37192.660700913635</v>
      </c>
      <c r="I9" s="4"/>
    </row>
    <row r="10" spans="1:9" x14ac:dyDescent="0.35">
      <c r="A10" s="7">
        <f>ROW()</f>
        <v>10</v>
      </c>
      <c r="B10" t="s">
        <v>55</v>
      </c>
      <c r="C10" s="1">
        <f>'2023 Rev Req'!C51</f>
        <v>-1343697.5999999985</v>
      </c>
      <c r="D10" s="1">
        <f>-'2024 Rev Req'!C52</f>
        <v>-650068.53912000044</v>
      </c>
      <c r="E10" s="6">
        <f>-'2025 Rev Req'!C52</f>
        <v>-2256904.86</v>
      </c>
      <c r="F10" s="6">
        <f t="shared" si="0"/>
        <v>-1606836.3208799995</v>
      </c>
      <c r="H10" s="4"/>
      <c r="I10" s="4"/>
    </row>
    <row r="11" spans="1:9" x14ac:dyDescent="0.35">
      <c r="A11" s="7">
        <f>ROW()</f>
        <v>11</v>
      </c>
      <c r="B11" t="s">
        <v>53</v>
      </c>
      <c r="C11" s="48">
        <f>-0.21*SUM(C5:C9)</f>
        <v>-12915611.084283391</v>
      </c>
      <c r="D11" s="48">
        <f>-0.21*SUM(D5:D9)</f>
        <v>-13361342.361219192</v>
      </c>
      <c r="E11" s="398">
        <f>-0.21*SUM(E5:E9,E14)</f>
        <v>-15301217.291288709</v>
      </c>
      <c r="F11" s="398">
        <f t="shared" si="0"/>
        <v>-1939874.9300695173</v>
      </c>
      <c r="G11" s="4"/>
    </row>
    <row r="12" spans="1:9" x14ac:dyDescent="0.35">
      <c r="A12" s="7">
        <f>ROW()</f>
        <v>12</v>
      </c>
      <c r="B12" s="3" t="s">
        <v>56</v>
      </c>
      <c r="C12" s="2">
        <f>SUM('2023 Rev Req'!C49:C50)</f>
        <v>-3058694.8400000003</v>
      </c>
      <c r="D12" s="2">
        <f>-'2024 Rev Req'!C51</f>
        <v>-2877583.3600000003</v>
      </c>
      <c r="E12" s="47">
        <f>-'2025 Rev Req'!C51</f>
        <v>-3189121.3034000094</v>
      </c>
      <c r="F12" s="47">
        <f t="shared" si="0"/>
        <v>-311537.94340000907</v>
      </c>
    </row>
    <row r="13" spans="1:9" x14ac:dyDescent="0.35">
      <c r="A13" s="391">
        <f>ROW()</f>
        <v>13</v>
      </c>
      <c r="B13" t="s">
        <v>33</v>
      </c>
      <c r="C13" s="1">
        <f>SUM(C5:C12)</f>
        <v>44184906.400875613</v>
      </c>
      <c r="D13" s="1">
        <f>SUM(D5:D12)</f>
        <v>46736445.554990292</v>
      </c>
      <c r="E13" s="6">
        <f>SUM(E5:E12)</f>
        <v>58558947.367638476</v>
      </c>
      <c r="F13" s="6">
        <f>SUM(F5:F12)</f>
        <v>11822501.812648186</v>
      </c>
    </row>
    <row r="14" spans="1:9" x14ac:dyDescent="0.35">
      <c r="A14" s="7">
        <f>ROW()</f>
        <v>14</v>
      </c>
      <c r="B14" t="s">
        <v>67</v>
      </c>
      <c r="C14" s="2"/>
      <c r="D14" s="2"/>
      <c r="E14" s="47">
        <f>'Tracker (Over)-Under Collection'!G7</f>
        <v>-6443251.339999998</v>
      </c>
      <c r="F14" s="47">
        <f t="shared" si="0"/>
        <v>-6443251.339999998</v>
      </c>
    </row>
    <row r="15" spans="1:9" ht="15" thickBot="1" x14ac:dyDescent="0.4">
      <c r="A15" s="7">
        <f>ROW()</f>
        <v>15</v>
      </c>
      <c r="B15" t="s">
        <v>34</v>
      </c>
      <c r="C15" s="49">
        <f>-C13</f>
        <v>-44184906.400875613</v>
      </c>
      <c r="D15" s="49">
        <f>-D13</f>
        <v>-46736445.554990292</v>
      </c>
      <c r="E15" s="399">
        <f>-(E13+E14)</f>
        <v>-52115696.02763848</v>
      </c>
      <c r="F15" s="399">
        <f>-(F13+F14)</f>
        <v>-5379250.4726481885</v>
      </c>
    </row>
    <row r="16" spans="1:9" x14ac:dyDescent="0.35">
      <c r="A16" s="7">
        <f>ROW()</f>
        <v>16</v>
      </c>
      <c r="C16" s="1"/>
      <c r="D16" s="1"/>
      <c r="E16" s="6"/>
      <c r="F16" s="6"/>
    </row>
    <row r="17" spans="1:6" x14ac:dyDescent="0.35">
      <c r="A17" s="7">
        <f>ROW()</f>
        <v>17</v>
      </c>
      <c r="B17" t="s">
        <v>35</v>
      </c>
      <c r="C17" s="1"/>
      <c r="D17" s="1"/>
      <c r="E17" s="6"/>
      <c r="F17" s="6"/>
    </row>
    <row r="18" spans="1:6" x14ac:dyDescent="0.35">
      <c r="A18" s="392">
        <f>ROW()</f>
        <v>18</v>
      </c>
      <c r="B18" s="393" t="s">
        <v>36</v>
      </c>
      <c r="C18" s="407">
        <f>'2023 Rev Req'!C23</f>
        <v>543846300.85019994</v>
      </c>
      <c r="D18" s="407">
        <f>'2024 Rev Req'!C7</f>
        <v>531269628.93000007</v>
      </c>
      <c r="E18" s="408">
        <f>'2025 Rev Req'!C7</f>
        <v>542546681.30210412</v>
      </c>
      <c r="F18" s="408">
        <f t="shared" ref="F18:F21" si="1">E18-D18</f>
        <v>11277052.372104049</v>
      </c>
    </row>
    <row r="19" spans="1:6" x14ac:dyDescent="0.35">
      <c r="A19" s="392">
        <f>ROW()</f>
        <v>19</v>
      </c>
      <c r="B19" s="393" t="s">
        <v>37</v>
      </c>
      <c r="C19" s="407">
        <f>'2023 Rev Req'!C24</f>
        <v>-446719100.07285523</v>
      </c>
      <c r="D19" s="407">
        <f>'2024 Rev Req'!C8</f>
        <v>-449376609.27875507</v>
      </c>
      <c r="E19" s="408">
        <f>'2025 Rev Req'!C8</f>
        <v>-497149186.45926905</v>
      </c>
      <c r="F19" s="408">
        <f t="shared" si="1"/>
        <v>-47772577.180513978</v>
      </c>
    </row>
    <row r="20" spans="1:6" x14ac:dyDescent="0.35">
      <c r="A20" s="392">
        <f>ROW()</f>
        <v>20</v>
      </c>
      <c r="B20" s="393" t="s">
        <v>38</v>
      </c>
      <c r="C20" s="407">
        <f>'2023 Rev Req'!C25</f>
        <v>-194717109.64926672</v>
      </c>
      <c r="D20" s="407">
        <f>'2024 Rev Req'!$C$13+'2024 Rev Req'!$C$20+'2024 Rev Req'!$C$21+'2024 Rev Req'!$C$22+'2024 Rev Req'!$C$23+'2024 Rev Req'!$C$24+'2024 Rev Req'!$C$29+'2024 Rev Req'!$C$30+'2024 Rev Req'!$C$31+'2024 Rev Req'!$C$32+'2024 Rev Req'!$C$33+'2024 Rev Req'!$C$25</f>
        <v>-138452319.77115196</v>
      </c>
      <c r="E20" s="408">
        <f>'GL Balances'!E29</f>
        <v>-139169762.94694263</v>
      </c>
      <c r="F20" s="408">
        <f t="shared" si="1"/>
        <v>-717443.17579066753</v>
      </c>
    </row>
    <row r="21" spans="1:6" x14ac:dyDescent="0.35">
      <c r="A21" s="7">
        <f>ROW()</f>
        <v>21</v>
      </c>
      <c r="B21" t="s">
        <v>39</v>
      </c>
      <c r="C21" s="2">
        <f>'2023 Rev Req'!C26</f>
        <v>8601864.1335185897</v>
      </c>
      <c r="D21" s="2">
        <f>'2024 Rev Req'!$C$9+'2024 Rev Req'!$C$15</f>
        <v>-44838476.268832788</v>
      </c>
      <c r="E21" s="47">
        <f>'2025 Rev Req'!$C$9+'2025 Rev Req'!$C$15</f>
        <v>-32009825.43999999</v>
      </c>
      <c r="F21" s="47">
        <f t="shared" si="1"/>
        <v>12828650.828832798</v>
      </c>
    </row>
    <row r="22" spans="1:6" ht="15" thickBot="1" x14ac:dyDescent="0.4">
      <c r="A22" s="7">
        <f>ROW()</f>
        <v>22</v>
      </c>
      <c r="B22" t="s">
        <v>42</v>
      </c>
      <c r="C22" s="49">
        <f>SUM(C18:C21)</f>
        <v>-88988044.738403425</v>
      </c>
      <c r="D22" s="49">
        <f>SUM(D18:D21)</f>
        <v>-101397776.38873975</v>
      </c>
      <c r="E22" s="399">
        <f>SUM(E18:E21)</f>
        <v>-125782093.54410756</v>
      </c>
      <c r="F22" s="399">
        <f>SUM(F18:F21)</f>
        <v>-24384317.155367799</v>
      </c>
    </row>
    <row r="23" spans="1:6" x14ac:dyDescent="0.35">
      <c r="A23" s="7">
        <f>ROW()</f>
        <v>23</v>
      </c>
      <c r="C23" s="1"/>
      <c r="D23" s="1"/>
      <c r="E23" s="6"/>
      <c r="F23" s="6"/>
    </row>
    <row r="24" spans="1:6" x14ac:dyDescent="0.35">
      <c r="A24" s="7">
        <f>ROW()</f>
        <v>24</v>
      </c>
      <c r="B24" t="s">
        <v>43</v>
      </c>
      <c r="C24" s="9">
        <v>7.1599999999999997E-2</v>
      </c>
      <c r="D24" s="9">
        <v>7.1599999999999997E-2</v>
      </c>
      <c r="E24" s="400">
        <f>D24</f>
        <v>7.1599999999999997E-2</v>
      </c>
      <c r="F24" s="400"/>
    </row>
    <row r="25" spans="1:6" x14ac:dyDescent="0.35">
      <c r="A25" s="7">
        <f>ROW()</f>
        <v>25</v>
      </c>
      <c r="B25" t="s">
        <v>44</v>
      </c>
      <c r="C25" s="10">
        <v>0.752355</v>
      </c>
      <c r="D25" s="10">
        <v>0.75077499999999997</v>
      </c>
      <c r="E25" s="401">
        <f>'Update ConvF'!F23</f>
        <v>0.74998500000000001</v>
      </c>
      <c r="F25" s="401"/>
    </row>
    <row r="26" spans="1:6" x14ac:dyDescent="0.35">
      <c r="A26" s="7">
        <f>ROW()</f>
        <v>26</v>
      </c>
      <c r="B26" t="s">
        <v>45</v>
      </c>
      <c r="C26" s="50">
        <f>C15-(C22*C24)</f>
        <v>-37813362.397605926</v>
      </c>
      <c r="D26" s="50">
        <f>D15-(D22*D24)</f>
        <v>-39476364.765556529</v>
      </c>
      <c r="E26" s="402">
        <f>E15-(E22*E24)</f>
        <v>-43109698.129880384</v>
      </c>
      <c r="F26" s="402">
        <f t="shared" ref="F26:F27" si="2">E26-D26</f>
        <v>-3633333.3643238544</v>
      </c>
    </row>
    <row r="27" spans="1:6" ht="15" thickBot="1" x14ac:dyDescent="0.4">
      <c r="A27" s="7">
        <f>ROW()</f>
        <v>27</v>
      </c>
      <c r="B27" t="s">
        <v>46</v>
      </c>
      <c r="C27" s="51">
        <f t="shared" ref="C27" si="3">-C26/C25</f>
        <v>50260000.129733868</v>
      </c>
      <c r="D27" s="51">
        <f t="shared" ref="D27:E27" si="4">-D26/D25</f>
        <v>52580819.507251218</v>
      </c>
      <c r="E27" s="403">
        <f t="shared" si="4"/>
        <v>57480747.121449605</v>
      </c>
      <c r="F27" s="403">
        <f t="shared" si="2"/>
        <v>4899927.6141983867</v>
      </c>
    </row>
    <row r="28" spans="1:6" ht="15" thickTop="1" x14ac:dyDescent="0.35">
      <c r="A28" s="7">
        <f>ROW()</f>
        <v>28</v>
      </c>
      <c r="B28" t="s">
        <v>48</v>
      </c>
      <c r="C28" s="52"/>
      <c r="D28" s="52">
        <f>C27</f>
        <v>50260000.129733868</v>
      </c>
      <c r="E28" s="404">
        <f>D27</f>
        <v>52580819.507251218</v>
      </c>
    </row>
    <row r="29" spans="1:6" ht="15" thickBot="1" x14ac:dyDescent="0.4">
      <c r="A29" s="7">
        <f>ROW()</f>
        <v>29</v>
      </c>
      <c r="B29" t="s">
        <v>47</v>
      </c>
      <c r="C29" s="51">
        <f>C27-C28</f>
        <v>50260000.129733868</v>
      </c>
      <c r="D29" s="51">
        <f>D27-D28</f>
        <v>2320819.37751735</v>
      </c>
      <c r="E29" s="403">
        <f>E27-E28</f>
        <v>4899927.6141983867</v>
      </c>
    </row>
    <row r="30" spans="1:6" ht="15" thickTop="1" x14ac:dyDescent="0.35">
      <c r="A30" s="7">
        <f>ROW()</f>
        <v>30</v>
      </c>
      <c r="D30" s="1"/>
      <c r="E30" s="6"/>
      <c r="F30" s="6"/>
    </row>
    <row r="31" spans="1:6" x14ac:dyDescent="0.35">
      <c r="A31" s="7">
        <f>ROW()</f>
        <v>31</v>
      </c>
      <c r="D31" s="4"/>
      <c r="E31" s="414"/>
      <c r="F31" s="4"/>
    </row>
    <row r="32" spans="1:6" x14ac:dyDescent="0.35">
      <c r="A32" s="7">
        <f>ROW()</f>
        <v>32</v>
      </c>
      <c r="B32" t="s">
        <v>403</v>
      </c>
      <c r="D32" s="405">
        <f>'Update ConvF'!L21</f>
        <v>0.95034799999999997</v>
      </c>
      <c r="E32" s="405">
        <f>'Update ConvF'!F21</f>
        <v>0.94934799999999997</v>
      </c>
      <c r="F32" s="405">
        <f>'Update ConvF'!F21</f>
        <v>0.94934799999999997</v>
      </c>
    </row>
    <row r="33" spans="1:6" x14ac:dyDescent="0.35">
      <c r="A33" s="7">
        <f>ROW()</f>
        <v>33</v>
      </c>
      <c r="B33" t="s">
        <v>404</v>
      </c>
      <c r="D33" s="397">
        <f>(D5+D6+D8)/D32</f>
        <v>31544319.505416259</v>
      </c>
      <c r="E33" s="397">
        <f>(E5+E6+E8)/E32</f>
        <v>34741056.301054053</v>
      </c>
      <c r="F33" s="397">
        <f>E33-D33</f>
        <v>3196736.7956377938</v>
      </c>
    </row>
    <row r="34" spans="1:6" x14ac:dyDescent="0.35">
      <c r="A34" s="7">
        <f>ROW()</f>
        <v>34</v>
      </c>
      <c r="B34" t="s">
        <v>405</v>
      </c>
      <c r="D34" s="6">
        <f t="shared" ref="D34:E34" si="5">D7/D32</f>
        <v>34468645.023189403</v>
      </c>
      <c r="E34" s="6">
        <f t="shared" si="5"/>
        <v>47819656.061670817</v>
      </c>
      <c r="F34" s="6">
        <f t="shared" ref="F34:F38" si="6">E34-D34</f>
        <v>13351011.038481414</v>
      </c>
    </row>
    <row r="35" spans="1:6" x14ac:dyDescent="0.35">
      <c r="A35" s="7">
        <f>ROW()</f>
        <v>35</v>
      </c>
      <c r="B35" t="s">
        <v>409</v>
      </c>
      <c r="D35" s="6">
        <f t="shared" ref="D35:E35" si="7">D9/D32</f>
        <v>936657.94161523471</v>
      </c>
      <c r="E35" s="6">
        <f t="shared" si="7"/>
        <v>976821.63147662266</v>
      </c>
      <c r="F35" s="6">
        <f t="shared" si="6"/>
        <v>40163.689861387946</v>
      </c>
    </row>
    <row r="36" spans="1:6" x14ac:dyDescent="0.35">
      <c r="A36" s="7">
        <f>ROW()</f>
        <v>36</v>
      </c>
      <c r="B36" t="s">
        <v>406</v>
      </c>
      <c r="D36" s="6">
        <f>(D10+D12)/D25</f>
        <v>-4698680.562245681</v>
      </c>
      <c r="E36" s="6">
        <f>(E10+E12)/E25</f>
        <v>-7261513.4481356414</v>
      </c>
      <c r="F36" s="6">
        <f t="shared" si="6"/>
        <v>-2562832.8858899605</v>
      </c>
    </row>
    <row r="37" spans="1:6" x14ac:dyDescent="0.35">
      <c r="A37" s="7">
        <f>ROW()</f>
        <v>37</v>
      </c>
      <c r="B37" t="s">
        <v>407</v>
      </c>
      <c r="D37" s="6">
        <f t="shared" ref="D37:E37" si="8">D14/D32</f>
        <v>0</v>
      </c>
      <c r="E37" s="6">
        <f t="shared" si="8"/>
        <v>-6787027.8759738244</v>
      </c>
      <c r="F37" s="6">
        <f t="shared" si="6"/>
        <v>-6787027.8759738244</v>
      </c>
    </row>
    <row r="38" spans="1:6" x14ac:dyDescent="0.35">
      <c r="A38" s="7">
        <f>ROW()</f>
        <v>38</v>
      </c>
      <c r="B38" t="s">
        <v>434</v>
      </c>
      <c r="D38" s="6">
        <f>D22*D24/D25-D42</f>
        <v>-9670122.3968026601</v>
      </c>
      <c r="E38" s="6">
        <f>E22*E24/E25-E42</f>
        <v>-12008245.521758035</v>
      </c>
      <c r="F38" s="6">
        <f t="shared" si="6"/>
        <v>-2338123.1249553747</v>
      </c>
    </row>
    <row r="39" spans="1:6" ht="15" thickBot="1" x14ac:dyDescent="0.4">
      <c r="A39" s="7">
        <f>ROW()</f>
        <v>39</v>
      </c>
      <c r="B39" t="s">
        <v>408</v>
      </c>
      <c r="D39" s="406">
        <f t="shared" ref="D39:E39" si="9">SUM(D33:D38)</f>
        <v>52580819.511172548</v>
      </c>
      <c r="E39" s="406">
        <f t="shared" si="9"/>
        <v>57480747.148333997</v>
      </c>
      <c r="F39" s="406">
        <f>SUM(F33:F38)</f>
        <v>4899927.6371614356</v>
      </c>
    </row>
    <row r="40" spans="1:6" ht="15" thickTop="1" x14ac:dyDescent="0.35">
      <c r="A40" s="7">
        <f>ROW()</f>
        <v>40</v>
      </c>
      <c r="B40" s="415" t="s">
        <v>310</v>
      </c>
      <c r="C40" s="416"/>
      <c r="D40" s="417">
        <f>D39-D27</f>
        <v>3.9213299751281738E-3</v>
      </c>
      <c r="E40" s="417">
        <f>E39-E27</f>
        <v>2.6884391903877258E-2</v>
      </c>
      <c r="F40" s="417">
        <f>F39-F27</f>
        <v>2.296304889023304E-2</v>
      </c>
    </row>
    <row r="42" spans="1:6" x14ac:dyDescent="0.35">
      <c r="B42" s="410" t="s">
        <v>249</v>
      </c>
      <c r="C42" s="410"/>
      <c r="D42" s="411">
        <v>7.13</v>
      </c>
      <c r="E42" s="412">
        <v>8.16</v>
      </c>
      <c r="F42" s="412"/>
    </row>
  </sheetData>
  <pageMargins left="0.25" right="0.25" top="0.75" bottom="0.75" header="0.3" footer="0.3"/>
  <pageSetup scale="81" orientation="landscape" horizontalDpi="200" verticalDpi="200" r:id="rId1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zoomScaleNormal="100" workbookViewId="0">
      <pane xSplit="2" ySplit="6" topLeftCell="K43" activePane="bottomRight" state="frozen"/>
      <selection activeCell="G18" sqref="G18"/>
      <selection pane="topRight" activeCell="G18" sqref="G18"/>
      <selection pane="bottomLeft" activeCell="G18" sqref="G18"/>
      <selection pane="bottomRight" activeCell="G18" sqref="G18"/>
    </sheetView>
  </sheetViews>
  <sheetFormatPr defaultColWidth="9.26953125" defaultRowHeight="14.5" outlineLevelRow="1" x14ac:dyDescent="0.35"/>
  <cols>
    <col min="1" max="1" width="4.54296875" style="342" bestFit="1" customWidth="1"/>
    <col min="2" max="2" width="9.26953125" style="325"/>
    <col min="3" max="3" width="18.453125" style="313" customWidth="1"/>
    <col min="4" max="4" width="18.453125" style="325" customWidth="1"/>
    <col min="5" max="5" width="20.54296875" style="313" customWidth="1"/>
    <col min="6" max="6" width="18.453125" style="313" customWidth="1"/>
    <col min="7" max="7" width="2.54296875" style="313" customWidth="1"/>
    <col min="8" max="8" width="4.54296875" style="313" bestFit="1" customWidth="1"/>
    <col min="9" max="9" width="7.26953125" style="313" bestFit="1" customWidth="1"/>
    <col min="10" max="10" width="18.54296875" style="313" customWidth="1"/>
    <col min="11" max="11" width="18.54296875" style="325" customWidth="1"/>
    <col min="12" max="12" width="23.26953125" style="313" customWidth="1"/>
    <col min="13" max="13" width="18.54296875" style="313" customWidth="1"/>
    <col min="14" max="14" width="3.54296875" style="325" customWidth="1"/>
    <col min="15" max="15" width="4.54296875" style="313" bestFit="1" customWidth="1"/>
    <col min="16" max="16" width="7.26953125" style="313" bestFit="1" customWidth="1"/>
    <col min="17" max="17" width="20" style="313" customWidth="1"/>
    <col min="18" max="18" width="20" style="325" customWidth="1"/>
    <col min="19" max="20" width="20" style="313" customWidth="1"/>
    <col min="21" max="21" width="9.26953125" style="21"/>
    <col min="22" max="16384" width="9.26953125" style="325"/>
  </cols>
  <sheetData>
    <row r="1" spans="1:23" s="313" customFormat="1" x14ac:dyDescent="0.35">
      <c r="A1" s="310" t="s">
        <v>354</v>
      </c>
      <c r="B1" s="311"/>
      <c r="C1" s="126"/>
      <c r="D1" s="311"/>
      <c r="E1" s="126"/>
      <c r="F1" s="312" t="s">
        <v>355</v>
      </c>
      <c r="G1" s="126"/>
      <c r="H1" s="310" t="s">
        <v>356</v>
      </c>
      <c r="I1" s="126"/>
      <c r="J1" s="126"/>
      <c r="K1" s="126"/>
      <c r="L1" s="126"/>
      <c r="M1" s="312" t="s">
        <v>355</v>
      </c>
      <c r="N1" s="126"/>
      <c r="O1" s="310" t="s">
        <v>357</v>
      </c>
      <c r="P1" s="126"/>
      <c r="Q1" s="126"/>
      <c r="R1" s="126"/>
      <c r="S1" s="126"/>
      <c r="T1" s="312" t="s">
        <v>355</v>
      </c>
      <c r="U1" s="21"/>
    </row>
    <row r="2" spans="1:23" s="313" customFormat="1" x14ac:dyDescent="0.35">
      <c r="A2" s="314" t="s">
        <v>358</v>
      </c>
      <c r="B2" s="311"/>
      <c r="C2" s="126"/>
      <c r="D2" s="311"/>
      <c r="E2" s="126"/>
      <c r="F2" s="315" t="s">
        <v>359</v>
      </c>
      <c r="G2" s="126"/>
      <c r="H2" s="314" t="s">
        <v>358</v>
      </c>
      <c r="I2" s="126"/>
      <c r="J2" s="126"/>
      <c r="K2" s="126"/>
      <c r="L2" s="126"/>
      <c r="M2" s="315" t="s">
        <v>359</v>
      </c>
      <c r="N2" s="126"/>
      <c r="O2" s="314" t="s">
        <v>358</v>
      </c>
      <c r="P2" s="126"/>
      <c r="Q2" s="126"/>
      <c r="R2" s="126"/>
      <c r="S2" s="126"/>
      <c r="T2" s="315" t="s">
        <v>359</v>
      </c>
      <c r="U2" s="21"/>
    </row>
    <row r="3" spans="1:23" s="318" customFormat="1" x14ac:dyDescent="0.35">
      <c r="A3" s="314" t="s">
        <v>360</v>
      </c>
      <c r="B3" s="316"/>
      <c r="C3" s="143"/>
      <c r="D3" s="316"/>
      <c r="E3" s="143"/>
      <c r="F3" s="317" t="s">
        <v>361</v>
      </c>
      <c r="G3" s="143"/>
      <c r="H3" s="314" t="s">
        <v>360</v>
      </c>
      <c r="I3" s="143"/>
      <c r="J3" s="143"/>
      <c r="K3" s="316"/>
      <c r="L3" s="143"/>
      <c r="M3" s="317" t="s">
        <v>361</v>
      </c>
      <c r="N3" s="316"/>
      <c r="O3" s="314" t="s">
        <v>360</v>
      </c>
      <c r="P3" s="143"/>
      <c r="Q3" s="143"/>
      <c r="R3" s="316"/>
      <c r="S3" s="143"/>
      <c r="T3" s="317" t="s">
        <v>361</v>
      </c>
      <c r="U3" s="21"/>
    </row>
    <row r="4" spans="1:23" s="318" customFormat="1" ht="15.5" outlineLevel="1" x14ac:dyDescent="0.35">
      <c r="A4" s="319"/>
      <c r="B4" s="319"/>
      <c r="C4" s="319"/>
      <c r="D4" s="319"/>
      <c r="E4" s="319"/>
      <c r="F4" s="317" t="s">
        <v>362</v>
      </c>
      <c r="G4" s="316"/>
      <c r="H4" s="316"/>
      <c r="I4" s="316"/>
      <c r="J4" s="319"/>
      <c r="K4" s="319"/>
      <c r="L4" s="319"/>
      <c r="M4" s="317" t="s">
        <v>363</v>
      </c>
      <c r="N4" s="316"/>
      <c r="O4" s="316"/>
      <c r="P4" s="316"/>
      <c r="Q4" s="319"/>
      <c r="R4" s="319"/>
      <c r="S4" s="319"/>
      <c r="T4" s="317" t="s">
        <v>364</v>
      </c>
      <c r="U4" s="21"/>
    </row>
    <row r="5" spans="1:23" s="318" customFormat="1" ht="15.5" x14ac:dyDescent="0.35">
      <c r="A5" s="319"/>
      <c r="B5" s="316"/>
      <c r="C5" s="319"/>
      <c r="D5" s="319"/>
      <c r="E5" s="319"/>
      <c r="F5" s="319"/>
      <c r="G5" s="316"/>
      <c r="H5" s="316"/>
      <c r="I5" s="316"/>
      <c r="J5" s="320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21"/>
    </row>
    <row r="6" spans="1:23" ht="67.150000000000006" customHeight="1" x14ac:dyDescent="0.35">
      <c r="A6" s="321" t="s">
        <v>136</v>
      </c>
      <c r="B6" s="321" t="s">
        <v>149</v>
      </c>
      <c r="C6" s="322" t="s">
        <v>365</v>
      </c>
      <c r="D6" s="322" t="s">
        <v>366</v>
      </c>
      <c r="E6" s="323" t="s">
        <v>367</v>
      </c>
      <c r="F6" s="322" t="s">
        <v>368</v>
      </c>
      <c r="G6" s="324"/>
      <c r="H6" s="321" t="s">
        <v>136</v>
      </c>
      <c r="I6" s="321" t="s">
        <v>149</v>
      </c>
      <c r="J6" s="322" t="s">
        <v>369</v>
      </c>
      <c r="K6" s="322" t="s">
        <v>370</v>
      </c>
      <c r="L6" s="323" t="s">
        <v>371</v>
      </c>
      <c r="M6" s="322" t="s">
        <v>372</v>
      </c>
      <c r="N6" s="311"/>
      <c r="O6" s="321" t="s">
        <v>136</v>
      </c>
      <c r="P6" s="321" t="s">
        <v>149</v>
      </c>
      <c r="Q6" s="322" t="s">
        <v>373</v>
      </c>
      <c r="R6" s="322" t="s">
        <v>374</v>
      </c>
      <c r="S6" s="323" t="s">
        <v>375</v>
      </c>
      <c r="T6" s="322" t="s">
        <v>376</v>
      </c>
    </row>
    <row r="7" spans="1:23" x14ac:dyDescent="0.35">
      <c r="A7" s="326">
        <v>1</v>
      </c>
      <c r="B7" s="326">
        <v>2019</v>
      </c>
      <c r="C7" s="327"/>
      <c r="D7" s="328"/>
      <c r="E7" s="329">
        <f t="shared" ref="E7:E45" si="0">+D7+C7</f>
        <v>0</v>
      </c>
      <c r="F7" s="330">
        <v>0</v>
      </c>
      <c r="G7" s="331"/>
      <c r="H7" s="326">
        <v>1</v>
      </c>
      <c r="I7" s="326">
        <v>2019</v>
      </c>
      <c r="J7" s="327"/>
      <c r="K7" s="328"/>
      <c r="L7" s="329">
        <f t="shared" ref="L7:L45" si="1">+K7+J7</f>
        <v>0</v>
      </c>
      <c r="M7" s="330">
        <v>0</v>
      </c>
      <c r="N7" s="311"/>
      <c r="O7" s="326">
        <v>1</v>
      </c>
      <c r="P7" s="326">
        <v>2019</v>
      </c>
      <c r="Q7" s="327"/>
      <c r="R7" s="328"/>
      <c r="S7" s="329">
        <f t="shared" ref="S7:S45" si="2">+R7+Q7</f>
        <v>0</v>
      </c>
      <c r="T7" s="330">
        <v>0</v>
      </c>
    </row>
    <row r="8" spans="1:23" x14ac:dyDescent="0.35">
      <c r="A8" s="326">
        <f t="shared" ref="A8:A45" si="3">A7+1</f>
        <v>2</v>
      </c>
      <c r="B8" s="326">
        <v>2020</v>
      </c>
      <c r="C8" s="327"/>
      <c r="D8" s="328"/>
      <c r="E8" s="329">
        <f t="shared" si="0"/>
        <v>0</v>
      </c>
      <c r="F8" s="330">
        <v>0</v>
      </c>
      <c r="G8" s="331"/>
      <c r="H8" s="326">
        <f t="shared" ref="H8:H40" si="4">H7+1</f>
        <v>2</v>
      </c>
      <c r="I8" s="326">
        <v>2020</v>
      </c>
      <c r="J8" s="327"/>
      <c r="K8" s="328"/>
      <c r="L8" s="329">
        <f t="shared" si="1"/>
        <v>0</v>
      </c>
      <c r="M8" s="330">
        <v>0</v>
      </c>
      <c r="N8" s="311"/>
      <c r="O8" s="326">
        <f t="shared" ref="O8:O40" si="5">O7+1</f>
        <v>2</v>
      </c>
      <c r="P8" s="326">
        <v>2020</v>
      </c>
      <c r="Q8" s="327"/>
      <c r="R8" s="328"/>
      <c r="S8" s="329">
        <f t="shared" si="2"/>
        <v>0</v>
      </c>
      <c r="T8" s="330">
        <v>0</v>
      </c>
    </row>
    <row r="9" spans="1:23" x14ac:dyDescent="0.35">
      <c r="A9" s="326">
        <f t="shared" si="3"/>
        <v>3</v>
      </c>
      <c r="B9" s="326">
        <v>2021</v>
      </c>
      <c r="C9" s="327"/>
      <c r="D9" s="328"/>
      <c r="E9" s="329">
        <f t="shared" si="0"/>
        <v>0</v>
      </c>
      <c r="F9" s="330">
        <v>0</v>
      </c>
      <c r="G9" s="331"/>
      <c r="H9" s="326">
        <f t="shared" si="4"/>
        <v>3</v>
      </c>
      <c r="I9" s="326">
        <v>2021</v>
      </c>
      <c r="J9" s="327"/>
      <c r="K9" s="328"/>
      <c r="L9" s="329">
        <f t="shared" si="1"/>
        <v>0</v>
      </c>
      <c r="M9" s="330">
        <v>0</v>
      </c>
      <c r="N9" s="311"/>
      <c r="O9" s="326">
        <f t="shared" si="5"/>
        <v>3</v>
      </c>
      <c r="P9" s="326">
        <v>2021</v>
      </c>
      <c r="Q9" s="327"/>
      <c r="R9" s="328"/>
      <c r="S9" s="329">
        <f t="shared" si="2"/>
        <v>0</v>
      </c>
      <c r="T9" s="330">
        <v>0</v>
      </c>
    </row>
    <row r="10" spans="1:23" x14ac:dyDescent="0.35">
      <c r="A10" s="326">
        <f t="shared" si="3"/>
        <v>4</v>
      </c>
      <c r="B10" s="326">
        <v>2022</v>
      </c>
      <c r="C10" s="327"/>
      <c r="D10" s="328"/>
      <c r="E10" s="329">
        <f t="shared" si="0"/>
        <v>0</v>
      </c>
      <c r="F10" s="330">
        <v>0</v>
      </c>
      <c r="G10" s="331"/>
      <c r="H10" s="326">
        <f t="shared" si="4"/>
        <v>4</v>
      </c>
      <c r="I10" s="326">
        <v>2022</v>
      </c>
      <c r="J10" s="327"/>
      <c r="K10" s="328"/>
      <c r="L10" s="329">
        <f t="shared" si="1"/>
        <v>0</v>
      </c>
      <c r="M10" s="330">
        <v>0</v>
      </c>
      <c r="N10" s="311"/>
      <c r="O10" s="326">
        <f t="shared" si="5"/>
        <v>4</v>
      </c>
      <c r="P10" s="326">
        <v>2022</v>
      </c>
      <c r="Q10" s="327"/>
      <c r="R10" s="328"/>
      <c r="S10" s="329">
        <f t="shared" si="2"/>
        <v>0</v>
      </c>
      <c r="T10" s="330">
        <v>0</v>
      </c>
      <c r="V10" s="332"/>
      <c r="W10" s="332"/>
    </row>
    <row r="11" spans="1:23" x14ac:dyDescent="0.35">
      <c r="A11" s="326">
        <f t="shared" si="3"/>
        <v>5</v>
      </c>
      <c r="B11" s="326">
        <v>2023</v>
      </c>
      <c r="C11" s="327"/>
      <c r="D11" s="328"/>
      <c r="E11" s="329">
        <f t="shared" si="0"/>
        <v>0</v>
      </c>
      <c r="F11" s="330">
        <v>0</v>
      </c>
      <c r="G11" s="331"/>
      <c r="H11" s="326">
        <f t="shared" si="4"/>
        <v>5</v>
      </c>
      <c r="I11" s="326">
        <v>2023</v>
      </c>
      <c r="J11" s="327"/>
      <c r="K11" s="328"/>
      <c r="L11" s="329">
        <f t="shared" si="1"/>
        <v>0</v>
      </c>
      <c r="M11" s="330">
        <f t="shared" ref="M11:M45" si="6">L11*1.025^(B11-$B$12)</f>
        <v>0</v>
      </c>
      <c r="N11" s="311"/>
      <c r="O11" s="326">
        <f t="shared" si="5"/>
        <v>5</v>
      </c>
      <c r="P11" s="326">
        <v>2023</v>
      </c>
      <c r="Q11" s="327"/>
      <c r="R11" s="328"/>
      <c r="S11" s="329">
        <f t="shared" si="2"/>
        <v>0</v>
      </c>
      <c r="T11" s="330">
        <f t="shared" ref="T11:T45" si="7">S11*1.025^(B11-$B$12)</f>
        <v>0</v>
      </c>
      <c r="V11" s="332"/>
      <c r="W11" s="332"/>
    </row>
    <row r="12" spans="1:23" x14ac:dyDescent="0.35">
      <c r="A12" s="326">
        <f t="shared" si="3"/>
        <v>6</v>
      </c>
      <c r="B12" s="326">
        <v>2024</v>
      </c>
      <c r="C12" s="327">
        <v>4000000</v>
      </c>
      <c r="D12" s="328">
        <v>5534500</v>
      </c>
      <c r="E12" s="329">
        <f t="shared" si="0"/>
        <v>9534500</v>
      </c>
      <c r="F12" s="330">
        <f t="shared" ref="F12:F45" si="8">E12*1.025^(B12-$B$12)</f>
        <v>9534500</v>
      </c>
      <c r="G12" s="331"/>
      <c r="H12" s="326">
        <f t="shared" si="4"/>
        <v>6</v>
      </c>
      <c r="I12" s="326">
        <v>2024</v>
      </c>
      <c r="J12" s="327">
        <v>4000000</v>
      </c>
      <c r="K12" s="328">
        <v>3047463</v>
      </c>
      <c r="L12" s="329">
        <f t="shared" si="1"/>
        <v>7047463</v>
      </c>
      <c r="M12" s="330">
        <f t="shared" si="6"/>
        <v>7047463</v>
      </c>
      <c r="N12" s="311"/>
      <c r="O12" s="326">
        <f t="shared" si="5"/>
        <v>6</v>
      </c>
      <c r="P12" s="326">
        <v>2024</v>
      </c>
      <c r="Q12" s="327"/>
      <c r="R12" s="328">
        <v>2487037</v>
      </c>
      <c r="S12" s="329">
        <f t="shared" si="2"/>
        <v>2487037</v>
      </c>
      <c r="T12" s="330">
        <f t="shared" si="7"/>
        <v>2487037</v>
      </c>
      <c r="V12" s="332"/>
      <c r="W12" s="332"/>
    </row>
    <row r="13" spans="1:23" x14ac:dyDescent="0.35">
      <c r="A13" s="326">
        <f t="shared" si="3"/>
        <v>7</v>
      </c>
      <c r="B13" s="326">
        <v>2025</v>
      </c>
      <c r="C13" s="327">
        <v>8108000</v>
      </c>
      <c r="D13" s="328">
        <v>3252500</v>
      </c>
      <c r="E13" s="329">
        <f t="shared" si="0"/>
        <v>11360500</v>
      </c>
      <c r="F13" s="330">
        <f t="shared" si="8"/>
        <v>11644512.499999998</v>
      </c>
      <c r="G13" s="331"/>
      <c r="H13" s="326">
        <f t="shared" si="4"/>
        <v>7</v>
      </c>
      <c r="I13" s="326">
        <v>2025</v>
      </c>
      <c r="J13" s="327">
        <v>8108000</v>
      </c>
      <c r="K13" s="328">
        <v>1678263</v>
      </c>
      <c r="L13" s="329">
        <f t="shared" si="1"/>
        <v>9786263</v>
      </c>
      <c r="M13" s="330">
        <f t="shared" si="6"/>
        <v>10030919.574999999</v>
      </c>
      <c r="N13" s="311"/>
      <c r="O13" s="326">
        <f t="shared" si="5"/>
        <v>7</v>
      </c>
      <c r="P13" s="326">
        <v>2025</v>
      </c>
      <c r="Q13" s="327"/>
      <c r="R13" s="328">
        <v>1574237</v>
      </c>
      <c r="S13" s="329">
        <f t="shared" si="2"/>
        <v>1574237</v>
      </c>
      <c r="T13" s="330">
        <f t="shared" si="7"/>
        <v>1613592.9249999998</v>
      </c>
      <c r="V13" s="332"/>
      <c r="W13" s="332"/>
    </row>
    <row r="14" spans="1:23" x14ac:dyDescent="0.35">
      <c r="A14" s="326">
        <f t="shared" si="3"/>
        <v>8</v>
      </c>
      <c r="B14" s="326">
        <v>2026</v>
      </c>
      <c r="C14" s="327">
        <v>3998000</v>
      </c>
      <c r="D14" s="328">
        <v>2262500</v>
      </c>
      <c r="E14" s="329">
        <f t="shared" si="0"/>
        <v>6260500</v>
      </c>
      <c r="F14" s="330">
        <f t="shared" si="8"/>
        <v>6577437.8124999991</v>
      </c>
      <c r="G14" s="331"/>
      <c r="H14" s="326">
        <f t="shared" si="4"/>
        <v>8</v>
      </c>
      <c r="I14" s="326">
        <v>2026</v>
      </c>
      <c r="J14" s="327">
        <v>3998000</v>
      </c>
      <c r="K14" s="328">
        <v>1084263</v>
      </c>
      <c r="L14" s="329">
        <f t="shared" si="1"/>
        <v>5082263</v>
      </c>
      <c r="M14" s="330">
        <f t="shared" si="6"/>
        <v>5339552.5643749991</v>
      </c>
      <c r="N14" s="311"/>
      <c r="O14" s="326">
        <f t="shared" si="5"/>
        <v>8</v>
      </c>
      <c r="P14" s="326">
        <v>2026</v>
      </c>
      <c r="Q14" s="327"/>
      <c r="R14" s="328">
        <v>1178237</v>
      </c>
      <c r="S14" s="329">
        <f t="shared" si="2"/>
        <v>1178237</v>
      </c>
      <c r="T14" s="330">
        <f t="shared" si="7"/>
        <v>1237885.2481249999</v>
      </c>
      <c r="V14" s="332"/>
      <c r="W14" s="332"/>
    </row>
    <row r="15" spans="1:23" x14ac:dyDescent="0.35">
      <c r="A15" s="326">
        <f t="shared" si="3"/>
        <v>9</v>
      </c>
      <c r="B15" s="326">
        <v>2027</v>
      </c>
      <c r="C15" s="327">
        <v>6470000</v>
      </c>
      <c r="D15" s="328">
        <v>2272500</v>
      </c>
      <c r="E15" s="329">
        <f t="shared" si="0"/>
        <v>8742500</v>
      </c>
      <c r="F15" s="330">
        <f t="shared" si="8"/>
        <v>9414716.2890624981</v>
      </c>
      <c r="G15" s="331"/>
      <c r="H15" s="326">
        <f t="shared" si="4"/>
        <v>9</v>
      </c>
      <c r="I15" s="326">
        <v>2027</v>
      </c>
      <c r="J15" s="327">
        <v>1294000</v>
      </c>
      <c r="K15" s="328">
        <v>1094263</v>
      </c>
      <c r="L15" s="329">
        <f t="shared" si="1"/>
        <v>2388263</v>
      </c>
      <c r="M15" s="330">
        <f t="shared" si="6"/>
        <v>2571898.0347343748</v>
      </c>
      <c r="N15" s="311"/>
      <c r="O15" s="326">
        <f t="shared" si="5"/>
        <v>9</v>
      </c>
      <c r="P15" s="326">
        <v>2027</v>
      </c>
      <c r="Q15" s="327">
        <v>5176000</v>
      </c>
      <c r="R15" s="328">
        <v>1178237</v>
      </c>
      <c r="S15" s="329">
        <f t="shared" si="2"/>
        <v>6354237</v>
      </c>
      <c r="T15" s="330">
        <f t="shared" si="7"/>
        <v>6842818.2543281242</v>
      </c>
      <c r="V15" s="332"/>
      <c r="W15" s="332"/>
    </row>
    <row r="16" spans="1:23" x14ac:dyDescent="0.35">
      <c r="A16" s="326">
        <f t="shared" si="3"/>
        <v>10</v>
      </c>
      <c r="B16" s="326">
        <v>2028</v>
      </c>
      <c r="C16" s="327">
        <v>3227000</v>
      </c>
      <c r="D16" s="328">
        <v>2272500</v>
      </c>
      <c r="E16" s="329">
        <f t="shared" si="0"/>
        <v>5499500</v>
      </c>
      <c r="F16" s="330">
        <f t="shared" si="8"/>
        <v>6070418.9919921858</v>
      </c>
      <c r="G16" s="331"/>
      <c r="H16" s="326">
        <f t="shared" si="4"/>
        <v>10</v>
      </c>
      <c r="I16" s="326">
        <v>2028</v>
      </c>
      <c r="J16" s="327"/>
      <c r="K16" s="328">
        <v>1094263</v>
      </c>
      <c r="L16" s="329">
        <f t="shared" si="1"/>
        <v>1094263</v>
      </c>
      <c r="M16" s="330">
        <f t="shared" si="6"/>
        <v>1207861.605133984</v>
      </c>
      <c r="N16" s="311"/>
      <c r="O16" s="326">
        <f t="shared" si="5"/>
        <v>10</v>
      </c>
      <c r="P16" s="326">
        <v>2028</v>
      </c>
      <c r="Q16" s="327">
        <v>3227000</v>
      </c>
      <c r="R16" s="328">
        <v>1178237</v>
      </c>
      <c r="S16" s="329">
        <f t="shared" si="2"/>
        <v>4405237</v>
      </c>
      <c r="T16" s="330">
        <f t="shared" si="7"/>
        <v>4862557.3868582025</v>
      </c>
      <c r="V16" s="332"/>
      <c r="W16" s="332"/>
    </row>
    <row r="17" spans="1:23" x14ac:dyDescent="0.35">
      <c r="A17" s="326">
        <f t="shared" si="3"/>
        <v>11</v>
      </c>
      <c r="B17" s="326">
        <v>2029</v>
      </c>
      <c r="C17" s="327"/>
      <c r="D17" s="328">
        <v>2280150</v>
      </c>
      <c r="E17" s="329">
        <f t="shared" si="0"/>
        <v>2280150</v>
      </c>
      <c r="F17" s="330">
        <f t="shared" si="8"/>
        <v>2579780.4366225577</v>
      </c>
      <c r="G17" s="331"/>
      <c r="H17" s="326">
        <f t="shared" si="4"/>
        <v>11</v>
      </c>
      <c r="I17" s="326">
        <v>2029</v>
      </c>
      <c r="J17" s="327"/>
      <c r="K17" s="328">
        <v>1094263</v>
      </c>
      <c r="L17" s="329">
        <f t="shared" si="1"/>
        <v>1094263</v>
      </c>
      <c r="M17" s="330">
        <f t="shared" si="6"/>
        <v>1238058.1452623336</v>
      </c>
      <c r="N17" s="311"/>
      <c r="O17" s="326">
        <f t="shared" si="5"/>
        <v>11</v>
      </c>
      <c r="P17" s="326">
        <v>2029</v>
      </c>
      <c r="Q17" s="327"/>
      <c r="R17" s="328">
        <v>1185887</v>
      </c>
      <c r="S17" s="329">
        <f t="shared" si="2"/>
        <v>1185887</v>
      </c>
      <c r="T17" s="330">
        <f t="shared" si="7"/>
        <v>1341722.2913602241</v>
      </c>
      <c r="V17" s="332"/>
      <c r="W17" s="332"/>
    </row>
    <row r="18" spans="1:23" x14ac:dyDescent="0.35">
      <c r="A18" s="326">
        <f t="shared" si="3"/>
        <v>12</v>
      </c>
      <c r="B18" s="326">
        <v>2030</v>
      </c>
      <c r="C18" s="327"/>
      <c r="D18" s="328">
        <v>2280150</v>
      </c>
      <c r="E18" s="329">
        <f t="shared" si="0"/>
        <v>2280150</v>
      </c>
      <c r="F18" s="330">
        <f t="shared" si="8"/>
        <v>2644274.9475381216</v>
      </c>
      <c r="G18" s="331"/>
      <c r="H18" s="326">
        <f t="shared" si="4"/>
        <v>12</v>
      </c>
      <c r="I18" s="326">
        <v>2030</v>
      </c>
      <c r="J18" s="327"/>
      <c r="K18" s="328">
        <v>1094263</v>
      </c>
      <c r="L18" s="329">
        <f t="shared" si="1"/>
        <v>1094263</v>
      </c>
      <c r="M18" s="330">
        <f t="shared" si="6"/>
        <v>1269009.5988938918</v>
      </c>
      <c r="N18" s="311"/>
      <c r="O18" s="326">
        <f t="shared" si="5"/>
        <v>12</v>
      </c>
      <c r="P18" s="326">
        <v>2030</v>
      </c>
      <c r="Q18" s="327"/>
      <c r="R18" s="328">
        <v>1185887</v>
      </c>
      <c r="S18" s="329">
        <f t="shared" si="2"/>
        <v>1185887</v>
      </c>
      <c r="T18" s="330">
        <f t="shared" si="7"/>
        <v>1375265.3486442296</v>
      </c>
      <c r="V18" s="332"/>
      <c r="W18" s="332"/>
    </row>
    <row r="19" spans="1:23" x14ac:dyDescent="0.35">
      <c r="A19" s="326">
        <f t="shared" si="3"/>
        <v>13</v>
      </c>
      <c r="B19" s="326">
        <v>2031</v>
      </c>
      <c r="C19" s="327"/>
      <c r="D19" s="328">
        <v>2280150</v>
      </c>
      <c r="E19" s="329">
        <f t="shared" si="0"/>
        <v>2280150</v>
      </c>
      <c r="F19" s="330">
        <f t="shared" si="8"/>
        <v>2710381.8212265749</v>
      </c>
      <c r="G19" s="331"/>
      <c r="H19" s="326">
        <f t="shared" si="4"/>
        <v>13</v>
      </c>
      <c r="I19" s="326">
        <v>2031</v>
      </c>
      <c r="J19" s="327"/>
      <c r="K19" s="328">
        <v>1094263</v>
      </c>
      <c r="L19" s="329">
        <f t="shared" si="1"/>
        <v>1094263</v>
      </c>
      <c r="M19" s="330">
        <f t="shared" si="6"/>
        <v>1300734.8388662392</v>
      </c>
      <c r="N19" s="311"/>
      <c r="O19" s="326">
        <f t="shared" si="5"/>
        <v>13</v>
      </c>
      <c r="P19" s="326">
        <v>2031</v>
      </c>
      <c r="Q19" s="327"/>
      <c r="R19" s="328">
        <v>1185887</v>
      </c>
      <c r="S19" s="329">
        <f t="shared" si="2"/>
        <v>1185887</v>
      </c>
      <c r="T19" s="330">
        <f t="shared" si="7"/>
        <v>1409646.9823603355</v>
      </c>
      <c r="V19" s="332"/>
      <c r="W19" s="332"/>
    </row>
    <row r="20" spans="1:23" x14ac:dyDescent="0.35">
      <c r="A20" s="326">
        <f t="shared" si="3"/>
        <v>14</v>
      </c>
      <c r="B20" s="326">
        <v>2032</v>
      </c>
      <c r="C20" s="327"/>
      <c r="D20" s="328">
        <v>2280150</v>
      </c>
      <c r="E20" s="329">
        <f t="shared" si="0"/>
        <v>2280150</v>
      </c>
      <c r="F20" s="330">
        <f t="shared" si="8"/>
        <v>2778141.3667572387</v>
      </c>
      <c r="G20" s="331"/>
      <c r="H20" s="326">
        <f t="shared" si="4"/>
        <v>14</v>
      </c>
      <c r="I20" s="326">
        <v>2032</v>
      </c>
      <c r="J20" s="327"/>
      <c r="K20" s="328">
        <v>1094263</v>
      </c>
      <c r="L20" s="329">
        <f t="shared" si="1"/>
        <v>1094263</v>
      </c>
      <c r="M20" s="330">
        <f t="shared" si="6"/>
        <v>1333253.2098378951</v>
      </c>
      <c r="N20" s="311"/>
      <c r="O20" s="326">
        <f t="shared" si="5"/>
        <v>14</v>
      </c>
      <c r="P20" s="326">
        <v>2032</v>
      </c>
      <c r="Q20" s="327"/>
      <c r="R20" s="328">
        <v>1185887</v>
      </c>
      <c r="S20" s="329">
        <f t="shared" si="2"/>
        <v>1185887</v>
      </c>
      <c r="T20" s="330">
        <f t="shared" si="7"/>
        <v>1444888.1569193439</v>
      </c>
      <c r="V20" s="332"/>
      <c r="W20" s="332"/>
    </row>
    <row r="21" spans="1:23" x14ac:dyDescent="0.35">
      <c r="A21" s="326">
        <f t="shared" si="3"/>
        <v>15</v>
      </c>
      <c r="B21" s="326">
        <v>2033</v>
      </c>
      <c r="C21" s="327"/>
      <c r="D21" s="328">
        <v>2280150</v>
      </c>
      <c r="E21" s="329">
        <f t="shared" si="0"/>
        <v>2280150</v>
      </c>
      <c r="F21" s="330">
        <f t="shared" si="8"/>
        <v>2847594.9009261695</v>
      </c>
      <c r="G21" s="331"/>
      <c r="H21" s="326">
        <f t="shared" si="4"/>
        <v>15</v>
      </c>
      <c r="I21" s="326">
        <v>2033</v>
      </c>
      <c r="J21" s="327"/>
      <c r="K21" s="328">
        <v>1094263</v>
      </c>
      <c r="L21" s="329">
        <f t="shared" si="1"/>
        <v>1094263</v>
      </c>
      <c r="M21" s="330">
        <f t="shared" si="6"/>
        <v>1366584.5400838421</v>
      </c>
      <c r="N21" s="311"/>
      <c r="O21" s="326">
        <f t="shared" si="5"/>
        <v>15</v>
      </c>
      <c r="P21" s="326">
        <v>2033</v>
      </c>
      <c r="Q21" s="327"/>
      <c r="R21" s="328">
        <v>1185887</v>
      </c>
      <c r="S21" s="329">
        <f t="shared" si="2"/>
        <v>1185887</v>
      </c>
      <c r="T21" s="330">
        <f t="shared" si="7"/>
        <v>1481010.3608423271</v>
      </c>
      <c r="V21" s="332"/>
      <c r="W21" s="332"/>
    </row>
    <row r="22" spans="1:23" x14ac:dyDescent="0.35">
      <c r="A22" s="326">
        <f t="shared" si="3"/>
        <v>16</v>
      </c>
      <c r="B22" s="326">
        <v>2034</v>
      </c>
      <c r="C22" s="327"/>
      <c r="D22" s="328">
        <v>2280150</v>
      </c>
      <c r="E22" s="329">
        <f t="shared" si="0"/>
        <v>2280150</v>
      </c>
      <c r="F22" s="330">
        <f t="shared" si="8"/>
        <v>2918784.7734493236</v>
      </c>
      <c r="G22" s="331"/>
      <c r="H22" s="326">
        <f t="shared" si="4"/>
        <v>16</v>
      </c>
      <c r="I22" s="326">
        <v>2034</v>
      </c>
      <c r="J22" s="327"/>
      <c r="K22" s="328">
        <v>1094263</v>
      </c>
      <c r="L22" s="329">
        <f t="shared" si="1"/>
        <v>1094263</v>
      </c>
      <c r="M22" s="330">
        <f t="shared" si="6"/>
        <v>1400749.1535859383</v>
      </c>
      <c r="N22" s="311"/>
      <c r="O22" s="326">
        <f t="shared" si="5"/>
        <v>16</v>
      </c>
      <c r="P22" s="326">
        <v>2034</v>
      </c>
      <c r="Q22" s="327"/>
      <c r="R22" s="328">
        <v>1185887</v>
      </c>
      <c r="S22" s="329">
        <f t="shared" si="2"/>
        <v>1185887</v>
      </c>
      <c r="T22" s="330">
        <f t="shared" si="7"/>
        <v>1518035.6198633853</v>
      </c>
      <c r="V22" s="332"/>
      <c r="W22" s="332"/>
    </row>
    <row r="23" spans="1:23" x14ac:dyDescent="0.35">
      <c r="A23" s="326">
        <f t="shared" si="3"/>
        <v>17</v>
      </c>
      <c r="B23" s="326">
        <v>2035</v>
      </c>
      <c r="C23" s="327"/>
      <c r="D23" s="328">
        <v>2280150</v>
      </c>
      <c r="E23" s="329">
        <f t="shared" si="0"/>
        <v>2280150</v>
      </c>
      <c r="F23" s="330">
        <f t="shared" si="8"/>
        <v>2991754.3927855566</v>
      </c>
      <c r="G23" s="331"/>
      <c r="H23" s="326">
        <f t="shared" si="4"/>
        <v>17</v>
      </c>
      <c r="I23" s="326">
        <v>2035</v>
      </c>
      <c r="J23" s="327"/>
      <c r="K23" s="328">
        <v>1094263</v>
      </c>
      <c r="L23" s="329">
        <f t="shared" si="1"/>
        <v>1094263</v>
      </c>
      <c r="M23" s="330">
        <f t="shared" si="6"/>
        <v>1435767.8824255867</v>
      </c>
      <c r="N23" s="311"/>
      <c r="O23" s="326">
        <f t="shared" si="5"/>
        <v>17</v>
      </c>
      <c r="P23" s="326">
        <v>2035</v>
      </c>
      <c r="Q23" s="327"/>
      <c r="R23" s="328">
        <v>1185887</v>
      </c>
      <c r="S23" s="329">
        <f t="shared" si="2"/>
        <v>1185887</v>
      </c>
      <c r="T23" s="330">
        <f t="shared" si="7"/>
        <v>1555986.5103599699</v>
      </c>
      <c r="V23" s="332"/>
      <c r="W23" s="332"/>
    </row>
    <row r="24" spans="1:23" x14ac:dyDescent="0.35">
      <c r="A24" s="326">
        <f t="shared" si="3"/>
        <v>18</v>
      </c>
      <c r="B24" s="326">
        <v>2036</v>
      </c>
      <c r="C24" s="327"/>
      <c r="D24" s="328">
        <v>2280150</v>
      </c>
      <c r="E24" s="329">
        <f t="shared" si="0"/>
        <v>2280150</v>
      </c>
      <c r="F24" s="330">
        <f t="shared" si="8"/>
        <v>3066548.2526051952</v>
      </c>
      <c r="G24" s="331"/>
      <c r="H24" s="326">
        <f t="shared" si="4"/>
        <v>18</v>
      </c>
      <c r="I24" s="326">
        <v>2036</v>
      </c>
      <c r="J24" s="327"/>
      <c r="K24" s="328">
        <v>1094263</v>
      </c>
      <c r="L24" s="329">
        <f t="shared" si="1"/>
        <v>1094263</v>
      </c>
      <c r="M24" s="330">
        <f t="shared" si="6"/>
        <v>1471662.0794862262</v>
      </c>
      <c r="N24" s="311"/>
      <c r="O24" s="326">
        <f t="shared" si="5"/>
        <v>18</v>
      </c>
      <c r="P24" s="326">
        <v>2036</v>
      </c>
      <c r="Q24" s="327"/>
      <c r="R24" s="328">
        <v>1185887</v>
      </c>
      <c r="S24" s="329">
        <f t="shared" si="2"/>
        <v>1185887</v>
      </c>
      <c r="T24" s="330">
        <f t="shared" si="7"/>
        <v>1594886.173118969</v>
      </c>
      <c r="V24" s="332"/>
      <c r="W24" s="332"/>
    </row>
    <row r="25" spans="1:23" x14ac:dyDescent="0.35">
      <c r="A25" s="326">
        <f t="shared" si="3"/>
        <v>19</v>
      </c>
      <c r="B25" s="326">
        <v>2037</v>
      </c>
      <c r="C25" s="327"/>
      <c r="D25" s="328">
        <v>2280150</v>
      </c>
      <c r="E25" s="329">
        <f t="shared" si="0"/>
        <v>2280150</v>
      </c>
      <c r="F25" s="330">
        <f t="shared" si="8"/>
        <v>3143211.9589203252</v>
      </c>
      <c r="G25" s="331"/>
      <c r="H25" s="326">
        <f t="shared" si="4"/>
        <v>19</v>
      </c>
      <c r="I25" s="326">
        <v>2037</v>
      </c>
      <c r="J25" s="327"/>
      <c r="K25" s="328">
        <v>1094263</v>
      </c>
      <c r="L25" s="329">
        <f t="shared" si="1"/>
        <v>1094263</v>
      </c>
      <c r="M25" s="330">
        <f t="shared" si="6"/>
        <v>1508453.6314733818</v>
      </c>
      <c r="N25" s="311"/>
      <c r="O25" s="326">
        <f t="shared" si="5"/>
        <v>19</v>
      </c>
      <c r="P25" s="326">
        <v>2037</v>
      </c>
      <c r="Q25" s="327"/>
      <c r="R25" s="328">
        <v>1185887</v>
      </c>
      <c r="S25" s="329">
        <f t="shared" si="2"/>
        <v>1185887</v>
      </c>
      <c r="T25" s="330">
        <f t="shared" si="7"/>
        <v>1634758.3274469431</v>
      </c>
      <c r="V25" s="332"/>
      <c r="W25" s="332"/>
    </row>
    <row r="26" spans="1:23" x14ac:dyDescent="0.35">
      <c r="A26" s="326">
        <f t="shared" si="3"/>
        <v>20</v>
      </c>
      <c r="B26" s="326">
        <v>2038</v>
      </c>
      <c r="C26" s="327"/>
      <c r="D26" s="328">
        <v>2280150</v>
      </c>
      <c r="E26" s="329">
        <f t="shared" si="0"/>
        <v>2280150</v>
      </c>
      <c r="F26" s="330">
        <f t="shared" si="8"/>
        <v>3221792.2578933327</v>
      </c>
      <c r="G26" s="331"/>
      <c r="H26" s="326">
        <f t="shared" si="4"/>
        <v>20</v>
      </c>
      <c r="I26" s="326">
        <v>2038</v>
      </c>
      <c r="J26" s="327"/>
      <c r="K26" s="328">
        <v>1094263</v>
      </c>
      <c r="L26" s="329">
        <f t="shared" si="1"/>
        <v>1094263</v>
      </c>
      <c r="M26" s="330">
        <f t="shared" si="6"/>
        <v>1546164.9722602163</v>
      </c>
      <c r="N26" s="311"/>
      <c r="O26" s="326">
        <f t="shared" si="5"/>
        <v>20</v>
      </c>
      <c r="P26" s="326">
        <v>2038</v>
      </c>
      <c r="Q26" s="327"/>
      <c r="R26" s="328">
        <v>1185887</v>
      </c>
      <c r="S26" s="329">
        <f t="shared" si="2"/>
        <v>1185887</v>
      </c>
      <c r="T26" s="330">
        <f t="shared" si="7"/>
        <v>1675627.2856331165</v>
      </c>
      <c r="V26" s="332"/>
      <c r="W26" s="332"/>
    </row>
    <row r="27" spans="1:23" x14ac:dyDescent="0.35">
      <c r="A27" s="326">
        <f t="shared" si="3"/>
        <v>21</v>
      </c>
      <c r="B27" s="326">
        <v>2039</v>
      </c>
      <c r="C27" s="327"/>
      <c r="D27" s="328">
        <v>2280150</v>
      </c>
      <c r="E27" s="329">
        <f t="shared" si="0"/>
        <v>2280150</v>
      </c>
      <c r="F27" s="330">
        <f t="shared" si="8"/>
        <v>3302337.0643406669</v>
      </c>
      <c r="G27" s="331"/>
      <c r="H27" s="326">
        <f t="shared" si="4"/>
        <v>21</v>
      </c>
      <c r="I27" s="326">
        <v>2039</v>
      </c>
      <c r="J27" s="327"/>
      <c r="K27" s="328">
        <v>1094263</v>
      </c>
      <c r="L27" s="329">
        <f t="shared" si="1"/>
        <v>1094263</v>
      </c>
      <c r="M27" s="330">
        <f t="shared" si="6"/>
        <v>1584819.0965667218</v>
      </c>
      <c r="N27" s="311"/>
      <c r="O27" s="326">
        <f t="shared" si="5"/>
        <v>21</v>
      </c>
      <c r="P27" s="326">
        <v>2039</v>
      </c>
      <c r="Q27" s="327"/>
      <c r="R27" s="328">
        <v>1185887</v>
      </c>
      <c r="S27" s="329">
        <f t="shared" si="2"/>
        <v>1185887</v>
      </c>
      <c r="T27" s="330">
        <f t="shared" si="7"/>
        <v>1717517.9677739448</v>
      </c>
      <c r="V27" s="332"/>
      <c r="W27" s="332"/>
    </row>
    <row r="28" spans="1:23" x14ac:dyDescent="0.35">
      <c r="A28" s="326">
        <f t="shared" si="3"/>
        <v>22</v>
      </c>
      <c r="B28" s="326">
        <v>2040</v>
      </c>
      <c r="C28" s="327">
        <v>2270000</v>
      </c>
      <c r="D28" s="328">
        <v>2280150</v>
      </c>
      <c r="E28" s="329">
        <f t="shared" si="0"/>
        <v>4550150</v>
      </c>
      <c r="F28" s="330">
        <f t="shared" si="8"/>
        <v>6754723.249848661</v>
      </c>
      <c r="G28" s="331"/>
      <c r="H28" s="326">
        <f t="shared" si="4"/>
        <v>22</v>
      </c>
      <c r="I28" s="326">
        <v>2040</v>
      </c>
      <c r="J28" s="327">
        <v>264438</v>
      </c>
      <c r="K28" s="328">
        <v>1094263</v>
      </c>
      <c r="L28" s="329">
        <f t="shared" si="1"/>
        <v>1358701</v>
      </c>
      <c r="M28" s="330">
        <f t="shared" si="6"/>
        <v>2016999.2712971277</v>
      </c>
      <c r="N28" s="311"/>
      <c r="O28" s="326">
        <f t="shared" si="5"/>
        <v>22</v>
      </c>
      <c r="P28" s="326">
        <v>2040</v>
      </c>
      <c r="Q28" s="327">
        <f>C28-J28</f>
        <v>2005562</v>
      </c>
      <c r="R28" s="328">
        <v>1185887</v>
      </c>
      <c r="S28" s="329">
        <f t="shared" si="2"/>
        <v>3191449</v>
      </c>
      <c r="T28" s="330">
        <f t="shared" si="7"/>
        <v>4737723.978551534</v>
      </c>
      <c r="V28" s="332"/>
      <c r="W28" s="332"/>
    </row>
    <row r="29" spans="1:23" x14ac:dyDescent="0.35">
      <c r="A29" s="326">
        <f t="shared" si="3"/>
        <v>23</v>
      </c>
      <c r="B29" s="326">
        <v>2041</v>
      </c>
      <c r="C29" s="327"/>
      <c r="D29" s="328">
        <v>1915150</v>
      </c>
      <c r="E29" s="329">
        <f t="shared" si="0"/>
        <v>1915150</v>
      </c>
      <c r="F29" s="330">
        <f t="shared" si="8"/>
        <v>2914127.2128932788</v>
      </c>
      <c r="G29" s="331"/>
      <c r="H29" s="326">
        <f t="shared" si="4"/>
        <v>23</v>
      </c>
      <c r="I29" s="326">
        <v>2041</v>
      </c>
      <c r="J29" s="327"/>
      <c r="K29" s="328">
        <v>977974</v>
      </c>
      <c r="L29" s="329">
        <f t="shared" si="1"/>
        <v>977974</v>
      </c>
      <c r="M29" s="330">
        <f t="shared" si="6"/>
        <v>1488103.0973563907</v>
      </c>
      <c r="N29" s="311"/>
      <c r="O29" s="326">
        <f t="shared" si="5"/>
        <v>23</v>
      </c>
      <c r="P29" s="326">
        <v>2041</v>
      </c>
      <c r="Q29" s="327"/>
      <c r="R29" s="328">
        <v>937176</v>
      </c>
      <c r="S29" s="329">
        <f t="shared" si="2"/>
        <v>937176</v>
      </c>
      <c r="T29" s="330">
        <f t="shared" si="7"/>
        <v>1426024.1155368884</v>
      </c>
      <c r="V29" s="332"/>
      <c r="W29" s="332"/>
    </row>
    <row r="30" spans="1:23" x14ac:dyDescent="0.35">
      <c r="A30" s="326">
        <f t="shared" si="3"/>
        <v>24</v>
      </c>
      <c r="B30" s="326">
        <v>2042</v>
      </c>
      <c r="C30" s="327"/>
      <c r="D30" s="328">
        <v>1915150</v>
      </c>
      <c r="E30" s="329">
        <f t="shared" si="0"/>
        <v>1915150</v>
      </c>
      <c r="F30" s="330">
        <f t="shared" si="8"/>
        <v>2986980.3932156111</v>
      </c>
      <c r="G30" s="331"/>
      <c r="H30" s="326">
        <f t="shared" si="4"/>
        <v>24</v>
      </c>
      <c r="I30" s="326">
        <v>2042</v>
      </c>
      <c r="J30" s="327"/>
      <c r="K30" s="328">
        <v>977974</v>
      </c>
      <c r="L30" s="329">
        <f t="shared" si="1"/>
        <v>977974</v>
      </c>
      <c r="M30" s="330">
        <f t="shared" si="6"/>
        <v>1525305.6747903004</v>
      </c>
      <c r="N30" s="311"/>
      <c r="O30" s="326">
        <f t="shared" si="5"/>
        <v>24</v>
      </c>
      <c r="P30" s="326">
        <v>2042</v>
      </c>
      <c r="Q30" s="327"/>
      <c r="R30" s="328">
        <v>937176</v>
      </c>
      <c r="S30" s="329">
        <f t="shared" si="2"/>
        <v>937176</v>
      </c>
      <c r="T30" s="330">
        <f t="shared" si="7"/>
        <v>1461674.7184253107</v>
      </c>
      <c r="V30" s="332"/>
      <c r="W30" s="332"/>
    </row>
    <row r="31" spans="1:23" x14ac:dyDescent="0.35">
      <c r="A31" s="326">
        <f t="shared" si="3"/>
        <v>25</v>
      </c>
      <c r="B31" s="326">
        <v>2043</v>
      </c>
      <c r="C31" s="327"/>
      <c r="D31" s="328">
        <v>1915150</v>
      </c>
      <c r="E31" s="329">
        <f t="shared" si="0"/>
        <v>1915150</v>
      </c>
      <c r="F31" s="330">
        <f t="shared" si="8"/>
        <v>3061654.9030460012</v>
      </c>
      <c r="G31" s="331"/>
      <c r="H31" s="326">
        <f t="shared" si="4"/>
        <v>25</v>
      </c>
      <c r="I31" s="326">
        <v>2043</v>
      </c>
      <c r="J31" s="327"/>
      <c r="K31" s="328">
        <v>977974</v>
      </c>
      <c r="L31" s="329">
        <f t="shared" si="1"/>
        <v>977974</v>
      </c>
      <c r="M31" s="330">
        <f t="shared" si="6"/>
        <v>1563438.316660058</v>
      </c>
      <c r="N31" s="311"/>
      <c r="O31" s="326">
        <f t="shared" si="5"/>
        <v>25</v>
      </c>
      <c r="P31" s="326">
        <v>2043</v>
      </c>
      <c r="Q31" s="327"/>
      <c r="R31" s="328">
        <v>937176</v>
      </c>
      <c r="S31" s="329">
        <f t="shared" si="2"/>
        <v>937176</v>
      </c>
      <c r="T31" s="330">
        <f t="shared" si="7"/>
        <v>1498216.5863859435</v>
      </c>
      <c r="V31" s="332"/>
      <c r="W31" s="332"/>
    </row>
    <row r="32" spans="1:23" x14ac:dyDescent="0.35">
      <c r="A32" s="326">
        <f t="shared" si="3"/>
        <v>26</v>
      </c>
      <c r="B32" s="326">
        <v>2044</v>
      </c>
      <c r="C32" s="327"/>
      <c r="D32" s="328">
        <v>1915150</v>
      </c>
      <c r="E32" s="329">
        <f t="shared" si="0"/>
        <v>1915150</v>
      </c>
      <c r="F32" s="330">
        <f t="shared" si="8"/>
        <v>3138196.2756221509</v>
      </c>
      <c r="G32" s="331"/>
      <c r="H32" s="326">
        <f t="shared" si="4"/>
        <v>26</v>
      </c>
      <c r="I32" s="326">
        <v>2044</v>
      </c>
      <c r="J32" s="327"/>
      <c r="K32" s="328">
        <v>977974</v>
      </c>
      <c r="L32" s="329">
        <f t="shared" si="1"/>
        <v>977974</v>
      </c>
      <c r="M32" s="330">
        <f t="shared" si="6"/>
        <v>1602524.2745765592</v>
      </c>
      <c r="N32" s="311"/>
      <c r="O32" s="326">
        <f t="shared" si="5"/>
        <v>26</v>
      </c>
      <c r="P32" s="326">
        <v>2044</v>
      </c>
      <c r="Q32" s="327"/>
      <c r="R32" s="328">
        <v>937176</v>
      </c>
      <c r="S32" s="329">
        <f t="shared" si="2"/>
        <v>937176</v>
      </c>
      <c r="T32" s="330">
        <f t="shared" si="7"/>
        <v>1535672.0010455917</v>
      </c>
      <c r="V32" s="332"/>
      <c r="W32" s="332"/>
    </row>
    <row r="33" spans="1:23" x14ac:dyDescent="0.35">
      <c r="A33" s="326">
        <f t="shared" si="3"/>
        <v>27</v>
      </c>
      <c r="B33" s="326">
        <v>2045</v>
      </c>
      <c r="C33" s="327"/>
      <c r="D33" s="328">
        <v>1915150</v>
      </c>
      <c r="E33" s="329">
        <f t="shared" si="0"/>
        <v>1915150</v>
      </c>
      <c r="F33" s="330">
        <f t="shared" si="8"/>
        <v>3216651.1825127043</v>
      </c>
      <c r="G33" s="331"/>
      <c r="H33" s="326">
        <f t="shared" si="4"/>
        <v>27</v>
      </c>
      <c r="I33" s="326">
        <v>2045</v>
      </c>
      <c r="J33" s="327"/>
      <c r="K33" s="328">
        <v>977974</v>
      </c>
      <c r="L33" s="329">
        <f t="shared" si="1"/>
        <v>977974</v>
      </c>
      <c r="M33" s="330">
        <f t="shared" si="6"/>
        <v>1642587.3814409731</v>
      </c>
      <c r="N33" s="311"/>
      <c r="O33" s="326">
        <f t="shared" si="5"/>
        <v>27</v>
      </c>
      <c r="P33" s="326">
        <v>2045</v>
      </c>
      <c r="Q33" s="327"/>
      <c r="R33" s="328">
        <v>937176</v>
      </c>
      <c r="S33" s="329">
        <f t="shared" si="2"/>
        <v>937176</v>
      </c>
      <c r="T33" s="330">
        <f t="shared" si="7"/>
        <v>1574063.8010717314</v>
      </c>
      <c r="V33" s="332"/>
      <c r="W33" s="332"/>
    </row>
    <row r="34" spans="1:23" x14ac:dyDescent="0.35">
      <c r="A34" s="326">
        <f t="shared" si="3"/>
        <v>28</v>
      </c>
      <c r="B34" s="326">
        <v>2046</v>
      </c>
      <c r="C34" s="327"/>
      <c r="D34" s="328">
        <v>1915150</v>
      </c>
      <c r="E34" s="329">
        <f t="shared" si="0"/>
        <v>1915150</v>
      </c>
      <c r="F34" s="330">
        <f t="shared" si="8"/>
        <v>3297067.4620755222</v>
      </c>
      <c r="G34" s="331"/>
      <c r="H34" s="326">
        <f t="shared" si="4"/>
        <v>28</v>
      </c>
      <c r="I34" s="326">
        <v>2046</v>
      </c>
      <c r="J34" s="327"/>
      <c r="K34" s="328">
        <v>977974</v>
      </c>
      <c r="L34" s="329">
        <f t="shared" si="1"/>
        <v>977974</v>
      </c>
      <c r="M34" s="330">
        <f t="shared" si="6"/>
        <v>1683652.0659769974</v>
      </c>
      <c r="N34" s="311"/>
      <c r="O34" s="326">
        <f t="shared" si="5"/>
        <v>28</v>
      </c>
      <c r="P34" s="326">
        <v>2046</v>
      </c>
      <c r="Q34" s="327"/>
      <c r="R34" s="328">
        <v>937176</v>
      </c>
      <c r="S34" s="329">
        <f t="shared" si="2"/>
        <v>937176</v>
      </c>
      <c r="T34" s="330">
        <f t="shared" si="7"/>
        <v>1613415.3960985246</v>
      </c>
      <c r="V34" s="332"/>
      <c r="W34" s="332"/>
    </row>
    <row r="35" spans="1:23" x14ac:dyDescent="0.35">
      <c r="A35" s="326">
        <f t="shared" si="3"/>
        <v>29</v>
      </c>
      <c r="B35" s="326">
        <v>2047</v>
      </c>
      <c r="C35" s="327"/>
      <c r="D35" s="328">
        <v>1915150</v>
      </c>
      <c r="E35" s="329">
        <f t="shared" si="0"/>
        <v>1915150</v>
      </c>
      <c r="F35" s="330">
        <f t="shared" si="8"/>
        <v>3379494.1486274102</v>
      </c>
      <c r="G35" s="331"/>
      <c r="H35" s="326">
        <f t="shared" si="4"/>
        <v>29</v>
      </c>
      <c r="I35" s="326">
        <v>2047</v>
      </c>
      <c r="J35" s="327"/>
      <c r="K35" s="328">
        <v>977974</v>
      </c>
      <c r="L35" s="329">
        <f t="shared" si="1"/>
        <v>977974</v>
      </c>
      <c r="M35" s="330">
        <f t="shared" si="6"/>
        <v>1725743.3676264223</v>
      </c>
      <c r="N35" s="311"/>
      <c r="O35" s="326">
        <f t="shared" si="5"/>
        <v>29</v>
      </c>
      <c r="P35" s="326">
        <v>2047</v>
      </c>
      <c r="Q35" s="327"/>
      <c r="R35" s="328">
        <v>937176</v>
      </c>
      <c r="S35" s="329">
        <f t="shared" si="2"/>
        <v>937176</v>
      </c>
      <c r="T35" s="330">
        <f t="shared" si="7"/>
        <v>1653750.7810009879</v>
      </c>
      <c r="V35" s="332"/>
      <c r="W35" s="332"/>
    </row>
    <row r="36" spans="1:23" x14ac:dyDescent="0.35">
      <c r="A36" s="326">
        <f t="shared" si="3"/>
        <v>30</v>
      </c>
      <c r="B36" s="326">
        <v>2048</v>
      </c>
      <c r="C36" s="327"/>
      <c r="D36" s="328">
        <v>1915150</v>
      </c>
      <c r="E36" s="329">
        <f t="shared" si="0"/>
        <v>1915150</v>
      </c>
      <c r="F36" s="330">
        <f t="shared" si="8"/>
        <v>3463981.5023430954</v>
      </c>
      <c r="G36" s="331"/>
      <c r="H36" s="326">
        <f t="shared" si="4"/>
        <v>30</v>
      </c>
      <c r="I36" s="326">
        <v>2048</v>
      </c>
      <c r="J36" s="327"/>
      <c r="K36" s="328">
        <v>977974</v>
      </c>
      <c r="L36" s="329">
        <f t="shared" si="1"/>
        <v>977974</v>
      </c>
      <c r="M36" s="330">
        <f t="shared" si="6"/>
        <v>1768886.9518170827</v>
      </c>
      <c r="N36" s="311"/>
      <c r="O36" s="326">
        <f t="shared" si="5"/>
        <v>30</v>
      </c>
      <c r="P36" s="326">
        <v>2048</v>
      </c>
      <c r="Q36" s="327"/>
      <c r="R36" s="328">
        <v>937176</v>
      </c>
      <c r="S36" s="329">
        <f t="shared" si="2"/>
        <v>937176</v>
      </c>
      <c r="T36" s="330">
        <f t="shared" si="7"/>
        <v>1695094.5505260124</v>
      </c>
      <c r="V36" s="332"/>
      <c r="W36" s="332"/>
    </row>
    <row r="37" spans="1:23" x14ac:dyDescent="0.35">
      <c r="A37" s="326">
        <f t="shared" si="3"/>
        <v>31</v>
      </c>
      <c r="B37" s="326">
        <v>2049</v>
      </c>
      <c r="C37" s="327"/>
      <c r="D37" s="328">
        <v>1322650</v>
      </c>
      <c r="E37" s="329">
        <f t="shared" si="0"/>
        <v>1322650</v>
      </c>
      <c r="F37" s="330">
        <f t="shared" si="8"/>
        <v>2452119.1616457961</v>
      </c>
      <c r="G37" s="331"/>
      <c r="H37" s="326">
        <f t="shared" si="4"/>
        <v>31</v>
      </c>
      <c r="I37" s="326">
        <v>2049</v>
      </c>
      <c r="J37" s="327"/>
      <c r="K37" s="328">
        <v>619474</v>
      </c>
      <c r="L37" s="329">
        <f t="shared" si="1"/>
        <v>619474</v>
      </c>
      <c r="M37" s="330">
        <f t="shared" si="6"/>
        <v>1148470.1663640176</v>
      </c>
      <c r="N37" s="311"/>
      <c r="O37" s="326">
        <f t="shared" si="5"/>
        <v>31</v>
      </c>
      <c r="P37" s="326">
        <v>2049</v>
      </c>
      <c r="Q37" s="327"/>
      <c r="R37" s="328">
        <v>703176</v>
      </c>
      <c r="S37" s="329">
        <f t="shared" si="2"/>
        <v>703176</v>
      </c>
      <c r="T37" s="330">
        <f t="shared" si="7"/>
        <v>1303648.9952817785</v>
      </c>
      <c r="V37" s="332"/>
      <c r="W37" s="332"/>
    </row>
    <row r="38" spans="1:23" x14ac:dyDescent="0.35">
      <c r="A38" s="326">
        <f t="shared" si="3"/>
        <v>32</v>
      </c>
      <c r="B38" s="326">
        <v>2050</v>
      </c>
      <c r="C38" s="327"/>
      <c r="D38" s="328">
        <v>825150</v>
      </c>
      <c r="E38" s="329">
        <f t="shared" si="0"/>
        <v>825150</v>
      </c>
      <c r="F38" s="330">
        <f t="shared" si="8"/>
        <v>1568026.5220487879</v>
      </c>
      <c r="G38" s="331"/>
      <c r="H38" s="326">
        <f t="shared" si="4"/>
        <v>32</v>
      </c>
      <c r="I38" s="326">
        <v>2050</v>
      </c>
      <c r="J38" s="327"/>
      <c r="K38" s="328">
        <v>463360</v>
      </c>
      <c r="L38" s="329">
        <f t="shared" si="1"/>
        <v>463360</v>
      </c>
      <c r="M38" s="330">
        <f t="shared" si="6"/>
        <v>880519.62583351671</v>
      </c>
      <c r="N38" s="311"/>
      <c r="O38" s="326">
        <f t="shared" si="5"/>
        <v>32</v>
      </c>
      <c r="P38" s="326">
        <v>2050</v>
      </c>
      <c r="Q38" s="327"/>
      <c r="R38" s="328">
        <v>361790</v>
      </c>
      <c r="S38" s="329">
        <f t="shared" si="2"/>
        <v>361790</v>
      </c>
      <c r="T38" s="330">
        <f t="shared" si="7"/>
        <v>687506.89621527109</v>
      </c>
      <c r="V38" s="332"/>
      <c r="W38" s="332"/>
    </row>
    <row r="39" spans="1:23" x14ac:dyDescent="0.35">
      <c r="A39" s="326">
        <f t="shared" si="3"/>
        <v>33</v>
      </c>
      <c r="B39" s="326">
        <v>2051</v>
      </c>
      <c r="C39" s="327">
        <v>10180000</v>
      </c>
      <c r="D39" s="328">
        <v>125150</v>
      </c>
      <c r="E39" s="329">
        <f t="shared" si="0"/>
        <v>10305150</v>
      </c>
      <c r="F39" s="330">
        <f t="shared" si="8"/>
        <v>20072371.358581278</v>
      </c>
      <c r="G39" s="331"/>
      <c r="H39" s="326">
        <f t="shared" si="4"/>
        <v>33</v>
      </c>
      <c r="I39" s="326">
        <v>2051</v>
      </c>
      <c r="J39" s="327">
        <v>4108000</v>
      </c>
      <c r="K39" s="328">
        <v>43360</v>
      </c>
      <c r="L39" s="329">
        <f t="shared" si="1"/>
        <v>4151360</v>
      </c>
      <c r="M39" s="330">
        <f t="shared" si="6"/>
        <v>8086019.0839686934</v>
      </c>
      <c r="N39" s="311"/>
      <c r="O39" s="326">
        <f t="shared" si="5"/>
        <v>33</v>
      </c>
      <c r="P39" s="326">
        <v>2051</v>
      </c>
      <c r="Q39" s="327">
        <v>6072000</v>
      </c>
      <c r="R39" s="328">
        <v>81790</v>
      </c>
      <c r="S39" s="329">
        <f t="shared" si="2"/>
        <v>6153790</v>
      </c>
      <c r="T39" s="330">
        <f t="shared" si="7"/>
        <v>11986352.274612585</v>
      </c>
      <c r="V39" s="332"/>
      <c r="W39" s="332"/>
    </row>
    <row r="40" spans="1:23" x14ac:dyDescent="0.35">
      <c r="A40" s="326">
        <f t="shared" si="3"/>
        <v>34</v>
      </c>
      <c r="B40" s="326">
        <v>2052</v>
      </c>
      <c r="C40" s="327"/>
      <c r="D40" s="328">
        <v>125150</v>
      </c>
      <c r="E40" s="329">
        <f t="shared" si="0"/>
        <v>125150</v>
      </c>
      <c r="F40" s="330">
        <f t="shared" si="8"/>
        <v>249861.35159746418</v>
      </c>
      <c r="G40" s="331"/>
      <c r="H40" s="326">
        <f t="shared" si="4"/>
        <v>34</v>
      </c>
      <c r="I40" s="326">
        <v>2052</v>
      </c>
      <c r="J40" s="327"/>
      <c r="K40" s="328">
        <v>43360</v>
      </c>
      <c r="L40" s="329">
        <f t="shared" si="1"/>
        <v>43360</v>
      </c>
      <c r="M40" s="330">
        <f t="shared" si="6"/>
        <v>86568.024013312403</v>
      </c>
      <c r="N40" s="311"/>
      <c r="O40" s="326">
        <f t="shared" si="5"/>
        <v>34</v>
      </c>
      <c r="P40" s="326">
        <v>2052</v>
      </c>
      <c r="Q40" s="327"/>
      <c r="R40" s="328">
        <v>81790</v>
      </c>
      <c r="S40" s="329">
        <f t="shared" si="2"/>
        <v>81790</v>
      </c>
      <c r="T40" s="330">
        <f t="shared" si="7"/>
        <v>163293.32758415179</v>
      </c>
      <c r="V40" s="332"/>
      <c r="W40" s="332"/>
    </row>
    <row r="41" spans="1:23" x14ac:dyDescent="0.35">
      <c r="A41" s="326">
        <f t="shared" si="3"/>
        <v>35</v>
      </c>
      <c r="B41" s="326">
        <v>2053</v>
      </c>
      <c r="C41" s="327">
        <v>509200</v>
      </c>
      <c r="D41" s="328">
        <v>25150</v>
      </c>
      <c r="E41" s="329">
        <f t="shared" si="0"/>
        <v>534350</v>
      </c>
      <c r="F41" s="330">
        <f t="shared" si="8"/>
        <v>1093497.7911047353</v>
      </c>
      <c r="G41" s="331"/>
      <c r="H41" s="326">
        <f t="shared" ref="H41:I45" si="9">H36+1</f>
        <v>31</v>
      </c>
      <c r="I41" s="326">
        <f t="shared" si="9"/>
        <v>2049</v>
      </c>
      <c r="J41" s="327">
        <v>162231</v>
      </c>
      <c r="K41" s="328">
        <v>11500</v>
      </c>
      <c r="L41" s="329">
        <f t="shared" si="1"/>
        <v>173731</v>
      </c>
      <c r="M41" s="330">
        <f t="shared" si="6"/>
        <v>355524.40300630068</v>
      </c>
      <c r="N41" s="311"/>
      <c r="O41" s="326">
        <f>O36+1</f>
        <v>31</v>
      </c>
      <c r="P41" s="326">
        <v>2053</v>
      </c>
      <c r="Q41" s="327">
        <v>346969</v>
      </c>
      <c r="R41" s="328">
        <v>13650</v>
      </c>
      <c r="S41" s="329">
        <f t="shared" si="2"/>
        <v>360619</v>
      </c>
      <c r="T41" s="330">
        <f t="shared" si="7"/>
        <v>737973.38809843466</v>
      </c>
      <c r="V41" s="332"/>
      <c r="W41" s="332"/>
    </row>
    <row r="42" spans="1:23" x14ac:dyDescent="0.35">
      <c r="A42" s="326">
        <f t="shared" si="3"/>
        <v>36</v>
      </c>
      <c r="B42" s="326">
        <v>2054</v>
      </c>
      <c r="C42" s="327"/>
      <c r="D42" s="328">
        <v>25150</v>
      </c>
      <c r="E42" s="329">
        <f t="shared" si="0"/>
        <v>25150</v>
      </c>
      <c r="F42" s="330">
        <f t="shared" si="8"/>
        <v>52753.824613906967</v>
      </c>
      <c r="G42" s="331"/>
      <c r="H42" s="326">
        <f t="shared" si="9"/>
        <v>32</v>
      </c>
      <c r="I42" s="326">
        <f t="shared" si="9"/>
        <v>2050</v>
      </c>
      <c r="J42" s="327"/>
      <c r="K42" s="328">
        <v>11500</v>
      </c>
      <c r="L42" s="329">
        <f t="shared" si="1"/>
        <v>11500</v>
      </c>
      <c r="M42" s="330">
        <f t="shared" si="6"/>
        <v>24122.027159440564</v>
      </c>
      <c r="N42" s="311"/>
      <c r="O42" s="326">
        <f>O37+1</f>
        <v>32</v>
      </c>
      <c r="P42" s="326">
        <v>2054</v>
      </c>
      <c r="Q42" s="327"/>
      <c r="R42" s="328">
        <v>13650</v>
      </c>
      <c r="S42" s="329">
        <f t="shared" si="2"/>
        <v>13650</v>
      </c>
      <c r="T42" s="330">
        <f t="shared" si="7"/>
        <v>28631.797454466407</v>
      </c>
      <c r="V42" s="332"/>
      <c r="W42" s="332"/>
    </row>
    <row r="43" spans="1:23" x14ac:dyDescent="0.35">
      <c r="A43" s="326">
        <f t="shared" si="3"/>
        <v>37</v>
      </c>
      <c r="B43" s="326">
        <v>2055</v>
      </c>
      <c r="C43" s="327"/>
      <c r="D43" s="328">
        <v>25150</v>
      </c>
      <c r="E43" s="329">
        <f t="shared" si="0"/>
        <v>25150</v>
      </c>
      <c r="F43" s="330">
        <f t="shared" si="8"/>
        <v>54072.670229254662</v>
      </c>
      <c r="G43" s="331"/>
      <c r="H43" s="326">
        <f t="shared" si="9"/>
        <v>33</v>
      </c>
      <c r="I43" s="326">
        <f t="shared" si="9"/>
        <v>2051</v>
      </c>
      <c r="J43" s="327"/>
      <c r="K43" s="328">
        <v>11500</v>
      </c>
      <c r="L43" s="329">
        <f t="shared" si="1"/>
        <v>11500</v>
      </c>
      <c r="M43" s="330">
        <f t="shared" si="6"/>
        <v>24725.077838426583</v>
      </c>
      <c r="N43" s="311"/>
      <c r="O43" s="326">
        <f>O38+1</f>
        <v>33</v>
      </c>
      <c r="P43" s="326">
        <v>2055</v>
      </c>
      <c r="Q43" s="327"/>
      <c r="R43" s="328">
        <v>13650</v>
      </c>
      <c r="S43" s="329">
        <f t="shared" si="2"/>
        <v>13650</v>
      </c>
      <c r="T43" s="330">
        <f t="shared" si="7"/>
        <v>29347.592390828075</v>
      </c>
      <c r="V43" s="332"/>
      <c r="W43" s="332"/>
    </row>
    <row r="44" spans="1:23" x14ac:dyDescent="0.35">
      <c r="A44" s="326">
        <f t="shared" si="3"/>
        <v>38</v>
      </c>
      <c r="B44" s="326">
        <v>2056</v>
      </c>
      <c r="C44" s="327"/>
      <c r="D44" s="328">
        <v>25150</v>
      </c>
      <c r="E44" s="329">
        <f t="shared" si="0"/>
        <v>25150</v>
      </c>
      <c r="F44" s="330">
        <f t="shared" si="8"/>
        <v>55424.486984986012</v>
      </c>
      <c r="G44" s="331"/>
      <c r="H44" s="326">
        <f t="shared" si="9"/>
        <v>34</v>
      </c>
      <c r="I44" s="326">
        <f t="shared" si="9"/>
        <v>2052</v>
      </c>
      <c r="J44" s="327"/>
      <c r="K44" s="328">
        <v>11500</v>
      </c>
      <c r="L44" s="329">
        <f t="shared" si="1"/>
        <v>11500</v>
      </c>
      <c r="M44" s="330">
        <f t="shared" si="6"/>
        <v>25343.204784387242</v>
      </c>
      <c r="N44" s="311"/>
      <c r="O44" s="326">
        <f>O39+1</f>
        <v>34</v>
      </c>
      <c r="P44" s="326">
        <v>2056</v>
      </c>
      <c r="Q44" s="327"/>
      <c r="R44" s="328">
        <v>13650</v>
      </c>
      <c r="S44" s="329">
        <f t="shared" si="2"/>
        <v>13650</v>
      </c>
      <c r="T44" s="330">
        <f t="shared" si="7"/>
        <v>30081.282200598769</v>
      </c>
      <c r="V44" s="332"/>
      <c r="W44" s="332"/>
    </row>
    <row r="45" spans="1:23" x14ac:dyDescent="0.35">
      <c r="A45" s="326">
        <f t="shared" si="3"/>
        <v>39</v>
      </c>
      <c r="B45" s="326">
        <v>2057</v>
      </c>
      <c r="C45" s="327"/>
      <c r="D45" s="328">
        <v>50000</v>
      </c>
      <c r="E45" s="329">
        <f t="shared" si="0"/>
        <v>50000</v>
      </c>
      <c r="F45" s="330">
        <f t="shared" si="8"/>
        <v>112942.54306085619</v>
      </c>
      <c r="G45" s="331"/>
      <c r="H45" s="326">
        <f t="shared" si="9"/>
        <v>35</v>
      </c>
      <c r="I45" s="326">
        <f t="shared" si="9"/>
        <v>2053</v>
      </c>
      <c r="J45" s="327"/>
      <c r="K45" s="328">
        <v>15930</v>
      </c>
      <c r="L45" s="329">
        <f t="shared" si="1"/>
        <v>15930</v>
      </c>
      <c r="M45" s="330">
        <f t="shared" si="6"/>
        <v>35983.494219188782</v>
      </c>
      <c r="N45" s="311"/>
      <c r="O45" s="326">
        <f>O40+1</f>
        <v>35</v>
      </c>
      <c r="P45" s="326">
        <v>2057</v>
      </c>
      <c r="Q45" s="327"/>
      <c r="R45" s="328">
        <v>34070</v>
      </c>
      <c r="S45" s="329">
        <f t="shared" si="2"/>
        <v>34070</v>
      </c>
      <c r="T45" s="330">
        <f t="shared" si="7"/>
        <v>76959.048841667405</v>
      </c>
      <c r="V45" s="332"/>
      <c r="W45" s="332"/>
    </row>
    <row r="46" spans="1:23" x14ac:dyDescent="0.35">
      <c r="A46" s="326"/>
      <c r="B46" s="333" t="s">
        <v>204</v>
      </c>
      <c r="C46" s="334">
        <f>SUM(C7:C45)</f>
        <v>38762200</v>
      </c>
      <c r="D46" s="335">
        <f>SUM(D7:D45)</f>
        <v>60826200</v>
      </c>
      <c r="E46" s="334">
        <f>SUM(E7:E45)</f>
        <v>99588400</v>
      </c>
      <c r="F46" s="336">
        <f>SUM(F7:F45)</f>
        <v>133370133.80667123</v>
      </c>
      <c r="G46" s="337"/>
      <c r="H46" s="326"/>
      <c r="I46" s="333" t="s">
        <v>204</v>
      </c>
      <c r="J46" s="334">
        <f>SUM(J7:J45)</f>
        <v>21934669</v>
      </c>
      <c r="K46" s="335">
        <f>SUM(K7:K45)</f>
        <v>30184947</v>
      </c>
      <c r="L46" s="334">
        <f>SUM(L7:L45)</f>
        <v>52119616</v>
      </c>
      <c r="M46" s="336">
        <f>SUM(M7:M45)</f>
        <v>67337467.436714828</v>
      </c>
      <c r="N46" s="311"/>
      <c r="O46" s="326"/>
      <c r="P46" s="333" t="s">
        <v>204</v>
      </c>
      <c r="Q46" s="334">
        <f>SUM(Q7:Q45)</f>
        <v>16827531</v>
      </c>
      <c r="R46" s="335">
        <f>SUM(R7:R45)</f>
        <v>30641253</v>
      </c>
      <c r="S46" s="334">
        <f>SUM(S7:S45)</f>
        <v>47468784</v>
      </c>
      <c r="T46" s="336">
        <f>SUM(T7:T45)</f>
        <v>66032666.369956434</v>
      </c>
    </row>
    <row r="47" spans="1:23" x14ac:dyDescent="0.35">
      <c r="A47" s="338"/>
      <c r="B47" s="339"/>
      <c r="C47" s="283"/>
      <c r="D47" s="283"/>
      <c r="E47" s="340"/>
      <c r="F47" s="283"/>
      <c r="G47" s="126"/>
      <c r="H47" s="126"/>
      <c r="I47" s="126"/>
      <c r="J47" s="126"/>
      <c r="K47" s="311"/>
      <c r="L47" s="126"/>
      <c r="M47" s="126"/>
      <c r="N47" s="311"/>
      <c r="O47" s="126"/>
      <c r="P47" s="126"/>
      <c r="Q47" s="126"/>
      <c r="R47" s="311"/>
      <c r="S47" s="126"/>
      <c r="T47" s="126"/>
    </row>
    <row r="48" spans="1:23" x14ac:dyDescent="0.35">
      <c r="A48" s="338"/>
      <c r="B48" s="339"/>
      <c r="C48" s="126" t="s">
        <v>377</v>
      </c>
      <c r="D48" s="341"/>
      <c r="E48" s="334">
        <f>+L48+S48</f>
        <v>37927004</v>
      </c>
      <c r="F48" s="334">
        <f>+M48+T48</f>
        <v>50176900.310846522</v>
      </c>
      <c r="G48" s="126"/>
      <c r="H48" s="126"/>
      <c r="I48" s="126"/>
      <c r="J48" s="126" t="s">
        <v>378</v>
      </c>
      <c r="K48" s="341"/>
      <c r="L48" s="334">
        <f>+L46*0.5</f>
        <v>26059808</v>
      </c>
      <c r="M48" s="334">
        <f>+M46*0.5</f>
        <v>33668733.718357414</v>
      </c>
      <c r="N48" s="311"/>
      <c r="O48" s="126"/>
      <c r="P48" s="126"/>
      <c r="Q48" s="126" t="s">
        <v>379</v>
      </c>
      <c r="R48" s="341"/>
      <c r="S48" s="334">
        <f>+S46*0.25</f>
        <v>11867196</v>
      </c>
      <c r="T48" s="334">
        <f>+T46*0.25</f>
        <v>16508166.592489108</v>
      </c>
    </row>
    <row r="49" spans="1:19" x14ac:dyDescent="0.35">
      <c r="B49" s="339"/>
      <c r="M49" s="160"/>
      <c r="S49" s="343"/>
    </row>
    <row r="50" spans="1:19" x14ac:dyDescent="0.35">
      <c r="A50" s="344"/>
      <c r="B50" s="339"/>
      <c r="H50" s="344"/>
    </row>
    <row r="51" spans="1:19" x14ac:dyDescent="0.35">
      <c r="B51" s="339"/>
    </row>
  </sheetData>
  <printOptions horizontalCentered="1"/>
  <pageMargins left="0.5" right="0.5" top="0.75" bottom="0.75" header="0.3" footer="0.3"/>
  <pageSetup orientation="portrait" r:id="rId1"/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6" topLeftCell="A34" activePane="bottomLeft" state="frozen"/>
      <selection activeCell="G18" sqref="G18"/>
      <selection pane="bottomLeft" activeCell="G18" sqref="G18"/>
    </sheetView>
  </sheetViews>
  <sheetFormatPr defaultColWidth="9.26953125" defaultRowHeight="13" x14ac:dyDescent="0.3"/>
  <cols>
    <col min="1" max="1" width="5.453125" style="325" customWidth="1"/>
    <col min="2" max="4" width="14.453125" style="325" customWidth="1"/>
    <col min="5" max="5" width="16.54296875" style="325" customWidth="1"/>
    <col min="6" max="6" width="17.54296875" style="325" customWidth="1"/>
    <col min="7" max="9" width="9.26953125" style="325"/>
    <col min="10" max="10" width="13.54296875" style="325" bestFit="1" customWidth="1"/>
    <col min="11" max="16384" width="9.26953125" style="325"/>
  </cols>
  <sheetData>
    <row r="1" spans="1:6" x14ac:dyDescent="0.3">
      <c r="A1" s="310" t="s">
        <v>380</v>
      </c>
      <c r="B1" s="311"/>
      <c r="C1" s="126"/>
      <c r="D1" s="311"/>
      <c r="E1" s="126"/>
      <c r="F1" s="312" t="s">
        <v>381</v>
      </c>
    </row>
    <row r="2" spans="1:6" ht="15" x14ac:dyDescent="0.3">
      <c r="A2" s="314" t="s">
        <v>382</v>
      </c>
      <c r="B2" s="345"/>
      <c r="C2" s="345"/>
      <c r="D2" s="345"/>
      <c r="E2" s="345"/>
      <c r="F2" s="315" t="s">
        <v>359</v>
      </c>
    </row>
    <row r="3" spans="1:6" ht="15" x14ac:dyDescent="0.3">
      <c r="A3" s="311"/>
      <c r="B3" s="345"/>
      <c r="C3" s="345"/>
      <c r="D3" s="345"/>
      <c r="E3" s="345"/>
      <c r="F3" s="317" t="s">
        <v>361</v>
      </c>
    </row>
    <row r="4" spans="1:6" s="342" customFormat="1" x14ac:dyDescent="0.3">
      <c r="A4" s="338"/>
      <c r="B4" s="338"/>
      <c r="C4" s="338"/>
      <c r="D4" s="338"/>
      <c r="E4" s="346"/>
      <c r="F4" s="317" t="s">
        <v>383</v>
      </c>
    </row>
    <row r="5" spans="1:6" s="342" customFormat="1" x14ac:dyDescent="0.3">
      <c r="A5" s="338"/>
      <c r="B5" s="338"/>
      <c r="C5" s="338"/>
      <c r="D5" s="338"/>
      <c r="E5" s="346"/>
      <c r="F5" s="346"/>
    </row>
    <row r="6" spans="1:6" ht="26" x14ac:dyDescent="0.3">
      <c r="A6" s="321" t="s">
        <v>136</v>
      </c>
      <c r="B6" s="321" t="s">
        <v>149</v>
      </c>
      <c r="C6" s="322" t="s">
        <v>384</v>
      </c>
      <c r="D6" s="322" t="s">
        <v>385</v>
      </c>
      <c r="E6" s="323" t="s">
        <v>367</v>
      </c>
      <c r="F6" s="322" t="s">
        <v>368</v>
      </c>
    </row>
    <row r="7" spans="1:6" x14ac:dyDescent="0.3">
      <c r="A7" s="326">
        <v>1</v>
      </c>
      <c r="B7" s="326">
        <v>2021</v>
      </c>
      <c r="C7" s="327"/>
      <c r="D7" s="328"/>
      <c r="E7" s="329">
        <f t="shared" ref="E7:E49" si="0">+D7+C7</f>
        <v>0</v>
      </c>
      <c r="F7" s="330">
        <v>0</v>
      </c>
    </row>
    <row r="8" spans="1:6" x14ac:dyDescent="0.3">
      <c r="A8" s="326">
        <f t="shared" ref="A8:A47" si="1">A7+1</f>
        <v>2</v>
      </c>
      <c r="B8" s="326">
        <v>2022</v>
      </c>
      <c r="C8" s="327"/>
      <c r="D8" s="328"/>
      <c r="E8" s="329">
        <f t="shared" si="0"/>
        <v>0</v>
      </c>
      <c r="F8" s="330">
        <v>0</v>
      </c>
    </row>
    <row r="9" spans="1:6" x14ac:dyDescent="0.3">
      <c r="A9" s="326">
        <f t="shared" si="1"/>
        <v>3</v>
      </c>
      <c r="B9" s="326">
        <v>2023</v>
      </c>
      <c r="C9" s="327"/>
      <c r="D9" s="328"/>
      <c r="E9" s="329">
        <f t="shared" si="0"/>
        <v>0</v>
      </c>
      <c r="F9" s="330">
        <v>0</v>
      </c>
    </row>
    <row r="10" spans="1:6" x14ac:dyDescent="0.3">
      <c r="A10" s="326">
        <f t="shared" si="1"/>
        <v>4</v>
      </c>
      <c r="B10" s="326">
        <v>2024</v>
      </c>
      <c r="C10" s="327">
        <v>500000</v>
      </c>
      <c r="D10" s="328">
        <v>814300</v>
      </c>
      <c r="E10" s="329">
        <f t="shared" si="0"/>
        <v>1314300</v>
      </c>
      <c r="F10" s="330">
        <f t="shared" ref="F10:F49" si="2">E10*1.025^(B10-$B$10)</f>
        <v>1314300</v>
      </c>
    </row>
    <row r="11" spans="1:6" x14ac:dyDescent="0.3">
      <c r="A11" s="326">
        <f t="shared" si="1"/>
        <v>5</v>
      </c>
      <c r="B11" s="326">
        <v>2025</v>
      </c>
      <c r="C11" s="327">
        <v>7636000</v>
      </c>
      <c r="D11" s="328">
        <v>682800</v>
      </c>
      <c r="E11" s="329">
        <f t="shared" si="0"/>
        <v>8318800</v>
      </c>
      <c r="F11" s="330">
        <f t="shared" si="2"/>
        <v>8526770</v>
      </c>
    </row>
    <row r="12" spans="1:6" x14ac:dyDescent="0.3">
      <c r="A12" s="326">
        <f t="shared" si="1"/>
        <v>6</v>
      </c>
      <c r="B12" s="326">
        <v>2026</v>
      </c>
      <c r="C12" s="327">
        <v>30166000</v>
      </c>
      <c r="D12" s="328">
        <v>682800</v>
      </c>
      <c r="E12" s="329">
        <f t="shared" si="0"/>
        <v>30848800</v>
      </c>
      <c r="F12" s="330">
        <f t="shared" si="2"/>
        <v>32410520.499999996</v>
      </c>
    </row>
    <row r="13" spans="1:6" x14ac:dyDescent="0.3">
      <c r="A13" s="326">
        <f t="shared" si="1"/>
        <v>7</v>
      </c>
      <c r="B13" s="326">
        <v>2027</v>
      </c>
      <c r="C13" s="327">
        <v>30166000</v>
      </c>
      <c r="D13" s="328">
        <v>500000</v>
      </c>
      <c r="E13" s="329">
        <f t="shared" si="0"/>
        <v>30666000</v>
      </c>
      <c r="F13" s="330">
        <f t="shared" si="2"/>
        <v>33023927.906249996</v>
      </c>
    </row>
    <row r="14" spans="1:6" x14ac:dyDescent="0.3">
      <c r="A14" s="326">
        <f t="shared" si="1"/>
        <v>8</v>
      </c>
      <c r="B14" s="326">
        <v>2028</v>
      </c>
      <c r="C14" s="327">
        <v>34461000</v>
      </c>
      <c r="D14" s="328">
        <v>500000</v>
      </c>
      <c r="E14" s="329">
        <f t="shared" si="0"/>
        <v>34961000</v>
      </c>
      <c r="F14" s="330">
        <f t="shared" si="2"/>
        <v>38590402.469140619</v>
      </c>
    </row>
    <row r="15" spans="1:6" x14ac:dyDescent="0.3">
      <c r="A15" s="326">
        <f t="shared" si="1"/>
        <v>9</v>
      </c>
      <c r="B15" s="326">
        <v>2029</v>
      </c>
      <c r="C15" s="327">
        <v>47437000</v>
      </c>
      <c r="D15" s="328">
        <v>500000</v>
      </c>
      <c r="E15" s="329">
        <f t="shared" si="0"/>
        <v>47937000</v>
      </c>
      <c r="F15" s="330">
        <f t="shared" si="2"/>
        <v>54236315.501337871</v>
      </c>
    </row>
    <row r="16" spans="1:6" x14ac:dyDescent="0.3">
      <c r="A16" s="326">
        <f t="shared" si="1"/>
        <v>10</v>
      </c>
      <c r="B16" s="326">
        <v>2030</v>
      </c>
      <c r="C16" s="327">
        <v>19364000</v>
      </c>
      <c r="D16" s="328">
        <v>500000</v>
      </c>
      <c r="E16" s="329">
        <f t="shared" si="0"/>
        <v>19864000</v>
      </c>
      <c r="F16" s="330">
        <f t="shared" si="2"/>
        <v>23036150.059380852</v>
      </c>
    </row>
    <row r="17" spans="1:6" x14ac:dyDescent="0.3">
      <c r="A17" s="326">
        <f t="shared" si="1"/>
        <v>11</v>
      </c>
      <c r="B17" s="326">
        <v>2031</v>
      </c>
      <c r="C17" s="327">
        <v>16313250</v>
      </c>
      <c r="D17" s="328">
        <v>500000</v>
      </c>
      <c r="E17" s="329">
        <f t="shared" si="0"/>
        <v>16813250</v>
      </c>
      <c r="F17" s="330">
        <f t="shared" si="2"/>
        <v>19985670.747862075</v>
      </c>
    </row>
    <row r="18" spans="1:6" x14ac:dyDescent="0.3">
      <c r="A18" s="326">
        <f t="shared" si="1"/>
        <v>12</v>
      </c>
      <c r="B18" s="326">
        <v>2032</v>
      </c>
      <c r="C18" s="327">
        <v>6232000</v>
      </c>
      <c r="D18" s="328">
        <v>500000</v>
      </c>
      <c r="E18" s="329">
        <f t="shared" si="0"/>
        <v>6732000</v>
      </c>
      <c r="F18" s="330">
        <f t="shared" si="2"/>
        <v>8202288.3060367657</v>
      </c>
    </row>
    <row r="19" spans="1:6" x14ac:dyDescent="0.3">
      <c r="A19" s="326">
        <f t="shared" si="1"/>
        <v>13</v>
      </c>
      <c r="B19" s="326">
        <v>2033</v>
      </c>
      <c r="C19" s="327"/>
      <c r="D19" s="328">
        <v>591000</v>
      </c>
      <c r="E19" s="329">
        <f t="shared" si="0"/>
        <v>591000</v>
      </c>
      <c r="F19" s="330">
        <f t="shared" si="2"/>
        <v>738078.01523907029</v>
      </c>
    </row>
    <row r="20" spans="1:6" x14ac:dyDescent="0.3">
      <c r="A20" s="326">
        <f t="shared" si="1"/>
        <v>14</v>
      </c>
      <c r="B20" s="326">
        <v>2034</v>
      </c>
      <c r="C20" s="327"/>
      <c r="D20" s="328">
        <v>591000</v>
      </c>
      <c r="E20" s="329">
        <f t="shared" si="0"/>
        <v>591000</v>
      </c>
      <c r="F20" s="330">
        <f t="shared" si="2"/>
        <v>756529.96562004706</v>
      </c>
    </row>
    <row r="21" spans="1:6" x14ac:dyDescent="0.3">
      <c r="A21" s="326">
        <f t="shared" si="1"/>
        <v>15</v>
      </c>
      <c r="B21" s="326">
        <v>2035</v>
      </c>
      <c r="C21" s="327"/>
      <c r="D21" s="328">
        <v>591000</v>
      </c>
      <c r="E21" s="329">
        <f t="shared" si="0"/>
        <v>591000</v>
      </c>
      <c r="F21" s="330">
        <f t="shared" si="2"/>
        <v>775443.2147605482</v>
      </c>
    </row>
    <row r="22" spans="1:6" x14ac:dyDescent="0.3">
      <c r="A22" s="326">
        <f t="shared" si="1"/>
        <v>16</v>
      </c>
      <c r="B22" s="326">
        <v>2036</v>
      </c>
      <c r="C22" s="327"/>
      <c r="D22" s="328">
        <v>591000</v>
      </c>
      <c r="E22" s="329">
        <f t="shared" si="0"/>
        <v>591000</v>
      </c>
      <c r="F22" s="330">
        <f t="shared" si="2"/>
        <v>794829.2951295618</v>
      </c>
    </row>
    <row r="23" spans="1:6" x14ac:dyDescent="0.3">
      <c r="A23" s="326">
        <f t="shared" si="1"/>
        <v>17</v>
      </c>
      <c r="B23" s="326">
        <v>2037</v>
      </c>
      <c r="C23" s="327"/>
      <c r="D23" s="328">
        <v>591000</v>
      </c>
      <c r="E23" s="329">
        <f t="shared" si="0"/>
        <v>591000</v>
      </c>
      <c r="F23" s="330">
        <f t="shared" si="2"/>
        <v>814700.02750780084</v>
      </c>
    </row>
    <row r="24" spans="1:6" x14ac:dyDescent="0.3">
      <c r="A24" s="326">
        <f t="shared" si="1"/>
        <v>18</v>
      </c>
      <c r="B24" s="326">
        <v>2038</v>
      </c>
      <c r="C24" s="327"/>
      <c r="D24" s="328">
        <v>591000</v>
      </c>
      <c r="E24" s="329">
        <f t="shared" si="0"/>
        <v>591000</v>
      </c>
      <c r="F24" s="330">
        <f t="shared" si="2"/>
        <v>835067.52819549572</v>
      </c>
    </row>
    <row r="25" spans="1:6" x14ac:dyDescent="0.3">
      <c r="A25" s="326">
        <f t="shared" si="1"/>
        <v>19</v>
      </c>
      <c r="B25" s="326">
        <v>2039</v>
      </c>
      <c r="C25" s="327"/>
      <c r="D25" s="328">
        <v>591000</v>
      </c>
      <c r="E25" s="329">
        <f t="shared" si="0"/>
        <v>591000</v>
      </c>
      <c r="F25" s="330">
        <f t="shared" si="2"/>
        <v>855944.21640038327</v>
      </c>
    </row>
    <row r="26" spans="1:6" x14ac:dyDescent="0.3">
      <c r="A26" s="326">
        <f t="shared" si="1"/>
        <v>20</v>
      </c>
      <c r="B26" s="326">
        <v>2040</v>
      </c>
      <c r="C26" s="327"/>
      <c r="D26" s="328">
        <v>591000</v>
      </c>
      <c r="E26" s="329">
        <f t="shared" si="0"/>
        <v>591000</v>
      </c>
      <c r="F26" s="330">
        <f t="shared" si="2"/>
        <v>877342.82181039278</v>
      </c>
    </row>
    <row r="27" spans="1:6" x14ac:dyDescent="0.3">
      <c r="A27" s="326">
        <f t="shared" si="1"/>
        <v>21</v>
      </c>
      <c r="B27" s="326">
        <v>2041</v>
      </c>
      <c r="C27" s="327"/>
      <c r="D27" s="328">
        <v>591000</v>
      </c>
      <c r="E27" s="329">
        <f t="shared" si="0"/>
        <v>591000</v>
      </c>
      <c r="F27" s="330">
        <f t="shared" si="2"/>
        <v>899276.39235565253</v>
      </c>
    </row>
    <row r="28" spans="1:6" x14ac:dyDescent="0.3">
      <c r="A28" s="326">
        <f t="shared" si="1"/>
        <v>22</v>
      </c>
      <c r="B28" s="326">
        <v>2042</v>
      </c>
      <c r="C28" s="327"/>
      <c r="D28" s="328">
        <v>591000</v>
      </c>
      <c r="E28" s="329">
        <f t="shared" si="0"/>
        <v>591000</v>
      </c>
      <c r="F28" s="330">
        <f t="shared" si="2"/>
        <v>921758.30216454389</v>
      </c>
    </row>
    <row r="29" spans="1:6" x14ac:dyDescent="0.3">
      <c r="A29" s="326">
        <f t="shared" si="1"/>
        <v>23</v>
      </c>
      <c r="B29" s="326">
        <v>2043</v>
      </c>
      <c r="C29" s="327"/>
      <c r="D29" s="328">
        <v>591000</v>
      </c>
      <c r="E29" s="329">
        <f t="shared" si="0"/>
        <v>591000</v>
      </c>
      <c r="F29" s="330">
        <f t="shared" si="2"/>
        <v>944802.25971865747</v>
      </c>
    </row>
    <row r="30" spans="1:6" x14ac:dyDescent="0.3">
      <c r="A30" s="326">
        <f t="shared" si="1"/>
        <v>24</v>
      </c>
      <c r="B30" s="326">
        <v>2044</v>
      </c>
      <c r="C30" s="327"/>
      <c r="D30" s="328">
        <v>591000</v>
      </c>
      <c r="E30" s="329">
        <f t="shared" si="0"/>
        <v>591000</v>
      </c>
      <c r="F30" s="330">
        <f t="shared" si="2"/>
        <v>968422.31621162372</v>
      </c>
    </row>
    <row r="31" spans="1:6" x14ac:dyDescent="0.3">
      <c r="A31" s="326">
        <f t="shared" si="1"/>
        <v>25</v>
      </c>
      <c r="B31" s="326">
        <v>2045</v>
      </c>
      <c r="C31" s="327"/>
      <c r="D31" s="328">
        <v>591000</v>
      </c>
      <c r="E31" s="329">
        <f t="shared" si="0"/>
        <v>591000</v>
      </c>
      <c r="F31" s="330">
        <f t="shared" si="2"/>
        <v>992632.87411691423</v>
      </c>
    </row>
    <row r="32" spans="1:6" x14ac:dyDescent="0.3">
      <c r="A32" s="326">
        <f t="shared" si="1"/>
        <v>26</v>
      </c>
      <c r="B32" s="326">
        <v>2046</v>
      </c>
      <c r="C32" s="327"/>
      <c r="D32" s="328">
        <v>591000</v>
      </c>
      <c r="E32" s="329">
        <f t="shared" si="0"/>
        <v>591000</v>
      </c>
      <c r="F32" s="330">
        <f t="shared" si="2"/>
        <v>1017448.6959698371</v>
      </c>
    </row>
    <row r="33" spans="1:6" x14ac:dyDescent="0.3">
      <c r="A33" s="326">
        <f t="shared" si="1"/>
        <v>27</v>
      </c>
      <c r="B33" s="326">
        <v>2047</v>
      </c>
      <c r="C33" s="327"/>
      <c r="D33" s="328">
        <v>591000</v>
      </c>
      <c r="E33" s="329">
        <f t="shared" si="0"/>
        <v>591000</v>
      </c>
      <c r="F33" s="330">
        <f t="shared" si="2"/>
        <v>1042884.9133690831</v>
      </c>
    </row>
    <row r="34" spans="1:6" x14ac:dyDescent="0.3">
      <c r="A34" s="326">
        <f t="shared" si="1"/>
        <v>28</v>
      </c>
      <c r="B34" s="326">
        <v>2048</v>
      </c>
      <c r="C34" s="327"/>
      <c r="D34" s="328">
        <v>591000</v>
      </c>
      <c r="E34" s="329">
        <f t="shared" si="0"/>
        <v>591000</v>
      </c>
      <c r="F34" s="330">
        <f t="shared" si="2"/>
        <v>1068957.0362033101</v>
      </c>
    </row>
    <row r="35" spans="1:6" x14ac:dyDescent="0.3">
      <c r="A35" s="326">
        <f t="shared" si="1"/>
        <v>29</v>
      </c>
      <c r="B35" s="326">
        <v>2049</v>
      </c>
      <c r="C35" s="327"/>
      <c r="D35" s="328">
        <v>591000</v>
      </c>
      <c r="E35" s="329">
        <f t="shared" si="0"/>
        <v>591000</v>
      </c>
      <c r="F35" s="330">
        <f t="shared" si="2"/>
        <v>1095680.9621083927</v>
      </c>
    </row>
    <row r="36" spans="1:6" x14ac:dyDescent="0.3">
      <c r="A36" s="326">
        <f t="shared" si="1"/>
        <v>30</v>
      </c>
      <c r="B36" s="326">
        <v>2050</v>
      </c>
      <c r="C36" s="327"/>
      <c r="D36" s="328">
        <v>591000</v>
      </c>
      <c r="E36" s="329">
        <f t="shared" si="0"/>
        <v>591000</v>
      </c>
      <c r="F36" s="330">
        <f t="shared" si="2"/>
        <v>1123072.9861611023</v>
      </c>
    </row>
    <row r="37" spans="1:6" x14ac:dyDescent="0.3">
      <c r="A37" s="326">
        <f t="shared" si="1"/>
        <v>31</v>
      </c>
      <c r="B37" s="326">
        <v>2051</v>
      </c>
      <c r="C37" s="327"/>
      <c r="D37" s="328">
        <v>316000</v>
      </c>
      <c r="E37" s="329">
        <f t="shared" si="0"/>
        <v>316000</v>
      </c>
      <c r="F37" s="330">
        <f t="shared" si="2"/>
        <v>615504.80578270904</v>
      </c>
    </row>
    <row r="38" spans="1:6" x14ac:dyDescent="0.3">
      <c r="A38" s="326">
        <f t="shared" si="1"/>
        <v>32</v>
      </c>
      <c r="B38" s="326">
        <v>2052</v>
      </c>
      <c r="C38" s="327"/>
      <c r="D38" s="328">
        <v>316000</v>
      </c>
      <c r="E38" s="329">
        <f t="shared" si="0"/>
        <v>316000</v>
      </c>
      <c r="F38" s="330">
        <f t="shared" si="2"/>
        <v>630892.42592727672</v>
      </c>
    </row>
    <row r="39" spans="1:6" x14ac:dyDescent="0.3">
      <c r="A39" s="326">
        <f t="shared" si="1"/>
        <v>33</v>
      </c>
      <c r="B39" s="326">
        <v>2053</v>
      </c>
      <c r="C39" s="327"/>
      <c r="D39" s="328">
        <v>366000</v>
      </c>
      <c r="E39" s="329">
        <f t="shared" si="0"/>
        <v>366000</v>
      </c>
      <c r="F39" s="330">
        <f t="shared" si="2"/>
        <v>748985.10628676543</v>
      </c>
    </row>
    <row r="40" spans="1:6" x14ac:dyDescent="0.3">
      <c r="A40" s="326">
        <f t="shared" si="1"/>
        <v>34</v>
      </c>
      <c r="B40" s="326">
        <v>2054</v>
      </c>
      <c r="C40" s="327"/>
      <c r="D40" s="328">
        <v>136000</v>
      </c>
      <c r="E40" s="329">
        <f t="shared" si="0"/>
        <v>136000</v>
      </c>
      <c r="F40" s="330">
        <f t="shared" si="2"/>
        <v>285269.19075512316</v>
      </c>
    </row>
    <row r="41" spans="1:6" x14ac:dyDescent="0.3">
      <c r="A41" s="326">
        <f t="shared" si="1"/>
        <v>35</v>
      </c>
      <c r="B41" s="326">
        <v>2055</v>
      </c>
      <c r="C41" s="327"/>
      <c r="D41" s="328">
        <v>116000</v>
      </c>
      <c r="E41" s="329">
        <f t="shared" si="0"/>
        <v>116000</v>
      </c>
      <c r="F41" s="330">
        <f t="shared" si="2"/>
        <v>249400.78515282465</v>
      </c>
    </row>
    <row r="42" spans="1:6" x14ac:dyDescent="0.3">
      <c r="A42" s="326">
        <f t="shared" si="1"/>
        <v>36</v>
      </c>
      <c r="B42" s="326">
        <v>2056</v>
      </c>
      <c r="C42" s="327"/>
      <c r="D42" s="328">
        <v>116000</v>
      </c>
      <c r="E42" s="329">
        <f t="shared" si="0"/>
        <v>116000</v>
      </c>
      <c r="F42" s="330">
        <f t="shared" si="2"/>
        <v>255635.80478164522</v>
      </c>
    </row>
    <row r="43" spans="1:6" x14ac:dyDescent="0.3">
      <c r="A43" s="326">
        <f t="shared" si="1"/>
        <v>37</v>
      </c>
      <c r="B43" s="326">
        <v>2057</v>
      </c>
      <c r="C43" s="327"/>
      <c r="D43" s="328">
        <v>116000</v>
      </c>
      <c r="E43" s="329">
        <f t="shared" si="0"/>
        <v>116000</v>
      </c>
      <c r="F43" s="330">
        <f t="shared" si="2"/>
        <v>262026.69990118634</v>
      </c>
    </row>
    <row r="44" spans="1:6" x14ac:dyDescent="0.3">
      <c r="A44" s="326">
        <f t="shared" si="1"/>
        <v>38</v>
      </c>
      <c r="B44" s="326">
        <v>2058</v>
      </c>
      <c r="C44" s="327"/>
      <c r="D44" s="328">
        <v>116000</v>
      </c>
      <c r="E44" s="329">
        <f t="shared" si="0"/>
        <v>116000</v>
      </c>
      <c r="F44" s="330">
        <f t="shared" si="2"/>
        <v>268577.36739871599</v>
      </c>
    </row>
    <row r="45" spans="1:6" x14ac:dyDescent="0.3">
      <c r="A45" s="326">
        <f t="shared" si="1"/>
        <v>39</v>
      </c>
      <c r="B45" s="326">
        <v>2059</v>
      </c>
      <c r="C45" s="327"/>
      <c r="D45" s="328">
        <v>116000</v>
      </c>
      <c r="E45" s="329">
        <f t="shared" si="0"/>
        <v>116000</v>
      </c>
      <c r="F45" s="330">
        <f t="shared" si="2"/>
        <v>275291.80158368387</v>
      </c>
    </row>
    <row r="46" spans="1:6" x14ac:dyDescent="0.3">
      <c r="A46" s="326">
        <f t="shared" si="1"/>
        <v>40</v>
      </c>
      <c r="B46" s="326">
        <v>2060</v>
      </c>
      <c r="C46" s="327"/>
      <c r="D46" s="328">
        <v>116000</v>
      </c>
      <c r="E46" s="329">
        <f t="shared" si="0"/>
        <v>116000</v>
      </c>
      <c r="F46" s="330">
        <f t="shared" si="2"/>
        <v>282174.09662327595</v>
      </c>
    </row>
    <row r="47" spans="1:6" ht="13.4" customHeight="1" x14ac:dyDescent="0.3">
      <c r="A47" s="326">
        <f t="shared" si="1"/>
        <v>41</v>
      </c>
      <c r="B47" s="326">
        <v>2061</v>
      </c>
      <c r="C47" s="327"/>
      <c r="D47" s="328">
        <v>116000</v>
      </c>
      <c r="E47" s="329">
        <f t="shared" si="0"/>
        <v>116000</v>
      </c>
      <c r="F47" s="330">
        <f t="shared" si="2"/>
        <v>289228.44903885783</v>
      </c>
    </row>
    <row r="48" spans="1:6" x14ac:dyDescent="0.3">
      <c r="A48" s="326">
        <f>A46+1</f>
        <v>41</v>
      </c>
      <c r="B48" s="326">
        <v>2062</v>
      </c>
      <c r="C48" s="327"/>
      <c r="D48" s="328">
        <v>116000</v>
      </c>
      <c r="E48" s="329">
        <f t="shared" si="0"/>
        <v>116000</v>
      </c>
      <c r="F48" s="330">
        <f t="shared" si="2"/>
        <v>296459.16026482923</v>
      </c>
    </row>
    <row r="49" spans="1:10" x14ac:dyDescent="0.3">
      <c r="A49" s="326">
        <f>A47+1</f>
        <v>42</v>
      </c>
      <c r="B49" s="326">
        <v>2063</v>
      </c>
      <c r="C49" s="327">
        <v>477400</v>
      </c>
      <c r="D49" s="328">
        <v>0</v>
      </c>
      <c r="E49" s="329">
        <f t="shared" si="0"/>
        <v>477400</v>
      </c>
      <c r="F49" s="330">
        <f t="shared" si="2"/>
        <v>1250584.8550706054</v>
      </c>
    </row>
    <row r="50" spans="1:10" x14ac:dyDescent="0.3">
      <c r="A50" s="326"/>
      <c r="B50" s="333" t="s">
        <v>204</v>
      </c>
      <c r="C50" s="334">
        <f>SUM(C7:C49)</f>
        <v>192752650</v>
      </c>
      <c r="D50" s="335">
        <f>SUM(D7:D49)</f>
        <v>17879900</v>
      </c>
      <c r="E50" s="334">
        <f>SUM(E7:E49)</f>
        <v>210632550</v>
      </c>
      <c r="F50" s="336">
        <f>SUM(F7:F49)</f>
        <v>241559247.86161813</v>
      </c>
    </row>
    <row r="51" spans="1:10" x14ac:dyDescent="0.3">
      <c r="A51" s="338"/>
      <c r="B51" s="339"/>
      <c r="C51" s="126"/>
      <c r="D51" s="311"/>
      <c r="E51" s="126"/>
      <c r="F51" s="126"/>
    </row>
    <row r="52" spans="1:10" x14ac:dyDescent="0.3">
      <c r="A52" s="338"/>
      <c r="B52" s="339"/>
      <c r="C52" s="126" t="s">
        <v>377</v>
      </c>
      <c r="D52" s="341">
        <v>0.5</v>
      </c>
      <c r="E52" s="334">
        <f>+$D52*E50</f>
        <v>105316275</v>
      </c>
      <c r="F52" s="334">
        <f>+$D52*F50</f>
        <v>120779623.93080907</v>
      </c>
      <c r="J52" s="347"/>
    </row>
    <row r="53" spans="1:10" x14ac:dyDescent="0.3">
      <c r="A53" s="342"/>
      <c r="B53" s="339"/>
      <c r="C53" s="313"/>
      <c r="E53" s="313"/>
      <c r="F53" s="313"/>
    </row>
  </sheetData>
  <printOptions horizontalCentered="1"/>
  <pageMargins left="0.5" right="0.5" top="0.75" bottom="0.5" header="0.3" footer="0.3"/>
  <pageSetup scale="110" fitToWidth="2" orientation="portrait" r:id="rId1"/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pane ySplit="6" topLeftCell="A52" activePane="bottomLeft" state="frozen"/>
      <selection activeCell="G18" sqref="G18"/>
      <selection pane="bottomLeft" activeCell="G18" sqref="G18"/>
    </sheetView>
  </sheetViews>
  <sheetFormatPr defaultColWidth="9.26953125" defaultRowHeight="13" x14ac:dyDescent="0.3"/>
  <cols>
    <col min="1" max="1" width="9.26953125" style="313"/>
    <col min="2" max="2" width="8.26953125" style="313" bestFit="1" customWidth="1"/>
    <col min="3" max="3" width="17.26953125" style="313" customWidth="1"/>
    <col min="4" max="4" width="18.26953125" style="313" customWidth="1"/>
    <col min="5" max="5" width="18.54296875" style="313" customWidth="1"/>
    <col min="6" max="6" width="13.26953125" style="313" bestFit="1" customWidth="1"/>
    <col min="7" max="16384" width="9.26953125" style="313"/>
  </cols>
  <sheetData>
    <row r="1" spans="1:6" x14ac:dyDescent="0.3">
      <c r="A1" s="310" t="s">
        <v>386</v>
      </c>
      <c r="B1" s="311"/>
      <c r="C1" s="126"/>
      <c r="D1" s="311"/>
      <c r="E1" s="126"/>
      <c r="F1" s="312" t="s">
        <v>381</v>
      </c>
    </row>
    <row r="2" spans="1:6" ht="15" x14ac:dyDescent="0.3">
      <c r="A2" s="314" t="s">
        <v>387</v>
      </c>
      <c r="B2" s="345"/>
      <c r="C2" s="345"/>
      <c r="D2" s="345"/>
      <c r="E2" s="345"/>
      <c r="F2" s="315" t="s">
        <v>359</v>
      </c>
    </row>
    <row r="3" spans="1:6" ht="15" x14ac:dyDescent="0.3">
      <c r="A3" s="348" t="s">
        <v>388</v>
      </c>
      <c r="B3" s="345"/>
      <c r="C3" s="345"/>
      <c r="D3" s="345"/>
      <c r="E3" s="345"/>
      <c r="F3" s="317" t="s">
        <v>361</v>
      </c>
    </row>
    <row r="4" spans="1:6" ht="15" x14ac:dyDescent="0.3">
      <c r="A4" s="126"/>
      <c r="B4" s="345"/>
      <c r="C4" s="345"/>
      <c r="D4" s="345"/>
      <c r="E4" s="345"/>
      <c r="F4" s="317" t="s">
        <v>389</v>
      </c>
    </row>
    <row r="5" spans="1:6" x14ac:dyDescent="0.3">
      <c r="A5" s="338"/>
      <c r="B5" s="338"/>
      <c r="C5" s="338"/>
      <c r="D5" s="338"/>
      <c r="E5" s="346"/>
      <c r="F5" s="346"/>
    </row>
    <row r="6" spans="1:6" ht="67.150000000000006" customHeight="1" x14ac:dyDescent="0.3">
      <c r="A6" s="321" t="s">
        <v>136</v>
      </c>
      <c r="B6" s="321" t="s">
        <v>149</v>
      </c>
      <c r="C6" s="322" t="s">
        <v>384</v>
      </c>
      <c r="D6" s="322" t="s">
        <v>385</v>
      </c>
      <c r="E6" s="323" t="s">
        <v>367</v>
      </c>
      <c r="F6" s="322" t="s">
        <v>368</v>
      </c>
    </row>
    <row r="7" spans="1:6" x14ac:dyDescent="0.3">
      <c r="A7" s="349">
        <v>2</v>
      </c>
      <c r="B7" s="326">
        <v>2019</v>
      </c>
      <c r="C7" s="327"/>
      <c r="D7" s="328"/>
      <c r="E7" s="329">
        <f>+D7+C7</f>
        <v>0</v>
      </c>
      <c r="F7" s="330">
        <v>0</v>
      </c>
    </row>
    <row r="8" spans="1:6" x14ac:dyDescent="0.3">
      <c r="A8" s="326">
        <v>3</v>
      </c>
      <c r="B8" s="326">
        <v>2020</v>
      </c>
      <c r="C8" s="327"/>
      <c r="D8" s="328"/>
      <c r="E8" s="329">
        <f t="shared" ref="E8:E59" si="0">+D8+C8</f>
        <v>0</v>
      </c>
      <c r="F8" s="330">
        <v>0</v>
      </c>
    </row>
    <row r="9" spans="1:6" x14ac:dyDescent="0.3">
      <c r="A9" s="326">
        <f t="shared" ref="A9:A59" si="1">A8+1</f>
        <v>4</v>
      </c>
      <c r="B9" s="326">
        <v>2021</v>
      </c>
      <c r="C9" s="327"/>
      <c r="D9" s="328"/>
      <c r="E9" s="329">
        <f t="shared" si="0"/>
        <v>0</v>
      </c>
      <c r="F9" s="330">
        <v>0</v>
      </c>
    </row>
    <row r="10" spans="1:6" x14ac:dyDescent="0.3">
      <c r="A10" s="326">
        <f t="shared" si="1"/>
        <v>5</v>
      </c>
      <c r="B10" s="326">
        <v>2022</v>
      </c>
      <c r="C10" s="327"/>
      <c r="D10" s="328"/>
      <c r="E10" s="329">
        <f t="shared" si="0"/>
        <v>0</v>
      </c>
      <c r="F10" s="330">
        <v>0</v>
      </c>
    </row>
    <row r="11" spans="1:6" x14ac:dyDescent="0.3">
      <c r="A11" s="326">
        <f t="shared" si="1"/>
        <v>6</v>
      </c>
      <c r="B11" s="326">
        <v>2023</v>
      </c>
      <c r="C11" s="327"/>
      <c r="D11" s="328"/>
      <c r="E11" s="329">
        <f t="shared" si="0"/>
        <v>0</v>
      </c>
      <c r="F11" s="330">
        <v>0</v>
      </c>
    </row>
    <row r="12" spans="1:6" x14ac:dyDescent="0.3">
      <c r="A12" s="326">
        <f t="shared" si="1"/>
        <v>7</v>
      </c>
      <c r="B12" s="326">
        <v>2024</v>
      </c>
      <c r="C12" s="327">
        <v>7624000</v>
      </c>
      <c r="D12" s="328">
        <v>1858150</v>
      </c>
      <c r="E12" s="329">
        <f t="shared" si="0"/>
        <v>9482150</v>
      </c>
      <c r="F12" s="330">
        <f t="shared" ref="F12:F59" si="2">E12*1.025^(B12-$B$12)</f>
        <v>9482150</v>
      </c>
    </row>
    <row r="13" spans="1:6" x14ac:dyDescent="0.3">
      <c r="A13" s="326">
        <f t="shared" si="1"/>
        <v>8</v>
      </c>
      <c r="B13" s="326">
        <v>2025</v>
      </c>
      <c r="C13" s="327">
        <v>11644000</v>
      </c>
      <c r="D13" s="328">
        <v>1858150</v>
      </c>
      <c r="E13" s="329">
        <f t="shared" si="0"/>
        <v>13502150</v>
      </c>
      <c r="F13" s="330">
        <f t="shared" si="2"/>
        <v>13839703.749999998</v>
      </c>
    </row>
    <row r="14" spans="1:6" x14ac:dyDescent="0.3">
      <c r="A14" s="326">
        <f t="shared" si="1"/>
        <v>9</v>
      </c>
      <c r="B14" s="326">
        <v>2026</v>
      </c>
      <c r="C14" s="327">
        <v>14454000</v>
      </c>
      <c r="D14" s="328">
        <v>1695600</v>
      </c>
      <c r="E14" s="329">
        <f t="shared" si="0"/>
        <v>16149600</v>
      </c>
      <c r="F14" s="330">
        <f t="shared" si="2"/>
        <v>16967173.5</v>
      </c>
    </row>
    <row r="15" spans="1:6" x14ac:dyDescent="0.3">
      <c r="A15" s="326">
        <f t="shared" si="1"/>
        <v>10</v>
      </c>
      <c r="B15" s="326">
        <v>2027</v>
      </c>
      <c r="C15" s="327"/>
      <c r="D15" s="328">
        <v>1695600</v>
      </c>
      <c r="E15" s="329">
        <f t="shared" si="0"/>
        <v>1695600</v>
      </c>
      <c r="F15" s="330">
        <f t="shared" si="2"/>
        <v>1825975.7437499999</v>
      </c>
    </row>
    <row r="16" spans="1:6" x14ac:dyDescent="0.3">
      <c r="A16" s="326">
        <f t="shared" si="1"/>
        <v>11</v>
      </c>
      <c r="B16" s="326">
        <v>2028</v>
      </c>
      <c r="C16" s="327">
        <v>9046000</v>
      </c>
      <c r="D16" s="328">
        <v>1695600</v>
      </c>
      <c r="E16" s="329">
        <f t="shared" si="0"/>
        <v>10741600</v>
      </c>
      <c r="F16" s="330">
        <f t="shared" si="2"/>
        <v>11856716.545937497</v>
      </c>
    </row>
    <row r="17" spans="1:6" x14ac:dyDescent="0.3">
      <c r="A17" s="326">
        <f t="shared" si="1"/>
        <v>12</v>
      </c>
      <c r="B17" s="326">
        <v>2029</v>
      </c>
      <c r="C17" s="327"/>
      <c r="D17" s="328">
        <v>1324150</v>
      </c>
      <c r="E17" s="329">
        <f t="shared" si="0"/>
        <v>1324150</v>
      </c>
      <c r="F17" s="330">
        <f t="shared" si="2"/>
        <v>1498154.1850991207</v>
      </c>
    </row>
    <row r="18" spans="1:6" x14ac:dyDescent="0.3">
      <c r="A18" s="326">
        <f t="shared" si="1"/>
        <v>13</v>
      </c>
      <c r="B18" s="326">
        <v>2030</v>
      </c>
      <c r="C18" s="327"/>
      <c r="D18" s="328">
        <v>1324150</v>
      </c>
      <c r="E18" s="329">
        <f t="shared" si="0"/>
        <v>1324150</v>
      </c>
      <c r="F18" s="330">
        <f t="shared" si="2"/>
        <v>1535608.0397265984</v>
      </c>
    </row>
    <row r="19" spans="1:6" x14ac:dyDescent="0.3">
      <c r="A19" s="326">
        <f t="shared" si="1"/>
        <v>14</v>
      </c>
      <c r="B19" s="326">
        <v>2031</v>
      </c>
      <c r="C19" s="327"/>
      <c r="D19" s="328">
        <v>1324150</v>
      </c>
      <c r="E19" s="329">
        <f t="shared" si="0"/>
        <v>1324150</v>
      </c>
      <c r="F19" s="330">
        <f t="shared" si="2"/>
        <v>1573998.2407197636</v>
      </c>
    </row>
    <row r="20" spans="1:6" x14ac:dyDescent="0.3">
      <c r="A20" s="326">
        <f t="shared" si="1"/>
        <v>15</v>
      </c>
      <c r="B20" s="326">
        <v>2032</v>
      </c>
      <c r="C20" s="327"/>
      <c r="D20" s="328">
        <v>1324150</v>
      </c>
      <c r="E20" s="329">
        <f t="shared" si="0"/>
        <v>1324150</v>
      </c>
      <c r="F20" s="330">
        <f t="shared" si="2"/>
        <v>1613348.1967377574</v>
      </c>
    </row>
    <row r="21" spans="1:6" x14ac:dyDescent="0.3">
      <c r="A21" s="326">
        <f t="shared" si="1"/>
        <v>16</v>
      </c>
      <c r="B21" s="326">
        <v>2033</v>
      </c>
      <c r="C21" s="327"/>
      <c r="D21" s="328">
        <v>1324150</v>
      </c>
      <c r="E21" s="329">
        <f t="shared" si="0"/>
        <v>1324150</v>
      </c>
      <c r="F21" s="330">
        <f t="shared" si="2"/>
        <v>1653681.9016562011</v>
      </c>
    </row>
    <row r="22" spans="1:6" x14ac:dyDescent="0.3">
      <c r="A22" s="326">
        <f t="shared" si="1"/>
        <v>17</v>
      </c>
      <c r="B22" s="326">
        <v>2034</v>
      </c>
      <c r="C22" s="327"/>
      <c r="D22" s="328">
        <v>1324150</v>
      </c>
      <c r="E22" s="329">
        <f t="shared" si="0"/>
        <v>1324150</v>
      </c>
      <c r="F22" s="330">
        <f t="shared" si="2"/>
        <v>1695023.9491976062</v>
      </c>
    </row>
    <row r="23" spans="1:6" x14ac:dyDescent="0.3">
      <c r="A23" s="326">
        <f t="shared" si="1"/>
        <v>18</v>
      </c>
      <c r="B23" s="326">
        <v>2035</v>
      </c>
      <c r="C23" s="327"/>
      <c r="D23" s="328">
        <v>1324150</v>
      </c>
      <c r="E23" s="329">
        <f t="shared" si="0"/>
        <v>1324150</v>
      </c>
      <c r="F23" s="330">
        <f t="shared" si="2"/>
        <v>1737399.5479275463</v>
      </c>
    </row>
    <row r="24" spans="1:6" x14ac:dyDescent="0.3">
      <c r="A24" s="326">
        <f t="shared" si="1"/>
        <v>19</v>
      </c>
      <c r="B24" s="326">
        <v>2036</v>
      </c>
      <c r="C24" s="327"/>
      <c r="D24" s="328">
        <v>1324150</v>
      </c>
      <c r="E24" s="329">
        <f t="shared" si="0"/>
        <v>1324150</v>
      </c>
      <c r="F24" s="330">
        <f t="shared" si="2"/>
        <v>1780834.5366257348</v>
      </c>
    </row>
    <row r="25" spans="1:6" x14ac:dyDescent="0.3">
      <c r="A25" s="326">
        <f t="shared" si="1"/>
        <v>20</v>
      </c>
      <c r="B25" s="326">
        <v>2037</v>
      </c>
      <c r="C25" s="327"/>
      <c r="D25" s="328">
        <v>1324150</v>
      </c>
      <c r="E25" s="329">
        <f t="shared" si="0"/>
        <v>1324150</v>
      </c>
      <c r="F25" s="330">
        <f t="shared" si="2"/>
        <v>1825355.4000413781</v>
      </c>
    </row>
    <row r="26" spans="1:6" x14ac:dyDescent="0.3">
      <c r="A26" s="326">
        <f t="shared" si="1"/>
        <v>21</v>
      </c>
      <c r="B26" s="326">
        <v>2038</v>
      </c>
      <c r="C26" s="327"/>
      <c r="D26" s="328">
        <v>1324150</v>
      </c>
      <c r="E26" s="329">
        <f t="shared" si="0"/>
        <v>1324150</v>
      </c>
      <c r="F26" s="330">
        <f t="shared" si="2"/>
        <v>1870989.2850424123</v>
      </c>
    </row>
    <row r="27" spans="1:6" x14ac:dyDescent="0.3">
      <c r="A27" s="326">
        <f t="shared" si="1"/>
        <v>22</v>
      </c>
      <c r="B27" s="326">
        <v>2039</v>
      </c>
      <c r="C27" s="327"/>
      <c r="D27" s="328">
        <v>1324150</v>
      </c>
      <c r="E27" s="329">
        <f t="shared" si="0"/>
        <v>1324150</v>
      </c>
      <c r="F27" s="330">
        <f t="shared" si="2"/>
        <v>1917764.017168473</v>
      </c>
    </row>
    <row r="28" spans="1:6" x14ac:dyDescent="0.3">
      <c r="A28" s="326">
        <f t="shared" si="1"/>
        <v>23</v>
      </c>
      <c r="B28" s="326">
        <v>2040</v>
      </c>
      <c r="C28" s="327">
        <v>1250000</v>
      </c>
      <c r="D28" s="328">
        <v>2466050</v>
      </c>
      <c r="E28" s="329">
        <f t="shared" si="0"/>
        <v>3716050</v>
      </c>
      <c r="F28" s="330">
        <f t="shared" si="2"/>
        <v>5516497.1116556861</v>
      </c>
    </row>
    <row r="29" spans="1:6" x14ac:dyDescent="0.3">
      <c r="A29" s="326">
        <f t="shared" si="1"/>
        <v>24</v>
      </c>
      <c r="B29" s="326">
        <v>2041</v>
      </c>
      <c r="C29" s="327">
        <v>8063000</v>
      </c>
      <c r="D29" s="328">
        <v>2466050</v>
      </c>
      <c r="E29" s="329">
        <f t="shared" si="0"/>
        <v>10529050</v>
      </c>
      <c r="F29" s="330">
        <f t="shared" si="2"/>
        <v>16021194.752846502</v>
      </c>
    </row>
    <row r="30" spans="1:6" x14ac:dyDescent="0.3">
      <c r="A30" s="326">
        <f t="shared" si="1"/>
        <v>25</v>
      </c>
      <c r="B30" s="326">
        <v>2042</v>
      </c>
      <c r="C30" s="327"/>
      <c r="D30" s="328">
        <v>2493550</v>
      </c>
      <c r="E30" s="329">
        <f t="shared" si="0"/>
        <v>2493550</v>
      </c>
      <c r="F30" s="330">
        <f t="shared" si="2"/>
        <v>3889086.9955370529</v>
      </c>
    </row>
    <row r="31" spans="1:6" x14ac:dyDescent="0.3">
      <c r="A31" s="326">
        <f t="shared" si="1"/>
        <v>26</v>
      </c>
      <c r="B31" s="326">
        <v>2043</v>
      </c>
      <c r="C31" s="327"/>
      <c r="D31" s="328">
        <v>2493550</v>
      </c>
      <c r="E31" s="329">
        <f t="shared" si="0"/>
        <v>2493550</v>
      </c>
      <c r="F31" s="330">
        <f t="shared" si="2"/>
        <v>3986314.1704254793</v>
      </c>
    </row>
    <row r="32" spans="1:6" x14ac:dyDescent="0.3">
      <c r="A32" s="326">
        <f t="shared" si="1"/>
        <v>27</v>
      </c>
      <c r="B32" s="326">
        <v>2044</v>
      </c>
      <c r="C32" s="327"/>
      <c r="D32" s="328">
        <v>2493550</v>
      </c>
      <c r="E32" s="329">
        <f t="shared" si="0"/>
        <v>2493550</v>
      </c>
      <c r="F32" s="330">
        <f t="shared" si="2"/>
        <v>4085972.0246861158</v>
      </c>
    </row>
    <row r="33" spans="1:6" x14ac:dyDescent="0.3">
      <c r="A33" s="326">
        <f t="shared" si="1"/>
        <v>28</v>
      </c>
      <c r="B33" s="326">
        <v>2045</v>
      </c>
      <c r="C33" s="327"/>
      <c r="D33" s="328">
        <v>2493550</v>
      </c>
      <c r="E33" s="329">
        <f t="shared" si="0"/>
        <v>2493550</v>
      </c>
      <c r="F33" s="330">
        <f t="shared" si="2"/>
        <v>4188121.3253032682</v>
      </c>
    </row>
    <row r="34" spans="1:6" x14ac:dyDescent="0.3">
      <c r="A34" s="326">
        <f t="shared" si="1"/>
        <v>29</v>
      </c>
      <c r="B34" s="326">
        <v>2046</v>
      </c>
      <c r="C34" s="327"/>
      <c r="D34" s="328">
        <v>2493550</v>
      </c>
      <c r="E34" s="329">
        <f t="shared" si="0"/>
        <v>2493550</v>
      </c>
      <c r="F34" s="330">
        <f t="shared" si="2"/>
        <v>4292824.3584358497</v>
      </c>
    </row>
    <row r="35" spans="1:6" x14ac:dyDescent="0.3">
      <c r="A35" s="326">
        <f t="shared" si="1"/>
        <v>30</v>
      </c>
      <c r="B35" s="326">
        <v>2047</v>
      </c>
      <c r="C35" s="327"/>
      <c r="D35" s="328">
        <v>2493550</v>
      </c>
      <c r="E35" s="329">
        <f t="shared" si="0"/>
        <v>2493550</v>
      </c>
      <c r="F35" s="330">
        <f t="shared" si="2"/>
        <v>4400144.9673967464</v>
      </c>
    </row>
    <row r="36" spans="1:6" x14ac:dyDescent="0.3">
      <c r="A36" s="326">
        <f t="shared" si="1"/>
        <v>31</v>
      </c>
      <c r="B36" s="326">
        <v>2048</v>
      </c>
      <c r="C36" s="327"/>
      <c r="D36" s="328">
        <v>2482000</v>
      </c>
      <c r="E36" s="329">
        <f t="shared" si="0"/>
        <v>2482000</v>
      </c>
      <c r="F36" s="330">
        <f t="shared" si="2"/>
        <v>4489257.806863986</v>
      </c>
    </row>
    <row r="37" spans="1:6" x14ac:dyDescent="0.3">
      <c r="A37" s="326">
        <f t="shared" si="1"/>
        <v>32</v>
      </c>
      <c r="B37" s="326">
        <v>2049</v>
      </c>
      <c r="C37" s="327"/>
      <c r="D37" s="328">
        <v>1682000</v>
      </c>
      <c r="E37" s="329">
        <f t="shared" si="0"/>
        <v>1682000</v>
      </c>
      <c r="F37" s="330">
        <f t="shared" si="2"/>
        <v>3118333.973377862</v>
      </c>
    </row>
    <row r="38" spans="1:6" x14ac:dyDescent="0.3">
      <c r="A38" s="326">
        <f t="shared" si="1"/>
        <v>33</v>
      </c>
      <c r="B38" s="326">
        <v>2050</v>
      </c>
      <c r="C38" s="327"/>
      <c r="D38" s="328">
        <v>1682000</v>
      </c>
      <c r="E38" s="329">
        <f t="shared" si="0"/>
        <v>1682000</v>
      </c>
      <c r="F38" s="330">
        <f t="shared" si="2"/>
        <v>3196292.3227123083</v>
      </c>
    </row>
    <row r="39" spans="1:6" x14ac:dyDescent="0.3">
      <c r="A39" s="326">
        <f t="shared" si="1"/>
        <v>34</v>
      </c>
      <c r="B39" s="326">
        <v>2051</v>
      </c>
      <c r="C39" s="327">
        <v>190000</v>
      </c>
      <c r="D39" s="328">
        <v>315100</v>
      </c>
      <c r="E39" s="329">
        <f t="shared" si="0"/>
        <v>505100</v>
      </c>
      <c r="F39" s="330">
        <f t="shared" si="2"/>
        <v>983833.78924318461</v>
      </c>
    </row>
    <row r="40" spans="1:6" x14ac:dyDescent="0.3">
      <c r="A40" s="326">
        <f t="shared" si="1"/>
        <v>35</v>
      </c>
      <c r="B40" s="326">
        <v>2052</v>
      </c>
      <c r="C40" s="327"/>
      <c r="D40" s="328">
        <v>295500</v>
      </c>
      <c r="E40" s="329">
        <f t="shared" si="0"/>
        <v>295500</v>
      </c>
      <c r="F40" s="330">
        <f t="shared" si="2"/>
        <v>589964.27804275404</v>
      </c>
    </row>
    <row r="41" spans="1:6" x14ac:dyDescent="0.3">
      <c r="A41" s="326">
        <f t="shared" si="1"/>
        <v>36</v>
      </c>
      <c r="B41" s="326">
        <v>2053</v>
      </c>
      <c r="C41" s="327"/>
      <c r="D41" s="328">
        <v>318500</v>
      </c>
      <c r="E41" s="329">
        <f t="shared" si="0"/>
        <v>318500</v>
      </c>
      <c r="F41" s="330">
        <f t="shared" si="2"/>
        <v>651780.7550610241</v>
      </c>
    </row>
    <row r="42" spans="1:6" x14ac:dyDescent="0.3">
      <c r="A42" s="326">
        <f t="shared" si="1"/>
        <v>37</v>
      </c>
      <c r="B42" s="326">
        <v>2054</v>
      </c>
      <c r="C42" s="327">
        <v>839200</v>
      </c>
      <c r="D42" s="328">
        <v>93500</v>
      </c>
      <c r="E42" s="329">
        <f t="shared" si="0"/>
        <v>932700</v>
      </c>
      <c r="F42" s="330">
        <f t="shared" si="2"/>
        <v>1956401.2810095837</v>
      </c>
    </row>
    <row r="43" spans="1:6" x14ac:dyDescent="0.3">
      <c r="A43" s="326">
        <f t="shared" si="1"/>
        <v>38</v>
      </c>
      <c r="B43" s="326">
        <v>2055</v>
      </c>
      <c r="C43" s="327"/>
      <c r="D43" s="328">
        <v>93500</v>
      </c>
      <c r="E43" s="329">
        <f t="shared" si="0"/>
        <v>93500</v>
      </c>
      <c r="F43" s="330">
        <f t="shared" si="2"/>
        <v>201025.63286025092</v>
      </c>
    </row>
    <row r="44" spans="1:6" x14ac:dyDescent="0.3">
      <c r="A44" s="326">
        <f t="shared" si="1"/>
        <v>39</v>
      </c>
      <c r="B44" s="326">
        <v>2056</v>
      </c>
      <c r="C44" s="327"/>
      <c r="D44" s="328">
        <v>56050</v>
      </c>
      <c r="E44" s="329">
        <f t="shared" si="0"/>
        <v>56050</v>
      </c>
      <c r="F44" s="330">
        <f t="shared" si="2"/>
        <v>123520.57636216565</v>
      </c>
    </row>
    <row r="45" spans="1:6" x14ac:dyDescent="0.3">
      <c r="A45" s="326">
        <f t="shared" si="1"/>
        <v>40</v>
      </c>
      <c r="B45" s="326">
        <v>2057</v>
      </c>
      <c r="C45" s="327"/>
      <c r="D45" s="328">
        <v>56050</v>
      </c>
      <c r="E45" s="329">
        <f t="shared" si="0"/>
        <v>56050</v>
      </c>
      <c r="F45" s="330">
        <f t="shared" si="2"/>
        <v>126608.59077121978</v>
      </c>
    </row>
    <row r="46" spans="1:6" x14ac:dyDescent="0.3">
      <c r="A46" s="326">
        <f t="shared" si="1"/>
        <v>41</v>
      </c>
      <c r="B46" s="326">
        <v>2058</v>
      </c>
      <c r="C46" s="327"/>
      <c r="D46" s="328">
        <v>56050</v>
      </c>
      <c r="E46" s="329">
        <f t="shared" si="0"/>
        <v>56050</v>
      </c>
      <c r="F46" s="330">
        <f t="shared" si="2"/>
        <v>129773.80554050027</v>
      </c>
    </row>
    <row r="47" spans="1:6" x14ac:dyDescent="0.3">
      <c r="A47" s="326">
        <f t="shared" si="1"/>
        <v>42</v>
      </c>
      <c r="B47" s="326">
        <v>2059</v>
      </c>
      <c r="C47" s="327"/>
      <c r="D47" s="328">
        <v>27500</v>
      </c>
      <c r="E47" s="329">
        <f t="shared" si="0"/>
        <v>27500</v>
      </c>
      <c r="F47" s="330">
        <f t="shared" si="2"/>
        <v>65263.142616821606</v>
      </c>
    </row>
    <row r="48" spans="1:6" x14ac:dyDescent="0.3">
      <c r="A48" s="326">
        <f t="shared" si="1"/>
        <v>43</v>
      </c>
      <c r="B48" s="326">
        <v>2060</v>
      </c>
      <c r="C48" s="327"/>
      <c r="D48" s="328">
        <v>27500</v>
      </c>
      <c r="E48" s="329">
        <f t="shared" si="0"/>
        <v>27500</v>
      </c>
      <c r="F48" s="330">
        <f t="shared" si="2"/>
        <v>66894.721182242152</v>
      </c>
    </row>
    <row r="49" spans="1:6" x14ac:dyDescent="0.3">
      <c r="A49" s="326">
        <f t="shared" si="1"/>
        <v>44</v>
      </c>
      <c r="B49" s="326">
        <v>2061</v>
      </c>
      <c r="C49" s="327"/>
      <c r="D49" s="328">
        <v>27500</v>
      </c>
      <c r="E49" s="329">
        <f t="shared" si="0"/>
        <v>27500</v>
      </c>
      <c r="F49" s="330">
        <f t="shared" si="2"/>
        <v>68567.0892117982</v>
      </c>
    </row>
    <row r="50" spans="1:6" x14ac:dyDescent="0.3">
      <c r="A50" s="326">
        <f t="shared" si="1"/>
        <v>45</v>
      </c>
      <c r="B50" s="326">
        <v>2062</v>
      </c>
      <c r="C50" s="327"/>
      <c r="D50" s="328">
        <v>27500</v>
      </c>
      <c r="E50" s="329">
        <f t="shared" si="0"/>
        <v>27500</v>
      </c>
      <c r="F50" s="330">
        <f t="shared" si="2"/>
        <v>70281.26644209314</v>
      </c>
    </row>
    <row r="51" spans="1:6" x14ac:dyDescent="0.3">
      <c r="A51" s="326">
        <f t="shared" si="1"/>
        <v>46</v>
      </c>
      <c r="B51" s="326">
        <v>2063</v>
      </c>
      <c r="C51" s="327"/>
      <c r="D51" s="328">
        <v>27500</v>
      </c>
      <c r="E51" s="329">
        <f t="shared" si="0"/>
        <v>27500</v>
      </c>
      <c r="F51" s="330">
        <f t="shared" si="2"/>
        <v>72038.298103145469</v>
      </c>
    </row>
    <row r="52" spans="1:6" x14ac:dyDescent="0.3">
      <c r="A52" s="326">
        <f t="shared" si="1"/>
        <v>47</v>
      </c>
      <c r="B52" s="326">
        <v>2064</v>
      </c>
      <c r="C52" s="327"/>
      <c r="D52" s="328">
        <v>27500</v>
      </c>
      <c r="E52" s="329">
        <f t="shared" si="0"/>
        <v>27500</v>
      </c>
      <c r="F52" s="330">
        <f t="shared" si="2"/>
        <v>73839.255555724099</v>
      </c>
    </row>
    <row r="53" spans="1:6" x14ac:dyDescent="0.3">
      <c r="A53" s="326">
        <f t="shared" si="1"/>
        <v>48</v>
      </c>
      <c r="B53" s="326">
        <v>2065</v>
      </c>
      <c r="C53" s="327"/>
      <c r="D53" s="328">
        <v>27500</v>
      </c>
      <c r="E53" s="329">
        <f t="shared" si="0"/>
        <v>27500</v>
      </c>
      <c r="F53" s="330">
        <f t="shared" si="2"/>
        <v>75685.236944617194</v>
      </c>
    </row>
    <row r="54" spans="1:6" x14ac:dyDescent="0.3">
      <c r="A54" s="326">
        <f t="shared" si="1"/>
        <v>49</v>
      </c>
      <c r="B54" s="326">
        <v>2066</v>
      </c>
      <c r="C54" s="327"/>
      <c r="D54" s="328">
        <v>27500</v>
      </c>
      <c r="E54" s="329">
        <f t="shared" si="0"/>
        <v>27500</v>
      </c>
      <c r="F54" s="330">
        <f t="shared" si="2"/>
        <v>77577.367868232628</v>
      </c>
    </row>
    <row r="55" spans="1:6" x14ac:dyDescent="0.3">
      <c r="A55" s="326">
        <f t="shared" si="1"/>
        <v>50</v>
      </c>
      <c r="B55" s="326">
        <v>2067</v>
      </c>
      <c r="C55" s="327"/>
      <c r="D55" s="328">
        <v>27500</v>
      </c>
      <c r="E55" s="329">
        <f t="shared" si="0"/>
        <v>27500</v>
      </c>
      <c r="F55" s="330">
        <f t="shared" si="2"/>
        <v>79516.802064938442</v>
      </c>
    </row>
    <row r="56" spans="1:6" x14ac:dyDescent="0.3">
      <c r="A56" s="326">
        <f t="shared" si="1"/>
        <v>51</v>
      </c>
      <c r="B56" s="326">
        <v>2068</v>
      </c>
      <c r="C56" s="327"/>
      <c r="D56" s="328">
        <v>27500</v>
      </c>
      <c r="E56" s="329">
        <f t="shared" si="0"/>
        <v>27500</v>
      </c>
      <c r="F56" s="330">
        <f t="shared" si="2"/>
        <v>81504.722116561883</v>
      </c>
    </row>
    <row r="57" spans="1:6" x14ac:dyDescent="0.3">
      <c r="A57" s="326">
        <f t="shared" si="1"/>
        <v>52</v>
      </c>
      <c r="B57" s="326">
        <v>2069</v>
      </c>
      <c r="C57" s="327"/>
      <c r="D57" s="328">
        <v>27500</v>
      </c>
      <c r="E57" s="329">
        <f t="shared" si="0"/>
        <v>27500</v>
      </c>
      <c r="F57" s="330">
        <f t="shared" si="2"/>
        <v>83542.340169475938</v>
      </c>
    </row>
    <row r="58" spans="1:6" x14ac:dyDescent="0.3">
      <c r="A58" s="326">
        <f t="shared" si="1"/>
        <v>53</v>
      </c>
      <c r="B58" s="326">
        <v>2070</v>
      </c>
      <c r="C58" s="327"/>
      <c r="D58" s="328">
        <v>27500</v>
      </c>
      <c r="E58" s="329">
        <f t="shared" si="0"/>
        <v>27500</v>
      </c>
      <c r="F58" s="330">
        <f t="shared" si="2"/>
        <v>85630.898673712814</v>
      </c>
    </row>
    <row r="59" spans="1:6" x14ac:dyDescent="0.3">
      <c r="A59" s="326">
        <f t="shared" si="1"/>
        <v>54</v>
      </c>
      <c r="B59" s="326">
        <v>2071</v>
      </c>
      <c r="C59" s="327"/>
      <c r="D59" s="328">
        <v>27500</v>
      </c>
      <c r="E59" s="329">
        <f t="shared" si="0"/>
        <v>27500</v>
      </c>
      <c r="F59" s="330">
        <f t="shared" si="2"/>
        <v>87771.671140555656</v>
      </c>
    </row>
    <row r="60" spans="1:6" x14ac:dyDescent="0.3">
      <c r="A60" s="326"/>
      <c r="B60" s="333" t="s">
        <v>204</v>
      </c>
      <c r="C60" s="334">
        <f>SUM(C7:C59)</f>
        <v>53110200</v>
      </c>
      <c r="D60" s="334">
        <f>SUM(D7:D59)</f>
        <v>50749900</v>
      </c>
      <c r="E60" s="334">
        <f>SUM(E7:E59)</f>
        <v>103860100</v>
      </c>
      <c r="F60" s="334">
        <f>SUM(F7:F59)</f>
        <v>135608938.16985154</v>
      </c>
    </row>
    <row r="61" spans="1:6" x14ac:dyDescent="0.3">
      <c r="A61" s="338"/>
      <c r="B61" s="339"/>
      <c r="C61" s="126"/>
      <c r="D61" s="311"/>
      <c r="E61" s="126"/>
      <c r="F61" s="126"/>
    </row>
    <row r="62" spans="1:6" x14ac:dyDescent="0.3">
      <c r="A62" s="338"/>
      <c r="B62" s="339"/>
      <c r="C62" s="126" t="s">
        <v>377</v>
      </c>
      <c r="D62" s="341">
        <v>0.25</v>
      </c>
      <c r="E62" s="334">
        <f>+$D62*E60</f>
        <v>25965025</v>
      </c>
      <c r="F62" s="334">
        <f>+$D62*F60</f>
        <v>33902234.542462885</v>
      </c>
    </row>
    <row r="63" spans="1:6" x14ac:dyDescent="0.3">
      <c r="F63" s="160"/>
    </row>
  </sheetData>
  <printOptions horizontalCentered="1"/>
  <pageMargins left="0.25" right="0.25" top="0.5" bottom="0.5" header="0.3" footer="0.3"/>
  <pageSetup scale="83" orientation="portrait" r:id="rId1"/>
  <customProperties>
    <customPr name="_pios_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3"/>
  <sheetViews>
    <sheetView workbookViewId="0">
      <selection activeCell="C5" sqref="C5"/>
    </sheetView>
  </sheetViews>
  <sheetFormatPr defaultRowHeight="14.5" x14ac:dyDescent="0.35"/>
  <cols>
    <col min="2" max="2" width="21.7265625" bestFit="1" customWidth="1"/>
    <col min="3" max="3" width="10.7265625" bestFit="1" customWidth="1"/>
    <col min="4" max="4" width="9.7265625" customWidth="1"/>
    <col min="6" max="6" width="10.7265625" bestFit="1" customWidth="1"/>
    <col min="7" max="7" width="14.26953125" bestFit="1" customWidth="1"/>
    <col min="8" max="8" width="16.26953125" bestFit="1" customWidth="1"/>
    <col min="9" max="10" width="14.26953125" bestFit="1" customWidth="1"/>
    <col min="11" max="11" width="11.54296875" bestFit="1" customWidth="1"/>
  </cols>
  <sheetData>
    <row r="3" spans="1:13" x14ac:dyDescent="0.35">
      <c r="B3" s="431"/>
      <c r="C3" s="431"/>
      <c r="D3" s="432" t="s">
        <v>426</v>
      </c>
      <c r="E3" s="432"/>
      <c r="F3" s="432"/>
      <c r="G3" s="432"/>
      <c r="H3" s="432"/>
      <c r="I3" s="433"/>
      <c r="J3" s="433"/>
    </row>
    <row r="4" spans="1:13" x14ac:dyDescent="0.35">
      <c r="B4" s="17" t="s">
        <v>422</v>
      </c>
      <c r="C4" s="17" t="s">
        <v>423</v>
      </c>
      <c r="D4" s="17" t="s">
        <v>427</v>
      </c>
      <c r="E4" s="17" t="s">
        <v>424</v>
      </c>
      <c r="F4" s="17" t="s">
        <v>425</v>
      </c>
      <c r="G4" s="17" t="s">
        <v>430</v>
      </c>
      <c r="H4" s="17" t="s">
        <v>428</v>
      </c>
      <c r="I4" s="17">
        <v>2024</v>
      </c>
      <c r="J4" s="17">
        <v>2025</v>
      </c>
    </row>
    <row r="5" spans="1:13" x14ac:dyDescent="0.35">
      <c r="B5" t="s">
        <v>421</v>
      </c>
      <c r="C5" s="390">
        <v>44377</v>
      </c>
      <c r="D5" s="434">
        <v>48</v>
      </c>
      <c r="E5" s="390">
        <v>44440</v>
      </c>
      <c r="F5" s="390">
        <v>45900</v>
      </c>
      <c r="G5" s="389">
        <v>2633046</v>
      </c>
      <c r="H5" s="389">
        <v>55469.15</v>
      </c>
      <c r="I5" s="413">
        <f>H5*12</f>
        <v>665629.80000000005</v>
      </c>
      <c r="J5" s="413">
        <f>H5*8</f>
        <v>443753.2</v>
      </c>
      <c r="K5" s="389"/>
    </row>
    <row r="6" spans="1:13" x14ac:dyDescent="0.35">
      <c r="A6" s="394"/>
      <c r="B6" s="394" t="s">
        <v>429</v>
      </c>
      <c r="C6" s="436">
        <v>44165</v>
      </c>
      <c r="D6" s="437">
        <v>36</v>
      </c>
      <c r="E6" s="438">
        <v>44927</v>
      </c>
      <c r="F6" s="438">
        <v>46022</v>
      </c>
      <c r="G6" s="398">
        <v>4035412</v>
      </c>
      <c r="H6" s="398">
        <v>112094.79</v>
      </c>
      <c r="I6" s="414">
        <f>H6*12</f>
        <v>1345137.48</v>
      </c>
      <c r="J6" s="414">
        <f>H6*12</f>
        <v>1345137.48</v>
      </c>
      <c r="K6" s="394"/>
      <c r="L6" s="394"/>
      <c r="M6" s="394"/>
    </row>
    <row r="7" spans="1:13" x14ac:dyDescent="0.35">
      <c r="B7" t="s">
        <v>429</v>
      </c>
      <c r="C7" s="390">
        <v>45473</v>
      </c>
      <c r="D7" s="434">
        <v>36</v>
      </c>
      <c r="E7" s="390">
        <v>45474</v>
      </c>
      <c r="F7" s="390">
        <v>46568</v>
      </c>
      <c r="G7" s="48">
        <v>4471694</v>
      </c>
      <c r="H7" s="48">
        <v>134083.85</v>
      </c>
      <c r="I7" s="4">
        <f>H7*6</f>
        <v>804503.10000000009</v>
      </c>
      <c r="J7" s="4">
        <f>H7*12</f>
        <v>1609006.2000000002</v>
      </c>
    </row>
    <row r="8" spans="1:13" x14ac:dyDescent="0.35">
      <c r="B8" t="s">
        <v>421</v>
      </c>
      <c r="C8" s="390">
        <v>45838</v>
      </c>
      <c r="D8" s="434">
        <v>36</v>
      </c>
      <c r="E8" s="390">
        <v>45839</v>
      </c>
      <c r="F8" s="390">
        <v>46934</v>
      </c>
      <c r="G8" s="48">
        <v>4822534</v>
      </c>
      <c r="H8" s="48">
        <v>133959.27777777778</v>
      </c>
      <c r="J8" s="4">
        <f>H8*6</f>
        <v>803755.66666666674</v>
      </c>
    </row>
    <row r="9" spans="1:13" x14ac:dyDescent="0.35">
      <c r="B9" t="s">
        <v>432</v>
      </c>
      <c r="C9" s="390"/>
      <c r="D9" s="434"/>
      <c r="E9" s="390"/>
      <c r="F9" s="390"/>
      <c r="G9" s="48"/>
      <c r="H9" s="48"/>
      <c r="I9" s="4">
        <f>2748681.33-2775834.96</f>
        <v>-27153.629999999888</v>
      </c>
      <c r="J9" s="4"/>
    </row>
    <row r="10" spans="1:13" ht="15" thickBot="1" x14ac:dyDescent="0.4">
      <c r="B10" t="s">
        <v>431</v>
      </c>
      <c r="I10" s="435">
        <f>SUM(I5:I9)</f>
        <v>2788116.75</v>
      </c>
      <c r="J10" s="435">
        <f>SUM(J5:J9)</f>
        <v>4201652.5466666669</v>
      </c>
    </row>
    <row r="11" spans="1:13" ht="15" thickTop="1" x14ac:dyDescent="0.35">
      <c r="G11" s="4">
        <f>G7/2</f>
        <v>2235847</v>
      </c>
      <c r="I11" s="413"/>
    </row>
    <row r="12" spans="1:13" x14ac:dyDescent="0.35">
      <c r="G12" s="4"/>
      <c r="I12" s="413"/>
    </row>
    <row r="13" spans="1:13" x14ac:dyDescent="0.35">
      <c r="H13" t="s">
        <v>433</v>
      </c>
      <c r="I13" s="413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pane xSplit="2" ySplit="3" topLeftCell="C7" activePane="bottomRight" state="frozen"/>
      <selection activeCell="D29" sqref="D29:E29"/>
      <selection pane="topRight" activeCell="D29" sqref="D29:E29"/>
      <selection pane="bottomLeft" activeCell="D29" sqref="D29:E29"/>
      <selection pane="bottomRight" activeCell="C22" sqref="C22"/>
    </sheetView>
  </sheetViews>
  <sheetFormatPr defaultColWidth="9.26953125" defaultRowHeight="13" x14ac:dyDescent="0.3"/>
  <cols>
    <col min="1" max="1" width="3.54296875" style="54" customWidth="1"/>
    <col min="2" max="2" width="36.54296875" style="54" customWidth="1"/>
    <col min="3" max="3" width="14.453125" style="72" bestFit="1" customWidth="1"/>
    <col min="4" max="4" width="12.26953125" style="54" bestFit="1" customWidth="1"/>
    <col min="5" max="5" width="14.7265625" style="54" bestFit="1" customWidth="1"/>
    <col min="6" max="16384" width="9.26953125" style="54"/>
  </cols>
  <sheetData>
    <row r="1" spans="1:3" x14ac:dyDescent="0.3">
      <c r="A1" s="53" t="s">
        <v>0</v>
      </c>
    </row>
    <row r="2" spans="1:3" x14ac:dyDescent="0.3">
      <c r="A2" s="53" t="s">
        <v>18</v>
      </c>
    </row>
    <row r="3" spans="1:3" x14ac:dyDescent="0.3">
      <c r="A3" s="53"/>
      <c r="C3" s="74">
        <v>2023</v>
      </c>
    </row>
    <row r="4" spans="1:3" x14ac:dyDescent="0.3">
      <c r="A4" s="54">
        <f>ROW()</f>
        <v>4</v>
      </c>
      <c r="B4" s="55" t="s">
        <v>19</v>
      </c>
      <c r="C4" s="56">
        <v>26701829.023333333</v>
      </c>
    </row>
    <row r="5" spans="1:3" x14ac:dyDescent="0.3">
      <c r="A5" s="54">
        <f>ROW()</f>
        <v>5</v>
      </c>
      <c r="B5" s="57" t="s">
        <v>20</v>
      </c>
      <c r="C5" s="58"/>
    </row>
    <row r="6" spans="1:3" x14ac:dyDescent="0.3">
      <c r="A6" s="54">
        <f>ROW()</f>
        <v>6</v>
      </c>
      <c r="B6" s="57" t="s">
        <v>21</v>
      </c>
      <c r="C6" s="58"/>
    </row>
    <row r="7" spans="1:3" x14ac:dyDescent="0.3">
      <c r="A7" s="54">
        <f>ROW()</f>
        <v>7</v>
      </c>
      <c r="B7" s="57" t="s">
        <v>22</v>
      </c>
      <c r="C7" s="58"/>
    </row>
    <row r="8" spans="1:3" x14ac:dyDescent="0.3">
      <c r="A8" s="54">
        <f>ROW()</f>
        <v>8</v>
      </c>
      <c r="B8" s="57" t="s">
        <v>23</v>
      </c>
      <c r="C8" s="58"/>
    </row>
    <row r="9" spans="1:3" x14ac:dyDescent="0.3">
      <c r="A9" s="54">
        <f>ROW()</f>
        <v>9</v>
      </c>
      <c r="B9" s="57" t="s">
        <v>24</v>
      </c>
      <c r="C9" s="58"/>
    </row>
    <row r="10" spans="1:3" x14ac:dyDescent="0.3">
      <c r="A10" s="54">
        <f>ROW()</f>
        <v>10</v>
      </c>
      <c r="B10" s="57" t="s">
        <v>25</v>
      </c>
      <c r="C10" s="58">
        <v>1092602</v>
      </c>
    </row>
    <row r="11" spans="1:3" x14ac:dyDescent="0.3">
      <c r="A11" s="54">
        <f>ROW()</f>
        <v>11</v>
      </c>
      <c r="B11" s="57" t="s">
        <v>26</v>
      </c>
      <c r="C11" s="58">
        <v>32798731.086825676</v>
      </c>
    </row>
    <row r="12" spans="1:3" x14ac:dyDescent="0.3">
      <c r="A12" s="54">
        <f>ROW()</f>
        <v>12</v>
      </c>
      <c r="B12" s="57" t="s">
        <v>27</v>
      </c>
      <c r="C12" s="58"/>
    </row>
    <row r="13" spans="1:3" x14ac:dyDescent="0.3">
      <c r="A13" s="54">
        <f>ROW()</f>
        <v>13</v>
      </c>
      <c r="B13" s="55" t="s">
        <v>28</v>
      </c>
      <c r="C13" s="58"/>
    </row>
    <row r="14" spans="1:3" x14ac:dyDescent="0.3">
      <c r="A14" s="54">
        <f>ROW()</f>
        <v>14</v>
      </c>
      <c r="B14" s="57" t="s">
        <v>29</v>
      </c>
      <c r="C14" s="59"/>
    </row>
    <row r="15" spans="1:3" x14ac:dyDescent="0.3">
      <c r="A15" s="54">
        <f>ROW()</f>
        <v>15</v>
      </c>
      <c r="B15" s="57" t="s">
        <v>30</v>
      </c>
      <c r="C15" s="58">
        <v>909747.81499999994</v>
      </c>
    </row>
    <row r="16" spans="1:3" x14ac:dyDescent="0.3">
      <c r="A16" s="54">
        <f>ROW()</f>
        <v>16</v>
      </c>
      <c r="B16" s="57" t="s">
        <v>31</v>
      </c>
      <c r="C16" s="58">
        <f>C55</f>
        <v>-17318003.52428339</v>
      </c>
    </row>
    <row r="17" spans="1:5" x14ac:dyDescent="0.3">
      <c r="A17" s="54">
        <f>ROW()</f>
        <v>17</v>
      </c>
      <c r="B17" s="61" t="s">
        <v>32</v>
      </c>
      <c r="C17" s="58"/>
    </row>
    <row r="18" spans="1:5" x14ac:dyDescent="0.3">
      <c r="A18" s="54">
        <f>ROW()</f>
        <v>18</v>
      </c>
      <c r="B18" s="57" t="s">
        <v>33</v>
      </c>
      <c r="C18" s="62">
        <f>SUM(C4:C17)</f>
        <v>44184906.400875613</v>
      </c>
    </row>
    <row r="19" spans="1:5" x14ac:dyDescent="0.3">
      <c r="A19" s="54">
        <f>ROW()</f>
        <v>19</v>
      </c>
      <c r="B19" s="61"/>
      <c r="C19" s="63"/>
    </row>
    <row r="20" spans="1:5" ht="13.5" thickBot="1" x14ac:dyDescent="0.35">
      <c r="A20" s="54">
        <f>ROW()</f>
        <v>20</v>
      </c>
      <c r="B20" s="61" t="s">
        <v>34</v>
      </c>
      <c r="C20" s="64">
        <f>-C18</f>
        <v>-44184906.400875613</v>
      </c>
    </row>
    <row r="21" spans="1:5" ht="13.5" thickTop="1" x14ac:dyDescent="0.3">
      <c r="A21" s="54">
        <f>ROW()</f>
        <v>21</v>
      </c>
    </row>
    <row r="22" spans="1:5" x14ac:dyDescent="0.3">
      <c r="A22" s="54">
        <f>ROW()</f>
        <v>22</v>
      </c>
      <c r="B22" s="61" t="s">
        <v>35</v>
      </c>
    </row>
    <row r="23" spans="1:5" x14ac:dyDescent="0.3">
      <c r="A23" s="54">
        <f>ROW()</f>
        <v>23</v>
      </c>
      <c r="B23" s="65" t="s">
        <v>36</v>
      </c>
      <c r="C23" s="56">
        <v>543846300.85019994</v>
      </c>
    </row>
    <row r="24" spans="1:5" x14ac:dyDescent="0.3">
      <c r="A24" s="54">
        <f>ROW()</f>
        <v>24</v>
      </c>
      <c r="B24" s="65" t="s">
        <v>37</v>
      </c>
      <c r="C24" s="66">
        <v>-446719100.07285523</v>
      </c>
      <c r="D24" s="386"/>
      <c r="E24" s="387"/>
    </row>
    <row r="25" spans="1:5" x14ac:dyDescent="0.3">
      <c r="A25" s="54">
        <f>ROW()</f>
        <v>25</v>
      </c>
      <c r="B25" s="61" t="s">
        <v>38</v>
      </c>
      <c r="C25" s="66">
        <v>-194717109.64926672</v>
      </c>
    </row>
    <row r="26" spans="1:5" x14ac:dyDescent="0.3">
      <c r="A26" s="54">
        <f>ROW()</f>
        <v>26</v>
      </c>
      <c r="B26" s="61" t="s">
        <v>39</v>
      </c>
      <c r="C26" s="66">
        <v>8601864.1335185897</v>
      </c>
    </row>
    <row r="27" spans="1:5" x14ac:dyDescent="0.3">
      <c r="A27" s="54">
        <f>ROW()</f>
        <v>27</v>
      </c>
      <c r="B27" s="61" t="s">
        <v>40</v>
      </c>
      <c r="C27" s="66">
        <v>0</v>
      </c>
    </row>
    <row r="28" spans="1:5" x14ac:dyDescent="0.3">
      <c r="A28" s="54">
        <f>ROW()</f>
        <v>28</v>
      </c>
      <c r="B28" s="61" t="s">
        <v>41</v>
      </c>
      <c r="C28" s="66">
        <v>0</v>
      </c>
    </row>
    <row r="29" spans="1:5" ht="13.5" thickBot="1" x14ac:dyDescent="0.35">
      <c r="A29" s="54">
        <f>ROW()</f>
        <v>29</v>
      </c>
      <c r="B29" s="61" t="s">
        <v>42</v>
      </c>
      <c r="C29" s="67">
        <f>SUM(C23:C28)</f>
        <v>-88988044.738403425</v>
      </c>
    </row>
    <row r="30" spans="1:5" ht="13.5" thickTop="1" x14ac:dyDescent="0.3">
      <c r="A30" s="54">
        <f>ROW()</f>
        <v>30</v>
      </c>
    </row>
    <row r="31" spans="1:5" x14ac:dyDescent="0.3">
      <c r="A31" s="54">
        <f>ROW()</f>
        <v>31</v>
      </c>
      <c r="B31" s="61" t="s">
        <v>43</v>
      </c>
      <c r="C31" s="68">
        <v>7.1599999999999997E-2</v>
      </c>
    </row>
    <row r="32" spans="1:5" x14ac:dyDescent="0.3">
      <c r="A32" s="54">
        <f>ROW()</f>
        <v>32</v>
      </c>
      <c r="B32" s="61" t="s">
        <v>44</v>
      </c>
      <c r="C32" s="69">
        <v>0.752355</v>
      </c>
    </row>
    <row r="33" spans="1:3" x14ac:dyDescent="0.3">
      <c r="A33" s="54">
        <f>ROW()</f>
        <v>33</v>
      </c>
      <c r="B33" s="61" t="s">
        <v>45</v>
      </c>
      <c r="C33" s="70">
        <f>C20-(C29*C31)</f>
        <v>-37813362.397605926</v>
      </c>
    </row>
    <row r="34" spans="1:3" x14ac:dyDescent="0.3">
      <c r="A34" s="54">
        <f>ROW()</f>
        <v>34</v>
      </c>
      <c r="B34" s="61" t="s">
        <v>46</v>
      </c>
      <c r="C34" s="71">
        <f t="shared" ref="C34" si="0">-C33/C32</f>
        <v>50260000.129733868</v>
      </c>
    </row>
    <row r="35" spans="1:3" x14ac:dyDescent="0.3">
      <c r="A35" s="54">
        <f>ROW()</f>
        <v>35</v>
      </c>
    </row>
    <row r="36" spans="1:3" ht="13.5" thickBot="1" x14ac:dyDescent="0.35">
      <c r="A36" s="54">
        <f>ROW()</f>
        <v>36</v>
      </c>
      <c r="B36" s="72" t="s">
        <v>47</v>
      </c>
      <c r="C36" s="73">
        <f>C34</f>
        <v>50260000.129733868</v>
      </c>
    </row>
    <row r="37" spans="1:3" ht="13.5" thickTop="1" x14ac:dyDescent="0.3">
      <c r="C37" s="75"/>
    </row>
    <row r="38" spans="1:3" x14ac:dyDescent="0.3">
      <c r="B38" s="60"/>
    </row>
    <row r="39" spans="1:3" x14ac:dyDescent="0.3">
      <c r="C39" s="66"/>
    </row>
    <row r="40" spans="1:3" x14ac:dyDescent="0.3">
      <c r="C40" s="76"/>
    </row>
    <row r="41" spans="1:3" x14ac:dyDescent="0.3">
      <c r="C41" s="76"/>
    </row>
    <row r="42" spans="1:3" x14ac:dyDescent="0.3">
      <c r="A42" s="54">
        <f>ROW()</f>
        <v>42</v>
      </c>
      <c r="B42" s="54" t="s">
        <v>115</v>
      </c>
      <c r="C42" s="77">
        <v>45291</v>
      </c>
    </row>
    <row r="43" spans="1:3" x14ac:dyDescent="0.3">
      <c r="A43" s="54">
        <f>ROW()</f>
        <v>43</v>
      </c>
      <c r="B43" s="54" t="s">
        <v>116</v>
      </c>
      <c r="C43" s="60">
        <v>-7904205.5300000003</v>
      </c>
    </row>
    <row r="44" spans="1:3" x14ac:dyDescent="0.3">
      <c r="A44" s="54">
        <f>ROW()</f>
        <v>44</v>
      </c>
      <c r="B44" s="54" t="s">
        <v>117</v>
      </c>
      <c r="C44" s="76">
        <v>-25700.8571743147</v>
      </c>
    </row>
    <row r="45" spans="1:3" x14ac:dyDescent="0.3">
      <c r="A45" s="54">
        <f>ROW()</f>
        <v>45</v>
      </c>
      <c r="B45" s="54" t="s">
        <v>118</v>
      </c>
      <c r="C45" s="60">
        <v>-4011142.4699999997</v>
      </c>
    </row>
    <row r="46" spans="1:3" x14ac:dyDescent="0.3">
      <c r="A46" s="54">
        <f>ROW()</f>
        <v>46</v>
      </c>
      <c r="B46" s="54" t="s">
        <v>119</v>
      </c>
      <c r="C46" s="60">
        <v>-311182.22683628963</v>
      </c>
    </row>
    <row r="47" spans="1:3" x14ac:dyDescent="0.3">
      <c r="A47" s="54">
        <f>ROW()</f>
        <v>47</v>
      </c>
      <c r="B47" s="54" t="s">
        <v>120</v>
      </c>
      <c r="C47" s="78">
        <f>SUM(C43:C46)</f>
        <v>-12252231.084010605</v>
      </c>
    </row>
    <row r="48" spans="1:3" x14ac:dyDescent="0.3">
      <c r="A48" s="54">
        <f>ROW()</f>
        <v>48</v>
      </c>
      <c r="B48" s="54" t="s">
        <v>121</v>
      </c>
      <c r="C48" s="54"/>
    </row>
    <row r="49" spans="1:3" x14ac:dyDescent="0.3">
      <c r="A49" s="54">
        <f>ROW()</f>
        <v>49</v>
      </c>
      <c r="B49" s="54" t="s">
        <v>122</v>
      </c>
      <c r="C49" s="60">
        <v>-3049956.5300000003</v>
      </c>
    </row>
    <row r="50" spans="1:3" x14ac:dyDescent="0.3">
      <c r="A50" s="54">
        <f>ROW()</f>
        <v>50</v>
      </c>
      <c r="B50" s="54" t="s">
        <v>123</v>
      </c>
      <c r="C50" s="79">
        <v>-8738.31</v>
      </c>
    </row>
    <row r="51" spans="1:3" x14ac:dyDescent="0.3">
      <c r="A51" s="54">
        <f>ROW()</f>
        <v>51</v>
      </c>
      <c r="B51" s="54" t="s">
        <v>124</v>
      </c>
      <c r="C51" s="79">
        <v>-1343697.5999999985</v>
      </c>
    </row>
    <row r="52" spans="1:3" x14ac:dyDescent="0.3">
      <c r="A52" s="54">
        <f>ROW()</f>
        <v>52</v>
      </c>
      <c r="C52" s="54"/>
    </row>
    <row r="53" spans="1:3" x14ac:dyDescent="0.3">
      <c r="A53" s="54">
        <f>ROW()</f>
        <v>53</v>
      </c>
      <c r="B53" s="54" t="s">
        <v>53</v>
      </c>
      <c r="C53" s="80">
        <v>-12915611.084283391</v>
      </c>
    </row>
    <row r="54" spans="1:3" x14ac:dyDescent="0.3">
      <c r="A54" s="54">
        <f>ROW()</f>
        <v>54</v>
      </c>
      <c r="C54" s="54"/>
    </row>
    <row r="55" spans="1:3" ht="13.5" thickBot="1" x14ac:dyDescent="0.35">
      <c r="A55" s="54">
        <f>ROW()</f>
        <v>55</v>
      </c>
      <c r="B55" s="54" t="s">
        <v>125</v>
      </c>
      <c r="C55" s="81">
        <f>SUM(C49:C53)</f>
        <v>-17318003.52428339</v>
      </c>
    </row>
    <row r="56" spans="1:3" ht="13.5" thickTop="1" x14ac:dyDescent="0.3"/>
  </sheetData>
  <printOptions horizontalCentered="1"/>
  <pageMargins left="0.2" right="0.2" top="0.75" bottom="0.75" header="0.3" footer="0.3"/>
  <pageSetup firstPageNumber="20" orientation="landscape" useFirstPageNumber="1" r:id="rId1"/>
  <headerFooter>
    <oddHeader>&amp;RExh. SEF-19 Page &amp;P of 26</oddHeader>
    <oddFooter>&amp;RExh. SEF-19 "&amp;A" Tab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pane ySplit="5" topLeftCell="A24" activePane="bottomLeft" state="frozen"/>
      <selection pane="bottomLeft" activeCell="C49" sqref="C49"/>
    </sheetView>
  </sheetViews>
  <sheetFormatPr defaultColWidth="8.81640625" defaultRowHeight="14.5" x14ac:dyDescent="0.35"/>
  <cols>
    <col min="1" max="1" width="5.7265625" style="21" bestFit="1" customWidth="1"/>
    <col min="2" max="2" width="59.26953125" style="21" bestFit="1" customWidth="1"/>
    <col min="3" max="3" width="15.81640625" style="21" bestFit="1" customWidth="1"/>
    <col min="4" max="4" width="15.26953125" style="21" bestFit="1" customWidth="1"/>
    <col min="5" max="7" width="14.7265625" style="21" bestFit="1" customWidth="1"/>
    <col min="8" max="8" width="12.26953125" style="21" bestFit="1" customWidth="1"/>
    <col min="9" max="16384" width="8.81640625" style="21"/>
  </cols>
  <sheetData>
    <row r="1" spans="1:4" ht="15.5" x14ac:dyDescent="0.35">
      <c r="A1" s="20" t="s">
        <v>68</v>
      </c>
    </row>
    <row r="2" spans="1:4" ht="15.5" x14ac:dyDescent="0.35">
      <c r="A2" s="20" t="s">
        <v>69</v>
      </c>
    </row>
    <row r="3" spans="1:4" ht="15.5" x14ac:dyDescent="0.35">
      <c r="A3" s="20" t="s">
        <v>70</v>
      </c>
    </row>
    <row r="4" spans="1:4" ht="15.5" x14ac:dyDescent="0.35">
      <c r="A4" s="22"/>
      <c r="B4" s="22"/>
      <c r="C4" s="23" t="s">
        <v>71</v>
      </c>
    </row>
    <row r="5" spans="1:4" ht="15.5" x14ac:dyDescent="0.35">
      <c r="A5" s="24" t="s">
        <v>72</v>
      </c>
      <c r="B5" s="24" t="s">
        <v>73</v>
      </c>
      <c r="C5" s="24" t="s">
        <v>74</v>
      </c>
    </row>
    <row r="6" spans="1:4" ht="15.5" x14ac:dyDescent="0.35">
      <c r="A6" s="22"/>
      <c r="B6" s="25" t="s">
        <v>75</v>
      </c>
      <c r="C6" s="22"/>
    </row>
    <row r="7" spans="1:4" ht="15.5" x14ac:dyDescent="0.35">
      <c r="A7" s="26">
        <f>ROW()</f>
        <v>7</v>
      </c>
      <c r="B7" s="27" t="s">
        <v>15</v>
      </c>
      <c r="C7" s="28">
        <v>531269628.93000007</v>
      </c>
    </row>
    <row r="8" spans="1:4" ht="15.5" x14ac:dyDescent="0.35">
      <c r="A8" s="26">
        <f>ROW()</f>
        <v>8</v>
      </c>
      <c r="B8" s="27" t="s">
        <v>76</v>
      </c>
      <c r="C8" s="29">
        <v>-449376609.27875507</v>
      </c>
    </row>
    <row r="9" spans="1:4" ht="15.5" x14ac:dyDescent="0.35">
      <c r="A9" s="26">
        <f>ROW()</f>
        <v>9</v>
      </c>
      <c r="B9" s="27" t="s">
        <v>77</v>
      </c>
      <c r="C9" s="29">
        <v>-21534310.368832793</v>
      </c>
    </row>
    <row r="10" spans="1:4" ht="15.5" x14ac:dyDescent="0.35">
      <c r="A10" s="26">
        <f>ROW()</f>
        <v>10</v>
      </c>
      <c r="B10" s="30" t="s">
        <v>78</v>
      </c>
      <c r="C10" s="31">
        <f>SUM(C7:C9)</f>
        <v>60358709.282412201</v>
      </c>
    </row>
    <row r="11" spans="1:4" ht="15.5" x14ac:dyDescent="0.35">
      <c r="A11" s="26"/>
      <c r="B11" s="27"/>
      <c r="C11" s="32"/>
    </row>
    <row r="12" spans="1:4" ht="15.5" x14ac:dyDescent="0.35">
      <c r="A12" s="26"/>
      <c r="B12" s="25" t="s">
        <v>79</v>
      </c>
      <c r="C12" s="33"/>
    </row>
    <row r="13" spans="1:4" ht="15.5" x14ac:dyDescent="0.35">
      <c r="A13" s="26">
        <f>ROW()</f>
        <v>13</v>
      </c>
      <c r="B13" s="27" t="s">
        <v>80</v>
      </c>
      <c r="C13" s="33">
        <v>110972218.59999999</v>
      </c>
      <c r="D13" s="12">
        <v>18220111</v>
      </c>
    </row>
    <row r="14" spans="1:4" ht="15.5" x14ac:dyDescent="0.35">
      <c r="A14" s="26">
        <f>ROW()</f>
        <v>14</v>
      </c>
      <c r="B14" s="27" t="s">
        <v>81</v>
      </c>
      <c r="C14" s="29">
        <v>0</v>
      </c>
    </row>
    <row r="15" spans="1:4" ht="15.5" x14ac:dyDescent="0.35">
      <c r="A15" s="26">
        <f>ROW()</f>
        <v>15</v>
      </c>
      <c r="B15" s="27" t="s">
        <v>82</v>
      </c>
      <c r="C15" s="29">
        <v>-23304165.899999999</v>
      </c>
      <c r="D15" s="12">
        <v>28302151</v>
      </c>
    </row>
    <row r="16" spans="1:4" ht="15.5" x14ac:dyDescent="0.35">
      <c r="A16" s="26">
        <f>ROW()</f>
        <v>16</v>
      </c>
      <c r="B16" s="27" t="s">
        <v>83</v>
      </c>
      <c r="C16" s="29">
        <v>0</v>
      </c>
    </row>
    <row r="17" spans="1:5" ht="15.5" x14ac:dyDescent="0.35">
      <c r="A17" s="26">
        <f>ROW()</f>
        <v>17</v>
      </c>
      <c r="B17" s="30" t="s">
        <v>84</v>
      </c>
      <c r="C17" s="34">
        <f>SUM(C13:C16)</f>
        <v>87668052.699999988</v>
      </c>
    </row>
    <row r="18" spans="1:5" ht="15.5" x14ac:dyDescent="0.35">
      <c r="A18" s="26"/>
      <c r="B18" s="22"/>
      <c r="C18" s="29"/>
    </row>
    <row r="19" spans="1:5" ht="15.5" x14ac:dyDescent="0.35">
      <c r="A19" s="26"/>
      <c r="B19" s="25" t="s">
        <v>85</v>
      </c>
      <c r="C19" s="29"/>
    </row>
    <row r="20" spans="1:5" ht="15.5" x14ac:dyDescent="0.35">
      <c r="A20" s="26">
        <f>ROW()</f>
        <v>20</v>
      </c>
      <c r="B20" s="27" t="s">
        <v>86</v>
      </c>
      <c r="C20" s="35">
        <v>-95934500</v>
      </c>
      <c r="D20" s="12">
        <v>10800611</v>
      </c>
    </row>
    <row r="21" spans="1:5" ht="15.5" x14ac:dyDescent="0.35">
      <c r="A21" s="26">
        <f>ROW()</f>
        <v>21</v>
      </c>
      <c r="B21" s="27" t="s">
        <v>87</v>
      </c>
      <c r="C21" s="36">
        <v>47226280.32</v>
      </c>
      <c r="D21" s="12">
        <v>18239501</v>
      </c>
    </row>
    <row r="22" spans="1:5" ht="15.5" x14ac:dyDescent="0.35">
      <c r="A22" s="26">
        <f>ROW()</f>
        <v>22</v>
      </c>
      <c r="B22" s="27" t="s">
        <v>88</v>
      </c>
      <c r="C22" s="36">
        <v>-102557.17</v>
      </c>
      <c r="D22" s="12">
        <v>10800331</v>
      </c>
    </row>
    <row r="23" spans="1:5" ht="15.5" x14ac:dyDescent="0.35">
      <c r="A23" s="26">
        <f>ROW()</f>
        <v>23</v>
      </c>
      <c r="B23" s="27" t="s">
        <v>89</v>
      </c>
      <c r="C23" s="36">
        <v>-29828416.211151935</v>
      </c>
      <c r="D23" s="37" t="s">
        <v>90</v>
      </c>
    </row>
    <row r="24" spans="1:5" ht="15.5" x14ac:dyDescent="0.35">
      <c r="A24" s="26">
        <f>ROW()</f>
        <v>24</v>
      </c>
      <c r="B24" s="27" t="s">
        <v>91</v>
      </c>
      <c r="C24" s="36">
        <v>27831597.100000001</v>
      </c>
      <c r="D24" s="12">
        <v>18239511</v>
      </c>
    </row>
    <row r="25" spans="1:5" ht="15.5" x14ac:dyDescent="0.35">
      <c r="A25" s="26">
        <f>ROW()</f>
        <v>25</v>
      </c>
      <c r="B25" s="27" t="s">
        <v>92</v>
      </c>
      <c r="C25" s="36">
        <v>-117565.55</v>
      </c>
      <c r="D25" s="12">
        <v>10800321</v>
      </c>
    </row>
    <row r="26" spans="1:5" ht="15.5" x14ac:dyDescent="0.35">
      <c r="A26" s="26">
        <f>ROW()</f>
        <v>26</v>
      </c>
      <c r="B26" s="30" t="s">
        <v>93</v>
      </c>
      <c r="C26" s="31">
        <f>SUM(C20:C25)</f>
        <v>-50925161.511151932</v>
      </c>
    </row>
    <row r="27" spans="1:5" ht="15.5" x14ac:dyDescent="0.35">
      <c r="A27" s="26"/>
      <c r="B27" s="27"/>
      <c r="C27" s="32"/>
      <c r="E27" s="36"/>
    </row>
    <row r="28" spans="1:5" ht="15.5" x14ac:dyDescent="0.35">
      <c r="A28" s="26"/>
      <c r="B28" s="25" t="s">
        <v>94</v>
      </c>
      <c r="C28" s="33"/>
    </row>
    <row r="29" spans="1:5" ht="15.5" x14ac:dyDescent="0.35">
      <c r="A29" s="26">
        <f>ROW()</f>
        <v>29</v>
      </c>
      <c r="B29" s="27" t="s">
        <v>95</v>
      </c>
      <c r="C29" s="33">
        <v>-240042970.06</v>
      </c>
      <c r="D29" s="38">
        <v>10800651</v>
      </c>
    </row>
    <row r="30" spans="1:5" ht="15.5" x14ac:dyDescent="0.35">
      <c r="A30" s="26">
        <f>ROW()</f>
        <v>30</v>
      </c>
      <c r="B30" s="27" t="s">
        <v>96</v>
      </c>
      <c r="C30" s="36">
        <v>-17551177.859999999</v>
      </c>
      <c r="D30" s="38">
        <v>10800921</v>
      </c>
    </row>
    <row r="31" spans="1:5" ht="15.5" x14ac:dyDescent="0.35">
      <c r="A31" s="26">
        <f>ROW()</f>
        <v>31</v>
      </c>
      <c r="B31" s="27" t="s">
        <v>97</v>
      </c>
      <c r="C31" s="36">
        <v>5000000</v>
      </c>
      <c r="D31" s="38">
        <v>10800791</v>
      </c>
    </row>
    <row r="32" spans="1:5" ht="15.5" x14ac:dyDescent="0.35">
      <c r="A32" s="26">
        <f>ROW()</f>
        <v>32</v>
      </c>
      <c r="B32" s="27" t="s">
        <v>98</v>
      </c>
      <c r="C32" s="36">
        <v>50409023.710000001</v>
      </c>
      <c r="D32" s="38">
        <v>19000951</v>
      </c>
    </row>
    <row r="33" spans="1:4" ht="15.5" x14ac:dyDescent="0.35">
      <c r="A33" s="26">
        <f>ROW()</f>
        <v>33</v>
      </c>
      <c r="B33" s="27" t="s">
        <v>99</v>
      </c>
      <c r="C33" s="36">
        <v>3685747.35</v>
      </c>
      <c r="D33" s="38">
        <v>19000971</v>
      </c>
    </row>
    <row r="34" spans="1:4" ht="15.5" x14ac:dyDescent="0.35">
      <c r="A34" s="26">
        <f>ROW()</f>
        <v>34</v>
      </c>
      <c r="B34" s="27" t="s">
        <v>100</v>
      </c>
      <c r="C34" s="36">
        <v>0</v>
      </c>
    </row>
    <row r="35" spans="1:4" ht="15.5" x14ac:dyDescent="0.35">
      <c r="A35" s="26">
        <f>ROW()</f>
        <v>35</v>
      </c>
      <c r="B35" s="27" t="s">
        <v>101</v>
      </c>
      <c r="C35" s="36">
        <v>0</v>
      </c>
    </row>
    <row r="36" spans="1:4" ht="15.5" x14ac:dyDescent="0.35">
      <c r="A36" s="26">
        <f>ROW()</f>
        <v>36</v>
      </c>
      <c r="B36" s="30" t="s">
        <v>102</v>
      </c>
      <c r="C36" s="34">
        <f>SUM(C29:C35)</f>
        <v>-198499376.86000001</v>
      </c>
    </row>
    <row r="37" spans="1:4" ht="15.5" x14ac:dyDescent="0.35">
      <c r="A37" s="26"/>
      <c r="B37" s="22"/>
      <c r="C37" s="29"/>
    </row>
    <row r="38" spans="1:4" ht="16" thickBot="1" x14ac:dyDescent="0.4">
      <c r="A38" s="26">
        <f>ROW()</f>
        <v>38</v>
      </c>
      <c r="B38" s="25" t="s">
        <v>103</v>
      </c>
      <c r="C38" s="39">
        <f>C10+C17+C26+C36</f>
        <v>-101397776.38873976</v>
      </c>
    </row>
    <row r="39" spans="1:4" ht="16" thickTop="1" x14ac:dyDescent="0.35">
      <c r="A39" s="26"/>
      <c r="B39" s="22"/>
      <c r="C39" s="28"/>
    </row>
    <row r="40" spans="1:4" ht="15.5" x14ac:dyDescent="0.35">
      <c r="A40" s="26">
        <f>ROW()</f>
        <v>40</v>
      </c>
      <c r="B40" s="27" t="s">
        <v>104</v>
      </c>
      <c r="C40" s="40">
        <v>7.1599999999999997E-2</v>
      </c>
    </row>
    <row r="41" spans="1:4" ht="15.5" x14ac:dyDescent="0.35">
      <c r="A41" s="26">
        <f>ROW()</f>
        <v>41</v>
      </c>
      <c r="B41" s="27" t="s">
        <v>105</v>
      </c>
      <c r="C41" s="40">
        <v>2.5499999999999998E-2</v>
      </c>
    </row>
    <row r="42" spans="1:4" ht="15.5" x14ac:dyDescent="0.35">
      <c r="A42" s="26">
        <f>ROW()</f>
        <v>42</v>
      </c>
      <c r="B42" s="27" t="s">
        <v>106</v>
      </c>
      <c r="C42" s="41">
        <v>0.21</v>
      </c>
    </row>
    <row r="43" spans="1:4" ht="15.5" x14ac:dyDescent="0.35">
      <c r="A43" s="26">
        <f>ROW()</f>
        <v>43</v>
      </c>
      <c r="B43" s="30" t="s">
        <v>107</v>
      </c>
      <c r="C43" s="42">
        <f>C38*C40</f>
        <v>-7260080.7894337671</v>
      </c>
    </row>
    <row r="44" spans="1:4" ht="15.5" x14ac:dyDescent="0.35">
      <c r="A44" s="26"/>
      <c r="B44" s="22"/>
      <c r="C44" s="28"/>
    </row>
    <row r="45" spans="1:4" ht="15.5" x14ac:dyDescent="0.35">
      <c r="A45" s="26"/>
      <c r="B45" s="30" t="s">
        <v>108</v>
      </c>
      <c r="C45" s="28"/>
    </row>
    <row r="46" spans="1:4" ht="15.5" x14ac:dyDescent="0.35">
      <c r="A46" s="26">
        <f>ROW()</f>
        <v>46</v>
      </c>
      <c r="B46" s="27" t="s">
        <v>49</v>
      </c>
      <c r="C46" s="28">
        <v>-27787152.27333333</v>
      </c>
    </row>
    <row r="47" spans="1:4" ht="15.5" x14ac:dyDescent="0.35">
      <c r="A47" s="26">
        <f>ROW()</f>
        <v>47</v>
      </c>
      <c r="B47" s="27" t="s">
        <v>52</v>
      </c>
      <c r="C47" s="43">
        <v>-882698.53499999992</v>
      </c>
    </row>
    <row r="48" spans="1:4" ht="15.5" x14ac:dyDescent="0.35">
      <c r="A48" s="26">
        <f>ROW()</f>
        <v>48</v>
      </c>
      <c r="B48" s="27" t="s">
        <v>50</v>
      </c>
      <c r="C48" s="43">
        <v>-1308230.145</v>
      </c>
    </row>
    <row r="49" spans="1:4" ht="15.5" x14ac:dyDescent="0.35">
      <c r="A49" s="26">
        <f>ROW()</f>
        <v>49</v>
      </c>
      <c r="B49" s="27" t="s">
        <v>51</v>
      </c>
      <c r="C49" s="43">
        <f>-SUM(C7:C8)/2.5</f>
        <v>-32757207.860498</v>
      </c>
      <c r="D49" s="43"/>
    </row>
    <row r="50" spans="1:4" ht="15.5" x14ac:dyDescent="0.35">
      <c r="A50" s="26">
        <f>ROW()</f>
        <v>50</v>
      </c>
      <c r="B50" s="27" t="s">
        <v>109</v>
      </c>
      <c r="C50" s="43">
        <v>-890151.00149815506</v>
      </c>
    </row>
    <row r="51" spans="1:4" ht="15.5" x14ac:dyDescent="0.35">
      <c r="A51" s="26">
        <f>ROW()</f>
        <v>51</v>
      </c>
      <c r="B51" s="27" t="s">
        <v>56</v>
      </c>
      <c r="C51" s="43">
        <v>2877583.3600000003</v>
      </c>
    </row>
    <row r="52" spans="1:4" ht="15.5" x14ac:dyDescent="0.35">
      <c r="A52" s="26">
        <f>ROW()</f>
        <v>52</v>
      </c>
      <c r="B52" s="27" t="s">
        <v>55</v>
      </c>
      <c r="C52" s="43">
        <v>650068.53912000044</v>
      </c>
    </row>
    <row r="53" spans="1:4" ht="15.5" x14ac:dyDescent="0.35">
      <c r="A53" s="26">
        <f>ROW()</f>
        <v>53</v>
      </c>
      <c r="B53" s="27" t="s">
        <v>53</v>
      </c>
      <c r="C53" s="43">
        <f>SUM(C46:C50)*-C42</f>
        <v>13361342.361219192</v>
      </c>
    </row>
    <row r="54" spans="1:4" ht="15.5" x14ac:dyDescent="0.35">
      <c r="A54" s="26">
        <f>ROW()</f>
        <v>54</v>
      </c>
      <c r="B54" s="44" t="s">
        <v>110</v>
      </c>
      <c r="C54" s="42">
        <f>C43-SUM(C46:C53)</f>
        <v>39476364.765556522</v>
      </c>
    </row>
    <row r="55" spans="1:4" ht="15.5" x14ac:dyDescent="0.35">
      <c r="A55" s="26"/>
      <c r="B55" s="45"/>
      <c r="C55" s="28"/>
    </row>
    <row r="56" spans="1:4" ht="15.5" x14ac:dyDescent="0.35">
      <c r="A56" s="26">
        <f>ROW()</f>
        <v>56</v>
      </c>
      <c r="B56" s="27" t="s">
        <v>111</v>
      </c>
      <c r="C56" s="46">
        <v>0.75077499999999997</v>
      </c>
    </row>
    <row r="57" spans="1:4" ht="16" thickBot="1" x14ac:dyDescent="0.4">
      <c r="A57" s="26">
        <f>ROW()</f>
        <v>57</v>
      </c>
      <c r="B57" s="44" t="s">
        <v>112</v>
      </c>
      <c r="C57" s="39">
        <f>C54/C56</f>
        <v>52580819.507251203</v>
      </c>
    </row>
    <row r="58" spans="1:4" ht="15" thickTop="1" x14ac:dyDescent="0.35"/>
    <row r="59" spans="1:4" ht="15.5" x14ac:dyDescent="0.35">
      <c r="A59" s="26">
        <f>ROW()</f>
        <v>59</v>
      </c>
      <c r="B59" s="27" t="s">
        <v>113</v>
      </c>
      <c r="C59" s="43">
        <v>50260000.129733883</v>
      </c>
    </row>
    <row r="60" spans="1:4" ht="15.5" x14ac:dyDescent="0.35">
      <c r="A60" s="26">
        <f>ROW()</f>
        <v>60</v>
      </c>
      <c r="B60" s="44" t="s">
        <v>114</v>
      </c>
      <c r="C60" s="42">
        <f>C57-C59</f>
        <v>2320819.3775173202</v>
      </c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C35" sqref="C35"/>
    </sheetView>
  </sheetViews>
  <sheetFormatPr defaultColWidth="8.7265625" defaultRowHeight="15.5" x14ac:dyDescent="0.35"/>
  <cols>
    <col min="1" max="1" width="7.54296875" style="271" customWidth="1"/>
    <col min="2" max="2" width="43.453125" style="271" bestFit="1" customWidth="1"/>
    <col min="3" max="3" width="15.7265625" style="271" bestFit="1" customWidth="1"/>
    <col min="4" max="4" width="1.7265625" style="271" bestFit="1" customWidth="1"/>
    <col min="5" max="16384" width="8.7265625" style="271"/>
  </cols>
  <sheetData>
    <row r="1" spans="1:5" x14ac:dyDescent="0.35">
      <c r="A1" s="271" t="s">
        <v>304</v>
      </c>
    </row>
    <row r="2" spans="1:5" x14ac:dyDescent="0.35">
      <c r="A2" s="271" t="s">
        <v>305</v>
      </c>
    </row>
    <row r="4" spans="1:5" x14ac:dyDescent="0.35">
      <c r="C4" s="272" t="s">
        <v>306</v>
      </c>
    </row>
    <row r="5" spans="1:5" x14ac:dyDescent="0.35">
      <c r="A5" s="24" t="s">
        <v>72</v>
      </c>
      <c r="B5" s="24" t="s">
        <v>73</v>
      </c>
      <c r="C5" s="273">
        <v>45473</v>
      </c>
    </row>
    <row r="6" spans="1:5" x14ac:dyDescent="0.35">
      <c r="A6" s="23"/>
      <c r="B6" s="25" t="s">
        <v>307</v>
      </c>
      <c r="C6" s="23"/>
    </row>
    <row r="7" spans="1:5" x14ac:dyDescent="0.35">
      <c r="B7" s="271" t="s">
        <v>308</v>
      </c>
    </row>
    <row r="8" spans="1:5" x14ac:dyDescent="0.35">
      <c r="A8" s="274">
        <f>ROW()</f>
        <v>8</v>
      </c>
      <c r="B8" s="271" t="s">
        <v>8</v>
      </c>
      <c r="C8" s="28">
        <f>'D&amp;R Summary'!C13</f>
        <v>206283797.52916646</v>
      </c>
    </row>
    <row r="9" spans="1:5" x14ac:dyDescent="0.35">
      <c r="A9" s="274">
        <f>ROW()</f>
        <v>9</v>
      </c>
      <c r="B9" s="271" t="s">
        <v>4</v>
      </c>
      <c r="C9" s="29">
        <f>'GL Balances'!C4</f>
        <v>-95934500</v>
      </c>
    </row>
    <row r="10" spans="1:5" x14ac:dyDescent="0.35">
      <c r="A10" s="274">
        <f>ROW()</f>
        <v>10</v>
      </c>
      <c r="B10" s="271" t="s">
        <v>309</v>
      </c>
      <c r="C10" s="32">
        <f>SUM(C8:C9)</f>
        <v>110349297.52916646</v>
      </c>
    </row>
    <row r="11" spans="1:5" x14ac:dyDescent="0.35">
      <c r="C11" s="32"/>
    </row>
    <row r="12" spans="1:5" x14ac:dyDescent="0.35">
      <c r="B12" s="271" t="s">
        <v>144</v>
      </c>
      <c r="C12" s="33"/>
    </row>
    <row r="13" spans="1:5" x14ac:dyDescent="0.35">
      <c r="A13" s="274">
        <f>ROW()</f>
        <v>13</v>
      </c>
      <c r="B13" s="271" t="s">
        <v>3</v>
      </c>
      <c r="C13" s="28">
        <f>'D&amp;R Summary'!D13</f>
        <v>94968448.624951988</v>
      </c>
    </row>
    <row r="14" spans="1:5" x14ac:dyDescent="0.35">
      <c r="A14" s="274">
        <f>ROW()</f>
        <v>14</v>
      </c>
      <c r="B14" s="271" t="s">
        <v>4</v>
      </c>
      <c r="C14" s="29">
        <f>'Colstrip Plant Balances'!D17</f>
        <v>-38198704.250000007</v>
      </c>
    </row>
    <row r="15" spans="1:5" x14ac:dyDescent="0.35">
      <c r="A15" s="274">
        <f>ROW()</f>
        <v>15</v>
      </c>
      <c r="B15" s="271" t="s">
        <v>5</v>
      </c>
      <c r="C15" s="29">
        <f>'3&amp;4 Accr Detail - PP'!B15</f>
        <v>-9597925.5899999999</v>
      </c>
    </row>
    <row r="16" spans="1:5" x14ac:dyDescent="0.35">
      <c r="A16" s="274">
        <f>ROW()</f>
        <v>16</v>
      </c>
      <c r="B16" s="271" t="s">
        <v>6</v>
      </c>
      <c r="C16" s="29">
        <f>'Colstrip Plant Balances'!F16</f>
        <v>9196701.0630573668</v>
      </c>
      <c r="D16" s="275">
        <f>'2025 Rev Req'!C23-SUM(C14:C16)</f>
        <v>2653289.5600000024</v>
      </c>
      <c r="E16" s="276" t="s">
        <v>310</v>
      </c>
    </row>
    <row r="17" spans="1:3" x14ac:dyDescent="0.35">
      <c r="A17" s="274">
        <f>ROW()</f>
        <v>17</v>
      </c>
      <c r="B17" s="271" t="s">
        <v>311</v>
      </c>
      <c r="C17" s="277">
        <f>SUM(C13:C16)</f>
        <v>56368519.848009348</v>
      </c>
    </row>
    <row r="19" spans="1:3" ht="16" thickBot="1" x14ac:dyDescent="0.4">
      <c r="A19" s="274">
        <f>ROW()</f>
        <v>19</v>
      </c>
      <c r="B19" s="20" t="s">
        <v>9</v>
      </c>
      <c r="C19" s="278">
        <f>C17+C10</f>
        <v>166717817.37717581</v>
      </c>
    </row>
    <row r="20" spans="1:3" ht="16" thickTop="1" x14ac:dyDescent="0.35">
      <c r="C20" s="279"/>
    </row>
    <row r="21" spans="1:3" x14ac:dyDescent="0.35">
      <c r="B21" s="20" t="s">
        <v>10</v>
      </c>
    </row>
    <row r="22" spans="1:3" ht="16" thickBot="1" x14ac:dyDescent="0.4">
      <c r="A22" s="274">
        <f>ROW()</f>
        <v>22</v>
      </c>
      <c r="B22" s="20" t="s">
        <v>11</v>
      </c>
      <c r="C22" s="278">
        <f>SUM('2025 Rev Req'!C13:C14)+SUM('2025 Rev Req'!C29:C31)</f>
        <v>-141621929.32000002</v>
      </c>
    </row>
    <row r="23" spans="1:3" ht="16" thickTop="1" x14ac:dyDescent="0.35">
      <c r="C23" s="279"/>
    </row>
    <row r="24" spans="1:3" x14ac:dyDescent="0.35">
      <c r="B24" s="20" t="s">
        <v>12</v>
      </c>
    </row>
    <row r="25" spans="1:3" x14ac:dyDescent="0.35">
      <c r="A25" s="274">
        <f>ROW()</f>
        <v>25</v>
      </c>
      <c r="B25" s="271" t="s">
        <v>13</v>
      </c>
      <c r="C25" s="29">
        <f>'GL Balances'!C3</f>
        <v>-491560.83</v>
      </c>
    </row>
    <row r="26" spans="1:3" x14ac:dyDescent="0.35">
      <c r="A26" s="274">
        <f>ROW()</f>
        <v>26</v>
      </c>
      <c r="B26" s="271" t="s">
        <v>14</v>
      </c>
      <c r="C26" s="29">
        <f>'GL Balances'!C2</f>
        <v>-493392.01</v>
      </c>
    </row>
    <row r="27" spans="1:3" x14ac:dyDescent="0.35">
      <c r="A27" s="274">
        <f>ROW()</f>
        <v>27</v>
      </c>
      <c r="B27" s="20" t="s">
        <v>312</v>
      </c>
      <c r="C27" s="34">
        <f>SUM(C25:C26)</f>
        <v>-984952.84000000008</v>
      </c>
    </row>
    <row r="29" spans="1:3" x14ac:dyDescent="0.35">
      <c r="A29" s="274">
        <f>ROW()</f>
        <v>29</v>
      </c>
    </row>
    <row r="30" spans="1:3" ht="16" thickBot="1" x14ac:dyDescent="0.4">
      <c r="B30" s="20" t="s">
        <v>313</v>
      </c>
      <c r="C30" s="278">
        <f>C19+C22+C27</f>
        <v>24110935.217175785</v>
      </c>
    </row>
    <row r="31" spans="1:3" ht="16" thickTop="1" x14ac:dyDescent="0.35"/>
    <row r="32" spans="1:3" x14ac:dyDescent="0.35">
      <c r="A32" s="274">
        <f>ROW()</f>
        <v>32</v>
      </c>
      <c r="B32" s="271" t="s">
        <v>16</v>
      </c>
      <c r="C32" s="271">
        <v>26</v>
      </c>
    </row>
    <row r="33" spans="1:3" x14ac:dyDescent="0.35">
      <c r="A33" s="274">
        <f>ROW()</f>
        <v>33</v>
      </c>
      <c r="B33" s="271" t="s">
        <v>17</v>
      </c>
      <c r="C33" s="271">
        <v>1</v>
      </c>
    </row>
    <row r="35" spans="1:3" ht="16" thickBot="1" x14ac:dyDescent="0.4">
      <c r="A35" s="274">
        <f>ROW()</f>
        <v>35</v>
      </c>
      <c r="B35" s="20" t="s">
        <v>314</v>
      </c>
      <c r="C35" s="278">
        <f>C30/C32</f>
        <v>927343.6621990687</v>
      </c>
    </row>
    <row r="36" spans="1:3" ht="16" thickTop="1" x14ac:dyDescent="0.35"/>
  </sheetData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5" sqref="E15"/>
    </sheetView>
  </sheetViews>
  <sheetFormatPr defaultColWidth="9.26953125" defaultRowHeight="14.5" x14ac:dyDescent="0.35"/>
  <cols>
    <col min="1" max="1" width="12.453125" style="84" bestFit="1" customWidth="1"/>
    <col min="2" max="2" width="16.7265625" style="84" bestFit="1" customWidth="1"/>
    <col min="3" max="3" width="14.7265625" style="84" bestFit="1" customWidth="1"/>
    <col min="4" max="4" width="13.7265625" style="84" bestFit="1" customWidth="1"/>
    <col min="5" max="5" width="13.26953125" style="84" bestFit="1" customWidth="1"/>
    <col min="6" max="6" width="12.453125" style="84" bestFit="1" customWidth="1"/>
    <col min="7" max="7" width="1.7265625" style="84" customWidth="1"/>
    <col min="8" max="8" width="15.7265625" style="84" bestFit="1" customWidth="1"/>
    <col min="9" max="9" width="12.453125" style="84" bestFit="1" customWidth="1"/>
    <col min="10" max="10" width="13.26953125" style="84" bestFit="1" customWidth="1"/>
    <col min="11" max="11" width="15.453125" style="84" customWidth="1"/>
    <col min="12" max="12" width="12.453125" style="84" bestFit="1" customWidth="1"/>
    <col min="13" max="16384" width="9.26953125" style="84"/>
  </cols>
  <sheetData>
    <row r="1" spans="1:6" x14ac:dyDescent="0.35">
      <c r="C1" s="85"/>
      <c r="D1" s="86"/>
      <c r="E1" s="86"/>
      <c r="F1" s="86"/>
    </row>
    <row r="2" spans="1:6" ht="43.5" x14ac:dyDescent="0.35">
      <c r="A2" s="87" t="s">
        <v>137</v>
      </c>
      <c r="B2" s="88"/>
      <c r="C2" s="89" t="s">
        <v>138</v>
      </c>
      <c r="D2" s="89" t="s">
        <v>76</v>
      </c>
      <c r="E2" s="89" t="s">
        <v>139</v>
      </c>
      <c r="F2" s="89" t="s">
        <v>140</v>
      </c>
    </row>
    <row r="3" spans="1:6" x14ac:dyDescent="0.35">
      <c r="A3" s="87"/>
      <c r="B3" s="88" t="s">
        <v>75</v>
      </c>
      <c r="C3" s="90">
        <f>'[15]Plant in Service'!$I$30</f>
        <v>280338554.76394153</v>
      </c>
      <c r="D3" s="90">
        <f>-'[15]Accum Depr'!$U$32</f>
        <v>-257741605.90619895</v>
      </c>
      <c r="E3" s="91">
        <f>E15*(C6/C18)</f>
        <v>-4487491.3230591929</v>
      </c>
      <c r="F3" s="91">
        <f t="shared" ref="F3:F5" si="0">SUM(C3:E3)</f>
        <v>18109457.534683384</v>
      </c>
    </row>
    <row r="4" spans="1:6" x14ac:dyDescent="0.35">
      <c r="A4" s="87"/>
      <c r="B4" s="88" t="s">
        <v>141</v>
      </c>
      <c r="C4" s="91">
        <v>0</v>
      </c>
      <c r="D4" s="91">
        <f>-'[15]Accum Depr'!$W$32</f>
        <v>4358901.4095099904</v>
      </c>
      <c r="E4" s="91">
        <v>0</v>
      </c>
      <c r="F4" s="91">
        <f t="shared" si="0"/>
        <v>4358901.4095099904</v>
      </c>
    </row>
    <row r="5" spans="1:6" x14ac:dyDescent="0.35">
      <c r="A5" s="87"/>
      <c r="B5" s="88" t="s">
        <v>142</v>
      </c>
      <c r="C5" s="91">
        <f>'[15]Plant in Service'!$I$34*0.5</f>
        <v>21752641.640000001</v>
      </c>
      <c r="D5" s="91">
        <f>-'[15]Accum Depr'!$V$37*0.5</f>
        <v>-19099352.125000004</v>
      </c>
      <c r="E5" s="91">
        <v>0</v>
      </c>
      <c r="F5" s="91">
        <f t="shared" si="0"/>
        <v>2653289.5149999969</v>
      </c>
    </row>
    <row r="6" spans="1:6" x14ac:dyDescent="0.35">
      <c r="A6" s="87"/>
      <c r="B6" s="92" t="s">
        <v>120</v>
      </c>
      <c r="C6" s="91">
        <f t="shared" ref="C6:F6" si="1">SUM(C3:C5)</f>
        <v>302091196.40394151</v>
      </c>
      <c r="D6" s="91">
        <f t="shared" si="1"/>
        <v>-272482056.62168896</v>
      </c>
      <c r="E6" s="91">
        <f t="shared" si="1"/>
        <v>-4487491.3230591929</v>
      </c>
      <c r="F6" s="91">
        <f t="shared" si="1"/>
        <v>25121648.459193371</v>
      </c>
    </row>
    <row r="7" spans="1:6" x14ac:dyDescent="0.35">
      <c r="A7" s="87"/>
      <c r="C7" s="93"/>
      <c r="D7" s="93"/>
      <c r="E7" s="93"/>
      <c r="F7" s="93"/>
    </row>
    <row r="8" spans="1:6" ht="43.5" x14ac:dyDescent="0.35">
      <c r="A8" s="87" t="s">
        <v>143</v>
      </c>
      <c r="B8" s="88"/>
      <c r="C8" s="94" t="s">
        <v>138</v>
      </c>
      <c r="D8" s="94" t="s">
        <v>76</v>
      </c>
      <c r="E8" s="94" t="s">
        <v>139</v>
      </c>
      <c r="F8" s="94" t="s">
        <v>140</v>
      </c>
    </row>
    <row r="9" spans="1:6" x14ac:dyDescent="0.35">
      <c r="A9" s="87"/>
      <c r="B9" s="88" t="s">
        <v>75</v>
      </c>
      <c r="C9" s="90">
        <f>'[15]Plant in Service'!$I$31</f>
        <v>262208126.53816256</v>
      </c>
      <c r="D9" s="90">
        <f>-'[15]Accum Depr'!$U$33</f>
        <v>-239407580.5530701</v>
      </c>
      <c r="E9" s="90">
        <f>E15*(C12/C18)</f>
        <v>-4218168.2169408016</v>
      </c>
      <c r="F9" s="91">
        <f t="shared" ref="F9:F11" si="2">SUM(C9:E9)</f>
        <v>18582377.76815166</v>
      </c>
    </row>
    <row r="10" spans="1:6" x14ac:dyDescent="0.35">
      <c r="A10" s="87"/>
      <c r="B10" s="88" t="s">
        <v>141</v>
      </c>
      <c r="C10" s="91">
        <v>0</v>
      </c>
      <c r="D10" s="91">
        <f>-'[15]Accum Depr'!$W$33</f>
        <v>4837799.6535473764</v>
      </c>
      <c r="E10" s="90">
        <v>0</v>
      </c>
      <c r="F10" s="91">
        <f t="shared" si="2"/>
        <v>4837799.6535473764</v>
      </c>
    </row>
    <row r="11" spans="1:6" x14ac:dyDescent="0.35">
      <c r="A11" s="87"/>
      <c r="B11" s="88" t="s">
        <v>142</v>
      </c>
      <c r="C11" s="91">
        <f>'[15]Plant in Service'!$I$34*0.5</f>
        <v>21752641.640000001</v>
      </c>
      <c r="D11" s="91">
        <f>-'[15]Accum Depr'!$V$37*0.5</f>
        <v>-19099352.125000004</v>
      </c>
      <c r="E11" s="90">
        <v>0</v>
      </c>
      <c r="F11" s="91">
        <f t="shared" si="2"/>
        <v>2653289.5149999969</v>
      </c>
    </row>
    <row r="12" spans="1:6" x14ac:dyDescent="0.35">
      <c r="A12" s="87"/>
      <c r="B12" s="92" t="s">
        <v>120</v>
      </c>
      <c r="C12" s="91">
        <f t="shared" ref="C12:F12" si="3">SUM(C9:C11)</f>
        <v>283960768.17816257</v>
      </c>
      <c r="D12" s="91">
        <f t="shared" si="3"/>
        <v>-253669133.02452272</v>
      </c>
      <c r="E12" s="91">
        <f t="shared" si="3"/>
        <v>-4218168.2169408016</v>
      </c>
      <c r="F12" s="91">
        <f t="shared" si="3"/>
        <v>26073466.936699033</v>
      </c>
    </row>
    <row r="13" spans="1:6" x14ac:dyDescent="0.35">
      <c r="A13" s="87"/>
      <c r="B13" s="95"/>
      <c r="C13" s="96"/>
      <c r="D13" s="96"/>
      <c r="E13" s="96"/>
      <c r="F13" s="96"/>
    </row>
    <row r="14" spans="1:6" ht="43.5" x14ac:dyDescent="0.35">
      <c r="A14" s="87" t="s">
        <v>144</v>
      </c>
      <c r="B14" s="88"/>
      <c r="C14" s="94" t="s">
        <v>138</v>
      </c>
      <c r="D14" s="94" t="s">
        <v>76</v>
      </c>
      <c r="E14" s="94" t="s">
        <v>139</v>
      </c>
      <c r="F14" s="94" t="s">
        <v>140</v>
      </c>
    </row>
    <row r="15" spans="1:6" x14ac:dyDescent="0.35">
      <c r="B15" s="88" t="s">
        <v>75</v>
      </c>
      <c r="C15" s="90">
        <f t="shared" ref="C15:E17" si="4">C3+C9</f>
        <v>542546681.30210412</v>
      </c>
      <c r="D15" s="90">
        <f t="shared" si="4"/>
        <v>-497149186.45926905</v>
      </c>
      <c r="E15" s="90">
        <f>-DFIT!K11</f>
        <v>-8705659.5399999935</v>
      </c>
      <c r="F15" s="91">
        <f>SUM(C15:E15)</f>
        <v>36691835.302835077</v>
      </c>
    </row>
    <row r="16" spans="1:6" x14ac:dyDescent="0.35">
      <c r="B16" s="88" t="s">
        <v>141</v>
      </c>
      <c r="C16" s="91">
        <f t="shared" si="4"/>
        <v>0</v>
      </c>
      <c r="D16" s="91">
        <f t="shared" si="4"/>
        <v>9196701.0630573668</v>
      </c>
      <c r="E16" s="90">
        <f t="shared" si="4"/>
        <v>0</v>
      </c>
      <c r="F16" s="91">
        <f>SUM(C16:E16)</f>
        <v>9196701.0630573668</v>
      </c>
    </row>
    <row r="17" spans="2:6" x14ac:dyDescent="0.35">
      <c r="B17" s="88" t="s">
        <v>142</v>
      </c>
      <c r="C17" s="91">
        <f t="shared" si="4"/>
        <v>43505283.280000001</v>
      </c>
      <c r="D17" s="91">
        <f t="shared" si="4"/>
        <v>-38198704.250000007</v>
      </c>
      <c r="E17" s="90">
        <f t="shared" si="4"/>
        <v>0</v>
      </c>
      <c r="F17" s="91">
        <f>SUM(C17:E17)</f>
        <v>5306579.0299999937</v>
      </c>
    </row>
    <row r="18" spans="2:6" x14ac:dyDescent="0.35">
      <c r="B18" s="92" t="s">
        <v>120</v>
      </c>
      <c r="C18" s="91">
        <f t="shared" ref="C18:F18" si="5">SUM(C15:C17)</f>
        <v>586051964.58210409</v>
      </c>
      <c r="D18" s="91">
        <f t="shared" si="5"/>
        <v>-526151189.64621168</v>
      </c>
      <c r="E18" s="91">
        <f t="shared" si="5"/>
        <v>-8705659.5399999935</v>
      </c>
      <c r="F18" s="91">
        <f t="shared" si="5"/>
        <v>51195115.395892434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P11" sqref="P11"/>
    </sheetView>
  </sheetViews>
  <sheetFormatPr defaultColWidth="9.26953125" defaultRowHeight="12.5" x14ac:dyDescent="0.25"/>
  <cols>
    <col min="1" max="1" width="3.26953125" style="100" customWidth="1"/>
    <col min="2" max="2" width="33.7265625" style="100" bestFit="1" customWidth="1"/>
    <col min="3" max="5" width="12.7265625" style="100" customWidth="1"/>
    <col min="6" max="6" width="13.453125" style="100" customWidth="1"/>
    <col min="7" max="7" width="15.453125" style="100" customWidth="1"/>
    <col min="8" max="8" width="14.453125" style="100" customWidth="1"/>
    <col min="9" max="12" width="15" style="100" customWidth="1"/>
    <col min="13" max="13" width="14.26953125" style="100" customWidth="1"/>
    <col min="14" max="14" width="15" style="100" customWidth="1"/>
    <col min="15" max="16" width="12.7265625" style="100" customWidth="1"/>
    <col min="17" max="17" width="4.26953125" style="100" customWidth="1"/>
    <col min="18" max="16384" width="9.26953125" style="100"/>
  </cols>
  <sheetData>
    <row r="1" spans="1:16" ht="18" x14ac:dyDescent="0.4">
      <c r="A1" s="97"/>
      <c r="B1" s="98" t="s">
        <v>145</v>
      </c>
      <c r="C1" s="99"/>
      <c r="D1" s="97"/>
      <c r="E1" s="97"/>
      <c r="F1" s="97"/>
      <c r="J1" s="101"/>
    </row>
    <row r="2" spans="1:16" ht="18" x14ac:dyDescent="0.4">
      <c r="A2" s="97"/>
      <c r="B2" s="98" t="s">
        <v>146</v>
      </c>
      <c r="C2" s="99"/>
      <c r="D2" s="97"/>
      <c r="E2" s="97"/>
      <c r="F2" s="388" t="s">
        <v>401</v>
      </c>
      <c r="J2" s="102"/>
      <c r="M2" s="103"/>
      <c r="O2" s="103"/>
    </row>
    <row r="3" spans="1:16" ht="13" x14ac:dyDescent="0.3">
      <c r="B3" s="104"/>
      <c r="M3" s="103"/>
      <c r="O3" s="103"/>
    </row>
    <row r="4" spans="1:16" ht="13" x14ac:dyDescent="0.3">
      <c r="B4" s="104"/>
    </row>
    <row r="6" spans="1:16" ht="13.5" thickBot="1" x14ac:dyDescent="0.35"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ht="15.75" customHeight="1" thickBot="1" x14ac:dyDescent="0.35">
      <c r="C7" s="439" t="s">
        <v>147</v>
      </c>
      <c r="D7" s="440"/>
      <c r="E7" s="440"/>
      <c r="F7" s="440"/>
      <c r="G7" s="439" t="s">
        <v>148</v>
      </c>
      <c r="H7" s="440"/>
      <c r="I7" s="440"/>
      <c r="J7" s="440"/>
      <c r="K7" s="440"/>
      <c r="L7" s="440"/>
      <c r="M7" s="440"/>
      <c r="N7" s="440"/>
      <c r="O7" s="440"/>
      <c r="P7" s="441"/>
    </row>
    <row r="8" spans="1:16" ht="38.25" customHeight="1" x14ac:dyDescent="0.25">
      <c r="B8" s="106" t="s">
        <v>149</v>
      </c>
      <c r="C8" s="106" t="s">
        <v>150</v>
      </c>
      <c r="D8" s="106" t="s">
        <v>151</v>
      </c>
      <c r="E8" s="106" t="s">
        <v>152</v>
      </c>
      <c r="F8" s="107" t="s">
        <v>153</v>
      </c>
      <c r="G8" s="108" t="s">
        <v>154</v>
      </c>
      <c r="H8" s="109" t="s">
        <v>155</v>
      </c>
      <c r="I8" s="109" t="s">
        <v>156</v>
      </c>
      <c r="J8" s="106" t="s">
        <v>157</v>
      </c>
      <c r="K8" s="106" t="s">
        <v>158</v>
      </c>
      <c r="L8" s="109" t="s">
        <v>159</v>
      </c>
      <c r="M8" s="109" t="s">
        <v>160</v>
      </c>
      <c r="N8" s="109" t="s">
        <v>161</v>
      </c>
      <c r="O8" s="107" t="s">
        <v>162</v>
      </c>
      <c r="P8" s="106" t="s">
        <v>163</v>
      </c>
    </row>
    <row r="9" spans="1:16" x14ac:dyDescent="0.25">
      <c r="B9" s="110"/>
      <c r="C9" s="110"/>
      <c r="D9" s="110"/>
      <c r="E9" s="110"/>
      <c r="F9" s="111"/>
      <c r="G9" s="112"/>
      <c r="H9" s="113"/>
      <c r="I9" s="114"/>
      <c r="J9" s="110"/>
      <c r="K9" s="110"/>
      <c r="L9" s="114"/>
      <c r="M9" s="114"/>
      <c r="N9" s="114"/>
      <c r="O9" s="111"/>
      <c r="P9" s="110"/>
    </row>
    <row r="10" spans="1:16" ht="13" x14ac:dyDescent="0.25">
      <c r="B10" s="115" t="s">
        <v>164</v>
      </c>
      <c r="C10" s="110"/>
      <c r="D10" s="110"/>
      <c r="E10" s="110"/>
      <c r="F10" s="111"/>
      <c r="G10" s="112"/>
      <c r="H10" s="114"/>
      <c r="I10" s="114"/>
      <c r="J10" s="110"/>
      <c r="K10" s="110"/>
      <c r="L10" s="114"/>
      <c r="M10" s="114"/>
      <c r="N10" s="114"/>
      <c r="O10" s="111"/>
      <c r="P10" s="110"/>
    </row>
    <row r="11" spans="1:16" s="97" customFormat="1" x14ac:dyDescent="0.25">
      <c r="B11" s="116" t="s">
        <v>165</v>
      </c>
      <c r="C11" s="381">
        <v>-1788802.42</v>
      </c>
      <c r="D11" s="381">
        <v>-24584360.514999978</v>
      </c>
      <c r="E11" s="381">
        <v>8705.0549999999785</v>
      </c>
      <c r="F11" s="382">
        <f>SUM(C11:E11)</f>
        <v>-26364457.87999998</v>
      </c>
      <c r="G11" s="383">
        <v>17431317</v>
      </c>
      <c r="H11" s="383">
        <v>-375648.51</v>
      </c>
      <c r="I11" s="383">
        <v>-8350008.9500000048</v>
      </c>
      <c r="J11" s="384">
        <f>SUM(H11:I11)</f>
        <v>-8725657.4600000046</v>
      </c>
      <c r="K11" s="384">
        <f t="shared" ref="K11" si="0">SUM(G11:I11)</f>
        <v>8705659.5399999935</v>
      </c>
      <c r="L11" s="383">
        <v>5728815.2350000003</v>
      </c>
      <c r="M11" s="385">
        <f>I11-D11*0.21</f>
        <v>-3187293.2418500092</v>
      </c>
      <c r="N11" s="383">
        <f t="shared" ref="N11" si="1">SUM(L11:M11)</f>
        <v>2541521.9931499911</v>
      </c>
      <c r="O11" s="381">
        <v>-1828.0615499999953</v>
      </c>
      <c r="P11" s="381">
        <f t="shared" ref="P11" si="2">SUM(M11,O11)</f>
        <v>-3189121.3034000094</v>
      </c>
    </row>
    <row r="12" spans="1:16" s="21" customFormat="1" ht="14.5" x14ac:dyDescent="0.35"/>
    <row r="13" spans="1:16" ht="13" x14ac:dyDescent="0.3">
      <c r="B13" s="101"/>
    </row>
    <row r="15" spans="1:16" ht="18" x14ac:dyDescent="0.4">
      <c r="B15" s="98"/>
    </row>
  </sheetData>
  <mergeCells count="2">
    <mergeCell ref="C7:F7"/>
    <mergeCell ref="G7:P7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E27" sqref="E27"/>
    </sheetView>
  </sheetViews>
  <sheetFormatPr defaultColWidth="9.26953125" defaultRowHeight="13" x14ac:dyDescent="0.3"/>
  <cols>
    <col min="1" max="1" width="12.453125" style="12" bestFit="1" customWidth="1"/>
    <col min="2" max="2" width="32.54296875" style="12" bestFit="1" customWidth="1"/>
    <col min="3" max="3" width="15.26953125" style="229" bestFit="1" customWidth="1"/>
    <col min="4" max="4" width="18" style="12" customWidth="1"/>
    <col min="5" max="5" width="23" style="12" bestFit="1" customWidth="1"/>
    <col min="6" max="6" width="13.54296875" style="12" bestFit="1" customWidth="1"/>
    <col min="7" max="9" width="9.26953125" style="12"/>
    <col min="10" max="10" width="13.7265625" style="12" bestFit="1" customWidth="1"/>
    <col min="11" max="16384" width="9.26953125" style="12"/>
  </cols>
  <sheetData>
    <row r="1" spans="1:6" x14ac:dyDescent="0.3">
      <c r="A1" s="117" t="s">
        <v>60</v>
      </c>
      <c r="B1" s="118" t="s">
        <v>66</v>
      </c>
      <c r="C1" s="423">
        <v>45473</v>
      </c>
      <c r="D1" s="430" t="s">
        <v>418</v>
      </c>
      <c r="E1" s="117" t="s">
        <v>419</v>
      </c>
    </row>
    <row r="2" spans="1:6" ht="14.5" x14ac:dyDescent="0.35">
      <c r="A2" s="12">
        <v>10800321</v>
      </c>
      <c r="B2" s="12" t="s">
        <v>92</v>
      </c>
      <c r="C2" s="124">
        <v>-493392.01</v>
      </c>
      <c r="D2" s="120" t="s">
        <v>412</v>
      </c>
      <c r="E2" s="12" t="s">
        <v>420</v>
      </c>
      <c r="F2" s="418"/>
    </row>
    <row r="3" spans="1:6" ht="14.5" x14ac:dyDescent="0.35">
      <c r="A3" s="12">
        <v>10800331</v>
      </c>
      <c r="B3" s="12" t="s">
        <v>88</v>
      </c>
      <c r="C3" s="124">
        <v>-491560.83</v>
      </c>
      <c r="D3" s="120" t="s">
        <v>412</v>
      </c>
      <c r="E3" s="12" t="s">
        <v>420</v>
      </c>
      <c r="F3" s="418"/>
    </row>
    <row r="4" spans="1:6" ht="14.5" x14ac:dyDescent="0.35">
      <c r="A4" s="12">
        <v>10800611</v>
      </c>
      <c r="B4" s="12" t="s">
        <v>86</v>
      </c>
      <c r="C4" s="124">
        <v>-95934500</v>
      </c>
      <c r="D4" s="120" t="s">
        <v>412</v>
      </c>
      <c r="E4" s="12" t="s">
        <v>420</v>
      </c>
      <c r="F4" s="418"/>
    </row>
    <row r="5" spans="1:6" ht="14.5" x14ac:dyDescent="0.35">
      <c r="A5" s="38">
        <v>10800651</v>
      </c>
      <c r="B5" s="121" t="s">
        <v>95</v>
      </c>
      <c r="C5" s="124">
        <v>-240042970.06</v>
      </c>
      <c r="D5" s="120" t="s">
        <v>413</v>
      </c>
      <c r="E5" s="12" t="s">
        <v>420</v>
      </c>
      <c r="F5" s="418"/>
    </row>
    <row r="6" spans="1:6" ht="14.5" x14ac:dyDescent="0.35">
      <c r="A6" s="12">
        <v>10800771</v>
      </c>
      <c r="B6" s="122" t="s">
        <v>166</v>
      </c>
      <c r="C6" s="124">
        <v>20078542.27</v>
      </c>
      <c r="D6" s="120"/>
      <c r="F6" s="418"/>
    </row>
    <row r="7" spans="1:6" ht="14.5" x14ac:dyDescent="0.35">
      <c r="A7" s="38">
        <v>10800791</v>
      </c>
      <c r="B7" s="123" t="s">
        <v>97</v>
      </c>
      <c r="C7" s="124">
        <v>5000000</v>
      </c>
      <c r="D7" s="120" t="s">
        <v>413</v>
      </c>
      <c r="E7" s="12" t="s">
        <v>420</v>
      </c>
      <c r="F7" s="418"/>
    </row>
    <row r="8" spans="1:6" ht="14.5" x14ac:dyDescent="0.35">
      <c r="A8" s="38">
        <v>10800921</v>
      </c>
      <c r="B8" s="121" t="s">
        <v>96</v>
      </c>
      <c r="C8" s="124">
        <v>-17551177.859999999</v>
      </c>
      <c r="D8" s="120" t="s">
        <v>413</v>
      </c>
      <c r="E8" s="12" t="s">
        <v>420</v>
      </c>
      <c r="F8" s="418"/>
    </row>
    <row r="9" spans="1:6" ht="14.5" x14ac:dyDescent="0.35">
      <c r="A9" s="12">
        <v>18220111</v>
      </c>
      <c r="B9" s="123" t="s">
        <v>80</v>
      </c>
      <c r="C9" s="124">
        <v>110972218.59999999</v>
      </c>
      <c r="D9" s="12" t="s">
        <v>415</v>
      </c>
      <c r="E9" s="12" t="s">
        <v>420</v>
      </c>
      <c r="F9" s="418"/>
    </row>
    <row r="10" spans="1:6" ht="14.5" x14ac:dyDescent="0.35">
      <c r="A10" s="12">
        <v>18239501</v>
      </c>
      <c r="B10" s="12" t="s">
        <v>167</v>
      </c>
      <c r="C10" s="124">
        <v>51835439.880000003</v>
      </c>
      <c r="D10" s="12" t="s">
        <v>412</v>
      </c>
      <c r="E10" s="12" t="s">
        <v>420</v>
      </c>
      <c r="F10" s="418"/>
    </row>
    <row r="11" spans="1:6" ht="14.5" x14ac:dyDescent="0.35">
      <c r="A11" s="12">
        <v>18239511</v>
      </c>
      <c r="B11" s="12" t="s">
        <v>168</v>
      </c>
      <c r="C11" s="124">
        <v>29388047.489999998</v>
      </c>
      <c r="D11" s="12" t="s">
        <v>412</v>
      </c>
      <c r="E11" s="12" t="s">
        <v>420</v>
      </c>
      <c r="F11" s="418"/>
    </row>
    <row r="12" spans="1:6" ht="14.5" x14ac:dyDescent="0.35">
      <c r="A12" s="38">
        <v>19000951</v>
      </c>
      <c r="B12" s="121" t="s">
        <v>98</v>
      </c>
      <c r="C12" s="124">
        <v>50409023.710000001</v>
      </c>
      <c r="D12" s="120" t="s">
        <v>413</v>
      </c>
      <c r="E12" s="12" t="s">
        <v>420</v>
      </c>
      <c r="F12" s="418"/>
    </row>
    <row r="13" spans="1:6" ht="14.5" x14ac:dyDescent="0.35">
      <c r="A13" s="38">
        <v>19000971</v>
      </c>
      <c r="B13" s="121" t="s">
        <v>99</v>
      </c>
      <c r="C13" s="124">
        <v>3685747.35</v>
      </c>
      <c r="D13" s="120" t="s">
        <v>413</v>
      </c>
      <c r="E13" s="12" t="s">
        <v>420</v>
      </c>
      <c r="F13" s="418"/>
    </row>
    <row r="14" spans="1:6" x14ac:dyDescent="0.3">
      <c r="A14" s="12">
        <v>28302151</v>
      </c>
      <c r="B14" s="121" t="s">
        <v>82</v>
      </c>
      <c r="C14" s="124">
        <v>-23304165.899999999</v>
      </c>
      <c r="D14" s="12" t="s">
        <v>415</v>
      </c>
    </row>
    <row r="15" spans="1:6" x14ac:dyDescent="0.3">
      <c r="A15" s="12">
        <v>18239791</v>
      </c>
      <c r="B15" s="12" t="s">
        <v>169</v>
      </c>
      <c r="C15" s="124">
        <v>38267245.090000004</v>
      </c>
      <c r="D15" s="12" t="s">
        <v>414</v>
      </c>
    </row>
    <row r="16" spans="1:6" x14ac:dyDescent="0.3">
      <c r="A16" s="12">
        <v>18239801</v>
      </c>
      <c r="B16" s="12" t="s">
        <v>170</v>
      </c>
      <c r="C16" s="124">
        <v>2023388.15</v>
      </c>
      <c r="D16" s="12" t="s">
        <v>414</v>
      </c>
    </row>
    <row r="17" spans="1:6" x14ac:dyDescent="0.3">
      <c r="A17" s="12">
        <v>18239811</v>
      </c>
      <c r="B17" s="12" t="s">
        <v>171</v>
      </c>
      <c r="C17" s="124">
        <v>1341833.43</v>
      </c>
      <c r="D17" s="12" t="s">
        <v>414</v>
      </c>
    </row>
    <row r="18" spans="1:6" x14ac:dyDescent="0.3">
      <c r="A18" s="12">
        <v>25304021</v>
      </c>
      <c r="B18" s="12" t="s">
        <v>172</v>
      </c>
      <c r="C18" s="124">
        <v>-48075718.009999998</v>
      </c>
      <c r="D18" s="12" t="s">
        <v>414</v>
      </c>
    </row>
    <row r="19" spans="1:6" x14ac:dyDescent="0.3">
      <c r="A19" s="421" t="s">
        <v>90</v>
      </c>
      <c r="B19" s="12" t="s">
        <v>89</v>
      </c>
      <c r="C19" s="124">
        <f>C26</f>
        <v>-35946639.216942638</v>
      </c>
      <c r="D19" s="12" t="s">
        <v>412</v>
      </c>
      <c r="E19" s="12" t="s">
        <v>420</v>
      </c>
    </row>
    <row r="20" spans="1:6" ht="13.5" thickBot="1" x14ac:dyDescent="0.35">
      <c r="C20" s="419">
        <f>SUM(C2:C19)</f>
        <v>-148838637.91694266</v>
      </c>
    </row>
    <row r="21" spans="1:6" ht="13.5" thickTop="1" x14ac:dyDescent="0.3">
      <c r="C21" s="420"/>
    </row>
    <row r="22" spans="1:6" ht="14.5" x14ac:dyDescent="0.35">
      <c r="C22" s="424" t="s">
        <v>89</v>
      </c>
    </row>
    <row r="23" spans="1:6" ht="15.5" x14ac:dyDescent="0.35">
      <c r="C23" s="36">
        <f>'[16]Colstrip Plant Balances'!D17</f>
        <v>-35545414.689999998</v>
      </c>
      <c r="D23" s="21" t="s">
        <v>173</v>
      </c>
    </row>
    <row r="24" spans="1:6" ht="15.5" x14ac:dyDescent="0.35">
      <c r="C24" s="36">
        <f>+'[16]3&amp;4 Accr Detail - PP'!B15</f>
        <v>-9597925.5899999999</v>
      </c>
      <c r="D24" s="21" t="s">
        <v>174</v>
      </c>
    </row>
    <row r="25" spans="1:6" ht="15.5" x14ac:dyDescent="0.35">
      <c r="C25" s="36">
        <f>+'[16]Colstrip Plant Balances'!F16</f>
        <v>9196701.0630573668</v>
      </c>
      <c r="D25" s="21" t="s">
        <v>175</v>
      </c>
    </row>
    <row r="26" spans="1:6" ht="16" thickBot="1" x14ac:dyDescent="0.4">
      <c r="C26" s="125">
        <f>SUM(C23:C25)</f>
        <v>-35946639.216942638</v>
      </c>
      <c r="D26" s="120"/>
    </row>
    <row r="27" spans="1:6" ht="13.5" thickTop="1" x14ac:dyDescent="0.3"/>
    <row r="29" spans="1:6" x14ac:dyDescent="0.3">
      <c r="C29" s="425">
        <f>SUMIF($D$2:$D$26,D29,$C$2:$C$26)</f>
        <v>-51642604.686942637</v>
      </c>
      <c r="D29" s="12" t="s">
        <v>412</v>
      </c>
      <c r="E29" s="425">
        <f>SUMIF($E$2:$E$26,F29,$C$2:$C$26)</f>
        <v>-139169762.94694263</v>
      </c>
      <c r="F29" s="12" t="s">
        <v>420</v>
      </c>
    </row>
    <row r="30" spans="1:6" x14ac:dyDescent="0.3">
      <c r="C30" s="426">
        <f>SUMIF($D$2:$D$26,D30,$C$2:$C$26)</f>
        <v>87668052.699999988</v>
      </c>
      <c r="D30" s="12" t="s">
        <v>415</v>
      </c>
    </row>
    <row r="31" spans="1:6" x14ac:dyDescent="0.3">
      <c r="C31" s="426">
        <f>SUMIF($D$2:$D$26,D31,$C$2:$C$26)</f>
        <v>-198499376.86000001</v>
      </c>
      <c r="D31" s="12" t="s">
        <v>413</v>
      </c>
    </row>
    <row r="32" spans="1:6" ht="13.5" thickBot="1" x14ac:dyDescent="0.35">
      <c r="C32" s="427">
        <f>SUM(C29:C31)</f>
        <v>-162473928.84694266</v>
      </c>
      <c r="D32" s="12" t="s">
        <v>417</v>
      </c>
      <c r="E32" s="422">
        <f>'2025 Rev Req'!C38-'2025 Rev Req'!C10-C32</f>
        <v>0</v>
      </c>
      <c r="F32" s="350"/>
    </row>
    <row r="33" spans="3:4" ht="13.5" thickTop="1" x14ac:dyDescent="0.3">
      <c r="C33" s="426">
        <f>SUMIF($D$2:$D$26,D33,$C$2:$C$26)</f>
        <v>-6443251.3399999961</v>
      </c>
      <c r="D33" s="12" t="s">
        <v>414</v>
      </c>
    </row>
    <row r="34" spans="3:4" ht="13.5" thickBot="1" x14ac:dyDescent="0.35">
      <c r="C34" s="428">
        <f>SUM(C32:C33)</f>
        <v>-168917180.18694267</v>
      </c>
      <c r="D34" s="12" t="s">
        <v>416</v>
      </c>
    </row>
    <row r="35" spans="3:4" ht="13.5" thickTop="1" x14ac:dyDescent="0.3">
      <c r="C35" s="429">
        <f>C34-C20</f>
        <v>-20078542.270000011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B14" sqref="B14"/>
    </sheetView>
  </sheetViews>
  <sheetFormatPr defaultColWidth="9.26953125" defaultRowHeight="13" x14ac:dyDescent="0.3"/>
  <cols>
    <col min="1" max="1" width="9.54296875" style="12" bestFit="1" customWidth="1"/>
    <col min="2" max="2" width="13.453125" style="12" bestFit="1" customWidth="1"/>
    <col min="3" max="3" width="11.54296875" style="12" bestFit="1" customWidth="1"/>
    <col min="4" max="5" width="13.453125" style="12" customWidth="1"/>
    <col min="6" max="6" width="9.26953125" style="12" customWidth="1"/>
    <col min="7" max="16384" width="9.26953125" style="12"/>
  </cols>
  <sheetData>
    <row r="1" spans="1:6" x14ac:dyDescent="0.3">
      <c r="A1" s="226" t="s">
        <v>390</v>
      </c>
    </row>
    <row r="2" spans="1:6" x14ac:dyDescent="0.3">
      <c r="A2" s="226" t="s">
        <v>391</v>
      </c>
    </row>
    <row r="3" spans="1:6" x14ac:dyDescent="0.3">
      <c r="A3" s="119" t="s">
        <v>2</v>
      </c>
    </row>
    <row r="4" spans="1:6" x14ac:dyDescent="0.3">
      <c r="B4" s="119">
        <v>45473</v>
      </c>
      <c r="C4" s="119"/>
    </row>
    <row r="5" spans="1:6" x14ac:dyDescent="0.3">
      <c r="A5" s="12">
        <v>2015</v>
      </c>
      <c r="B5" s="120">
        <v>-295379.38</v>
      </c>
      <c r="C5" s="120"/>
      <c r="D5" s="350"/>
      <c r="E5" s="350"/>
      <c r="F5" s="351"/>
    </row>
    <row r="6" spans="1:6" x14ac:dyDescent="0.3">
      <c r="A6" s="12">
        <v>2016</v>
      </c>
      <c r="B6" s="120">
        <v>-626791.65</v>
      </c>
      <c r="C6" s="120"/>
      <c r="D6" s="350"/>
      <c r="E6" s="350"/>
      <c r="F6" s="351"/>
    </row>
    <row r="7" spans="1:6" x14ac:dyDescent="0.3">
      <c r="A7" s="12">
        <v>2017</v>
      </c>
      <c r="B7" s="120">
        <v>-1633880.9</v>
      </c>
      <c r="C7" s="120"/>
      <c r="D7" s="350"/>
      <c r="E7" s="350"/>
      <c r="F7" s="351"/>
    </row>
    <row r="8" spans="1:6" x14ac:dyDescent="0.3">
      <c r="A8" s="12">
        <v>2018</v>
      </c>
      <c r="B8" s="120">
        <v>-1314562.7</v>
      </c>
      <c r="C8" s="120"/>
      <c r="D8" s="350"/>
      <c r="E8" s="350"/>
      <c r="F8" s="351"/>
    </row>
    <row r="9" spans="1:6" x14ac:dyDescent="0.3">
      <c r="A9" s="12">
        <v>2019</v>
      </c>
      <c r="B9" s="120">
        <v>-1269712.54</v>
      </c>
      <c r="C9" s="120"/>
      <c r="D9" s="350"/>
      <c r="E9" s="350"/>
      <c r="F9" s="351"/>
    </row>
    <row r="10" spans="1:6" x14ac:dyDescent="0.3">
      <c r="A10" s="12">
        <v>2020</v>
      </c>
      <c r="B10" s="120">
        <v>-1213564.57</v>
      </c>
      <c r="C10" s="120"/>
      <c r="D10" s="350"/>
      <c r="E10" s="350"/>
      <c r="F10" s="351"/>
    </row>
    <row r="11" spans="1:6" x14ac:dyDescent="0.3">
      <c r="A11" s="12">
        <v>2021</v>
      </c>
      <c r="B11" s="120">
        <v>-1127582.71</v>
      </c>
      <c r="C11" s="120"/>
      <c r="D11" s="350"/>
      <c r="E11" s="350"/>
      <c r="F11" s="351"/>
    </row>
    <row r="12" spans="1:6" x14ac:dyDescent="0.3">
      <c r="A12" s="12">
        <v>2022</v>
      </c>
      <c r="B12" s="120">
        <v>-890712.89</v>
      </c>
      <c r="C12" s="120"/>
      <c r="D12" s="350"/>
      <c r="E12" s="350"/>
      <c r="F12" s="351"/>
    </row>
    <row r="13" spans="1:6" x14ac:dyDescent="0.3">
      <c r="A13" s="12">
        <v>2023</v>
      </c>
      <c r="B13" s="120">
        <v>-823112</v>
      </c>
      <c r="C13" s="120"/>
      <c r="D13" s="350"/>
      <c r="E13" s="350"/>
      <c r="F13" s="351"/>
    </row>
    <row r="14" spans="1:6" x14ac:dyDescent="0.3">
      <c r="A14" s="12">
        <v>2024</v>
      </c>
      <c r="B14" s="352">
        <v>-402626.25</v>
      </c>
      <c r="C14" s="352"/>
      <c r="D14" s="350"/>
      <c r="E14" s="350"/>
      <c r="F14" s="351"/>
    </row>
    <row r="15" spans="1:6" x14ac:dyDescent="0.3">
      <c r="B15" s="353">
        <f>SUM(B5:B14)</f>
        <v>-9597925.5899999999</v>
      </c>
      <c r="C15" s="353"/>
      <c r="D15" s="350"/>
      <c r="E15" s="350"/>
      <c r="F15" s="351"/>
    </row>
    <row r="17" spans="1:2" x14ac:dyDescent="0.3">
      <c r="A17" s="12" t="s">
        <v>392</v>
      </c>
      <c r="B17" s="120"/>
    </row>
    <row r="18" spans="1:2" x14ac:dyDescent="0.3">
      <c r="B18" s="12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F4095DF8F60643B9992A42666C3D6B" ma:contentTypeVersion="16" ma:contentTypeDescription="" ma:contentTypeScope="" ma:versionID="fd199516d7cdfdade8e905c94d7f75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2024-09-30T07:00:00+00:00</OpenedDate>
    <SignificantOrder xmlns="dc463f71-b30c-4ab2-9473-d307f9d35888">false</SignificantOrder>
    <Date1 xmlns="dc463f71-b30c-4ab2-9473-d307f9d35888">2024-09-30T07:00:00+00:00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69D038-77D0-4BE3-88AB-616C62915109}"/>
</file>

<file path=customXml/itemProps2.xml><?xml version="1.0" encoding="utf-8"?>
<ds:datastoreItem xmlns:ds="http://schemas.openxmlformats.org/officeDocument/2006/customXml" ds:itemID="{C0CE0F36-8289-4186-B4D6-854895A53D52}"/>
</file>

<file path=customXml/itemProps3.xml><?xml version="1.0" encoding="utf-8"?>
<ds:datastoreItem xmlns:ds="http://schemas.openxmlformats.org/officeDocument/2006/customXml" ds:itemID="{35CB9B8E-43AD-4364-98CB-D47122382184}"/>
</file>

<file path=customXml/itemProps4.xml><?xml version="1.0" encoding="utf-8"?>
<ds:datastoreItem xmlns:ds="http://schemas.openxmlformats.org/officeDocument/2006/customXml" ds:itemID="{FE99DCF8-312C-46FD-BF32-AA468D1DF1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2025 Rev Req</vt:lpstr>
      <vt:lpstr>Rev Req Summary</vt:lpstr>
      <vt:lpstr>2023 Rev Req</vt:lpstr>
      <vt:lpstr>2024 Rev Req</vt:lpstr>
      <vt:lpstr>Estimated D&amp;R Recovery</vt:lpstr>
      <vt:lpstr>Colstrip Plant Balances</vt:lpstr>
      <vt:lpstr>DFIT</vt:lpstr>
      <vt:lpstr>GL Balances</vt:lpstr>
      <vt:lpstr>3&amp;4 Accr Detail - PP</vt:lpstr>
      <vt:lpstr>Tracker (Over)-Under Collection</vt:lpstr>
      <vt:lpstr>Production O&amp;M 2025</vt:lpstr>
      <vt:lpstr>2025 Remediation</vt:lpstr>
      <vt:lpstr>MT Energy Tax</vt:lpstr>
      <vt:lpstr>Prop&amp;Liab Ins</vt:lpstr>
      <vt:lpstr>Update ConvF</vt:lpstr>
      <vt:lpstr>Def, COC, ConvF</vt:lpstr>
      <vt:lpstr>D&amp;R Defic</vt:lpstr>
      <vt:lpstr>D&amp;R Summary</vt:lpstr>
      <vt:lpstr>Decommissioning</vt:lpstr>
      <vt:lpstr>Plant Site Report Alt 4B</vt:lpstr>
      <vt:lpstr>Units1&amp;2 Int Remedy Eval Alt 10</vt:lpstr>
      <vt:lpstr>Units 3&amp;4 Remedy Eval Alt 4</vt:lpstr>
      <vt:lpstr>MM Amort</vt:lpstr>
      <vt:lpstr>'2023 Rev Req'!Print_Titles</vt:lpstr>
    </vt:vector>
  </TitlesOfParts>
  <Company>PSE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Peterson, Pete</cp:lastModifiedBy>
  <cp:lastPrinted>2024-09-25T15:06:01Z</cp:lastPrinted>
  <dcterms:created xsi:type="dcterms:W3CDTF">2024-09-23T17:01:19Z</dcterms:created>
  <dcterms:modified xsi:type="dcterms:W3CDTF">2024-09-26T15:30:29Z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0x0101006E56B4D1795A2E4DB2F0B01679ED314A009CF4095DF8F60643B9992A42666C3D6B</vt:lpwstr>
  </property>
  <property fmtid="{D5CDD505-2E9C-101B-9397-08002B2CF9AE}" pid="3" name="_docset_NoMedatataSyncRequired">
    <vt:lpwstr>False</vt:lpwstr>
  </property>
</Properties>
</file>