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-30" yWindow="50" windowWidth="19230" windowHeight="7730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download'!$A$1:$K$322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G266" i="17" l="1"/>
  <c r="I266" i="17"/>
  <c r="H266" i="17"/>
  <c r="C31" i="13"/>
  <c r="D29" i="13"/>
  <c r="C29" i="13"/>
  <c r="H29" i="13" s="1"/>
  <c r="D10" i="13"/>
  <c r="C10" i="13"/>
  <c r="G10" i="13"/>
  <c r="H307" i="17"/>
  <c r="G307" i="17"/>
  <c r="D49" i="13"/>
  <c r="C49" i="13"/>
  <c r="H49" i="13"/>
  <c r="D50" i="13"/>
  <c r="D51" i="13"/>
  <c r="C50" i="13"/>
  <c r="D45" i="13"/>
  <c r="C45" i="13"/>
  <c r="D40" i="13"/>
  <c r="D41" i="13"/>
  <c r="D25" i="13"/>
  <c r="H25" i="13" s="1"/>
  <c r="D26" i="13"/>
  <c r="D27" i="13"/>
  <c r="D28" i="13"/>
  <c r="C28" i="13"/>
  <c r="H28" i="13" s="1"/>
  <c r="D30" i="13"/>
  <c r="D32" i="13"/>
  <c r="H32" i="13" s="1"/>
  <c r="D33" i="13"/>
  <c r="H33" i="13"/>
  <c r="D34" i="13"/>
  <c r="C34" i="13"/>
  <c r="D36" i="13"/>
  <c r="D37" i="13"/>
  <c r="C25" i="13"/>
  <c r="C26" i="13"/>
  <c r="C27" i="13"/>
  <c r="C32" i="13"/>
  <c r="C33" i="13"/>
  <c r="C36" i="13"/>
  <c r="H36" i="13" s="1"/>
  <c r="C16" i="13"/>
  <c r="H16" i="13" s="1"/>
  <c r="H23" i="13" s="1"/>
  <c r="C17" i="13"/>
  <c r="D17" i="13"/>
  <c r="D18" i="13"/>
  <c r="D20" i="13"/>
  <c r="D21" i="13"/>
  <c r="D22" i="13"/>
  <c r="C18" i="13"/>
  <c r="C20" i="13"/>
  <c r="C21" i="13"/>
  <c r="C22" i="13"/>
  <c r="H293" i="17"/>
  <c r="H294" i="17"/>
  <c r="G293" i="17"/>
  <c r="E294" i="17"/>
  <c r="H133" i="17"/>
  <c r="G235" i="17"/>
  <c r="A3" i="17"/>
  <c r="G334" i="17"/>
  <c r="E335" i="17"/>
  <c r="D335" i="17"/>
  <c r="H334" i="17"/>
  <c r="H333" i="17"/>
  <c r="H325" i="17"/>
  <c r="G324" i="17"/>
  <c r="H322" i="17"/>
  <c r="H318" i="17"/>
  <c r="G316" i="17"/>
  <c r="H315" i="17"/>
  <c r="G315" i="17"/>
  <c r="I315" i="17"/>
  <c r="G314" i="17"/>
  <c r="H298" i="17"/>
  <c r="H301" i="17"/>
  <c r="H304" i="17"/>
  <c r="C320" i="17"/>
  <c r="G312" i="17"/>
  <c r="G311" i="17"/>
  <c r="G309" i="17"/>
  <c r="G296" i="17"/>
  <c r="I296" i="17"/>
  <c r="G303" i="17"/>
  <c r="D320" i="17"/>
  <c r="G299" i="17"/>
  <c r="D36" i="11"/>
  <c r="D286" i="17"/>
  <c r="F286" i="17"/>
  <c r="C62" i="13"/>
  <c r="E281" i="17"/>
  <c r="D281" i="17"/>
  <c r="D35" i="11"/>
  <c r="C281" i="17"/>
  <c r="C35" i="11"/>
  <c r="B281" i="17"/>
  <c r="B35" i="11"/>
  <c r="F276" i="17"/>
  <c r="E276" i="17"/>
  <c r="D276" i="17"/>
  <c r="D34" i="11"/>
  <c r="C276" i="17"/>
  <c r="C34" i="11"/>
  <c r="G268" i="17"/>
  <c r="F263" i="17"/>
  <c r="E263" i="17"/>
  <c r="D263" i="17"/>
  <c r="D32" i="11"/>
  <c r="C263" i="17"/>
  <c r="C32" i="11"/>
  <c r="H259" i="17"/>
  <c r="H260" i="17"/>
  <c r="H257" i="17"/>
  <c r="H258" i="17"/>
  <c r="D260" i="17"/>
  <c r="D31" i="11"/>
  <c r="G258" i="17"/>
  <c r="I258" i="17"/>
  <c r="H247" i="17"/>
  <c r="H246" i="17"/>
  <c r="H245" i="17"/>
  <c r="H244" i="17"/>
  <c r="G244" i="17"/>
  <c r="H243" i="17"/>
  <c r="I243" i="17"/>
  <c r="G243" i="17"/>
  <c r="G240" i="17"/>
  <c r="G239" i="17"/>
  <c r="G236" i="17"/>
  <c r="H236" i="17"/>
  <c r="H237" i="17"/>
  <c r="E233" i="17"/>
  <c r="D233" i="17"/>
  <c r="D28" i="11"/>
  <c r="B233" i="17"/>
  <c r="B28" i="11"/>
  <c r="H229" i="17"/>
  <c r="G229" i="17"/>
  <c r="G228" i="17"/>
  <c r="H225" i="17"/>
  <c r="H223" i="17"/>
  <c r="G224" i="17"/>
  <c r="D13" i="13"/>
  <c r="C13" i="13"/>
  <c r="C12" i="13"/>
  <c r="D11" i="13"/>
  <c r="G218" i="17"/>
  <c r="H217" i="17"/>
  <c r="G217" i="17"/>
  <c r="D9" i="13"/>
  <c r="C9" i="13"/>
  <c r="H211" i="17"/>
  <c r="H210" i="17"/>
  <c r="G207" i="17"/>
  <c r="H203" i="17"/>
  <c r="H199" i="17"/>
  <c r="G196" i="17"/>
  <c r="G193" i="17"/>
  <c r="G192" i="17"/>
  <c r="H191" i="17"/>
  <c r="H189" i="17"/>
  <c r="G188" i="17"/>
  <c r="H187" i="17"/>
  <c r="G186" i="17"/>
  <c r="G185" i="17"/>
  <c r="H184" i="17"/>
  <c r="H183" i="17"/>
  <c r="G182" i="17"/>
  <c r="G179" i="17"/>
  <c r="G170" i="17"/>
  <c r="I170" i="17"/>
  <c r="G167" i="17"/>
  <c r="G162" i="17"/>
  <c r="H162" i="17"/>
  <c r="H158" i="17"/>
  <c r="F176" i="17"/>
  <c r="G149" i="17"/>
  <c r="G145" i="17"/>
  <c r="H138" i="17"/>
  <c r="H135" i="17"/>
  <c r="G134" i="17"/>
  <c r="I134" i="17"/>
  <c r="G130" i="17"/>
  <c r="G127" i="17"/>
  <c r="G125" i="17"/>
  <c r="G123" i="17"/>
  <c r="H121" i="17"/>
  <c r="G120" i="17"/>
  <c r="H119" i="17"/>
  <c r="G117" i="17"/>
  <c r="I117" i="17"/>
  <c r="G115" i="17"/>
  <c r="H113" i="17"/>
  <c r="H111" i="17"/>
  <c r="H108" i="17"/>
  <c r="G107" i="17"/>
  <c r="H101" i="17"/>
  <c r="I101" i="17"/>
  <c r="G101" i="17"/>
  <c r="G98" i="17"/>
  <c r="G97" i="17"/>
  <c r="G96" i="17"/>
  <c r="H95" i="17"/>
  <c r="H92" i="17"/>
  <c r="G91" i="17"/>
  <c r="H90" i="17"/>
  <c r="H89" i="17"/>
  <c r="G88" i="17"/>
  <c r="H87" i="17"/>
  <c r="G87" i="17"/>
  <c r="G86" i="17"/>
  <c r="H85" i="17"/>
  <c r="I85" i="17"/>
  <c r="H84" i="17"/>
  <c r="I84" i="17"/>
  <c r="G83" i="17"/>
  <c r="H81" i="17"/>
  <c r="H80" i="17"/>
  <c r="H79" i="17"/>
  <c r="H78" i="17"/>
  <c r="G76" i="17"/>
  <c r="I76" i="17"/>
  <c r="H74" i="17"/>
  <c r="G73" i="17"/>
  <c r="I73" i="17"/>
  <c r="D146" i="17"/>
  <c r="D23" i="11"/>
  <c r="F62" i="17"/>
  <c r="E62" i="17"/>
  <c r="D62" i="17"/>
  <c r="D20" i="11"/>
  <c r="F59" i="17"/>
  <c r="E59" i="17"/>
  <c r="D59" i="17"/>
  <c r="D19" i="11"/>
  <c r="C59" i="17"/>
  <c r="C19" i="11"/>
  <c r="B59" i="17"/>
  <c r="B19" i="11"/>
  <c r="F19" i="11"/>
  <c r="H55" i="17"/>
  <c r="G55" i="17"/>
  <c r="I55" i="17"/>
  <c r="H49" i="17"/>
  <c r="H53" i="17"/>
  <c r="H54" i="17"/>
  <c r="G53" i="17"/>
  <c r="I53" i="17"/>
  <c r="G46" i="17"/>
  <c r="C56" i="17"/>
  <c r="C18" i="11"/>
  <c r="G50" i="17"/>
  <c r="I50" i="17"/>
  <c r="I56" i="17"/>
  <c r="G49" i="17"/>
  <c r="D47" i="17"/>
  <c r="G39" i="17"/>
  <c r="H39" i="17"/>
  <c r="G38" i="17"/>
  <c r="I38" i="17"/>
  <c r="H37" i="17"/>
  <c r="G37" i="17"/>
  <c r="I37" i="17"/>
  <c r="G36" i="17"/>
  <c r="I36" i="17"/>
  <c r="G35" i="17"/>
  <c r="G34" i="17"/>
  <c r="D40" i="17"/>
  <c r="D11" i="11"/>
  <c r="H32" i="17"/>
  <c r="G32" i="17"/>
  <c r="I32" i="17"/>
  <c r="H27" i="17"/>
  <c r="I27" i="17"/>
  <c r="H28" i="17"/>
  <c r="G30" i="17"/>
  <c r="G29" i="17"/>
  <c r="I29" i="17"/>
  <c r="E40" i="17"/>
  <c r="G27" i="17"/>
  <c r="H24" i="17"/>
  <c r="C25" i="17"/>
  <c r="C10" i="11"/>
  <c r="F21" i="17"/>
  <c r="E21" i="17"/>
  <c r="D21" i="17"/>
  <c r="D9" i="11"/>
  <c r="H16" i="17"/>
  <c r="G16" i="17"/>
  <c r="I16" i="17"/>
  <c r="G12" i="17"/>
  <c r="G13" i="17"/>
  <c r="G14" i="17"/>
  <c r="H63" i="13"/>
  <c r="H59" i="13"/>
  <c r="D59" i="13"/>
  <c r="C59" i="13"/>
  <c r="A3" i="11"/>
  <c r="B5" i="13"/>
  <c r="B3" i="13"/>
  <c r="E12" i="11"/>
  <c r="E21" i="11"/>
  <c r="E37" i="11"/>
  <c r="E39" i="11"/>
  <c r="C19" i="13"/>
  <c r="C35" i="13"/>
  <c r="D35" i="13"/>
  <c r="H35" i="13"/>
  <c r="D248" i="17"/>
  <c r="D29" i="11"/>
  <c r="C294" i="17"/>
  <c r="C42" i="11"/>
  <c r="C46" i="11"/>
  <c r="C44" i="13"/>
  <c r="H44" i="13" s="1"/>
  <c r="D294" i="17"/>
  <c r="D44" i="13"/>
  <c r="H235" i="17"/>
  <c r="H248" i="17"/>
  <c r="C30" i="10"/>
  <c r="H292" i="17"/>
  <c r="H280" i="17"/>
  <c r="G329" i="17"/>
  <c r="B263" i="17"/>
  <c r="B32" i="11"/>
  <c r="F32" i="11"/>
  <c r="G226" i="17"/>
  <c r="I226" i="17"/>
  <c r="H142" i="17"/>
  <c r="G328" i="17"/>
  <c r="F335" i="17"/>
  <c r="H284" i="17"/>
  <c r="H286" i="17"/>
  <c r="C37" i="10"/>
  <c r="H299" i="17"/>
  <c r="I299" i="17"/>
  <c r="H228" i="17"/>
  <c r="D46" i="13"/>
  <c r="H296" i="17"/>
  <c r="G201" i="17"/>
  <c r="G322" i="17"/>
  <c r="D255" i="17"/>
  <c r="D30" i="11"/>
  <c r="G327" i="17"/>
  <c r="G308" i="17"/>
  <c r="H308" i="17"/>
  <c r="I308" i="17"/>
  <c r="D271" i="17"/>
  <c r="D33" i="11"/>
  <c r="G325" i="17"/>
  <c r="I325" i="17"/>
  <c r="H306" i="17"/>
  <c r="G323" i="17"/>
  <c r="H323" i="17"/>
  <c r="H122" i="17"/>
  <c r="G257" i="17"/>
  <c r="G280" i="17"/>
  <c r="I280" i="17"/>
  <c r="C233" i="17"/>
  <c r="C28" i="11"/>
  <c r="F28" i="11"/>
  <c r="C37" i="13"/>
  <c r="H37" i="13"/>
  <c r="G247" i="17"/>
  <c r="D12" i="13"/>
  <c r="D14" i="13"/>
  <c r="G237" i="17"/>
  <c r="C54" i="13"/>
  <c r="C55" i="13" s="1"/>
  <c r="F260" i="17"/>
  <c r="F272" i="17"/>
  <c r="G245" i="17"/>
  <c r="I245" i="17"/>
  <c r="C11" i="13"/>
  <c r="D19" i="13"/>
  <c r="D23" i="13"/>
  <c r="D16" i="13"/>
  <c r="H11" i="13"/>
  <c r="H14" i="13" s="1"/>
  <c r="H124" i="17"/>
  <c r="C30" i="13"/>
  <c r="H30" i="13"/>
  <c r="G173" i="17"/>
  <c r="H134" i="17"/>
  <c r="H196" i="17"/>
  <c r="I196" i="17"/>
  <c r="G318" i="17"/>
  <c r="G137" i="17"/>
  <c r="G225" i="17"/>
  <c r="G144" i="17"/>
  <c r="C51" i="13"/>
  <c r="G305" i="17"/>
  <c r="G265" i="17"/>
  <c r="H265" i="17"/>
  <c r="H271" i="17"/>
  <c r="C34" i="10"/>
  <c r="H216" i="17"/>
  <c r="D54" i="13"/>
  <c r="D55" i="13" s="1"/>
  <c r="H330" i="17"/>
  <c r="G110" i="17"/>
  <c r="G171" i="17"/>
  <c r="G181" i="17"/>
  <c r="H326" i="17"/>
  <c r="I326" i="17"/>
  <c r="G139" i="17"/>
  <c r="H139" i="17"/>
  <c r="H105" i="17"/>
  <c r="H18" i="13"/>
  <c r="H186" i="17"/>
  <c r="G199" i="17"/>
  <c r="I199" i="17"/>
  <c r="G204" i="17"/>
  <c r="G77" i="17"/>
  <c r="G79" i="17"/>
  <c r="H93" i="17"/>
  <c r="G109" i="17"/>
  <c r="I109" i="17"/>
  <c r="H120" i="17"/>
  <c r="I120" i="17"/>
  <c r="G169" i="17"/>
  <c r="H179" i="17"/>
  <c r="I179" i="17"/>
  <c r="G190" i="17"/>
  <c r="I190" i="17"/>
  <c r="H195" i="17"/>
  <c r="I195" i="17"/>
  <c r="G242" i="17"/>
  <c r="G119" i="17"/>
  <c r="I119" i="17"/>
  <c r="G121" i="17"/>
  <c r="I121" i="17"/>
  <c r="H128" i="17"/>
  <c r="G172" i="17"/>
  <c r="I172" i="17"/>
  <c r="H175" i="17"/>
  <c r="I175" i="17"/>
  <c r="H202" i="17"/>
  <c r="H131" i="17"/>
  <c r="G140" i="17"/>
  <c r="H26" i="13"/>
  <c r="H227" i="17"/>
  <c r="H224" i="17"/>
  <c r="H230" i="17"/>
  <c r="G72" i="17"/>
  <c r="I72" i="17"/>
  <c r="I237" i="17"/>
  <c r="G262" i="17"/>
  <c r="G263" i="17"/>
  <c r="B33" i="10"/>
  <c r="G148" i="17"/>
  <c r="G227" i="17"/>
  <c r="I227" i="17"/>
  <c r="H238" i="17"/>
  <c r="I238" i="17"/>
  <c r="I244" i="17"/>
  <c r="H116" i="17"/>
  <c r="G319" i="17"/>
  <c r="I319" i="17"/>
  <c r="H324" i="17"/>
  <c r="I324" i="17"/>
  <c r="H77" i="17"/>
  <c r="C260" i="17"/>
  <c r="H205" i="17"/>
  <c r="G238" i="17"/>
  <c r="G298" i="17"/>
  <c r="H310" i="17"/>
  <c r="H303" i="17"/>
  <c r="B294" i="17"/>
  <c r="B42" i="11"/>
  <c r="G118" i="17"/>
  <c r="G157" i="17"/>
  <c r="G194" i="17"/>
  <c r="H123" i="17"/>
  <c r="I123" i="17"/>
  <c r="D230" i="17"/>
  <c r="D27" i="11"/>
  <c r="I236" i="17"/>
  <c r="G142" i="17"/>
  <c r="I142" i="17"/>
  <c r="G80" i="17"/>
  <c r="I80" i="17"/>
  <c r="H212" i="17"/>
  <c r="I212" i="17"/>
  <c r="H219" i="17"/>
  <c r="I219" i="17"/>
  <c r="H232" i="17"/>
  <c r="H233" i="17"/>
  <c r="C29" i="10"/>
  <c r="H253" i="17"/>
  <c r="G259" i="17"/>
  <c r="H283" i="17"/>
  <c r="G297" i="17"/>
  <c r="H305" i="17"/>
  <c r="G160" i="17"/>
  <c r="H21" i="13"/>
  <c r="G138" i="17"/>
  <c r="G164" i="17"/>
  <c r="G285" i="17"/>
  <c r="I323" i="17"/>
  <c r="H38" i="17"/>
  <c r="B47" i="17"/>
  <c r="B17" i="11"/>
  <c r="G52" i="17"/>
  <c r="G54" i="17"/>
  <c r="I54" i="17"/>
  <c r="H106" i="17"/>
  <c r="G111" i="17"/>
  <c r="I111" i="17"/>
  <c r="H149" i="17"/>
  <c r="I149" i="17"/>
  <c r="H209" i="17"/>
  <c r="I209" i="17"/>
  <c r="H20" i="13"/>
  <c r="G306" i="17"/>
  <c r="H316" i="17"/>
  <c r="I316" i="17"/>
  <c r="G317" i="17"/>
  <c r="H327" i="17"/>
  <c r="I327" i="17"/>
  <c r="B331" i="17"/>
  <c r="G143" i="17"/>
  <c r="H141" i="17"/>
  <c r="H140" i="17"/>
  <c r="I140" i="17"/>
  <c r="G133" i="17"/>
  <c r="I133" i="17"/>
  <c r="G128" i="17"/>
  <c r="I128" i="17"/>
  <c r="G154" i="17"/>
  <c r="G220" i="17"/>
  <c r="H267" i="17"/>
  <c r="H269" i="17"/>
  <c r="F233" i="17"/>
  <c r="H242" i="17"/>
  <c r="E25" i="17"/>
  <c r="G99" i="17"/>
  <c r="I99" i="17"/>
  <c r="H136" i="17"/>
  <c r="H137" i="17"/>
  <c r="I137" i="17"/>
  <c r="H150" i="17"/>
  <c r="H148" i="17"/>
  <c r="G163" i="17"/>
  <c r="H197" i="17"/>
  <c r="H198" i="17"/>
  <c r="I198" i="17"/>
  <c r="G211" i="17"/>
  <c r="I211" i="17"/>
  <c r="H9" i="13"/>
  <c r="H220" i="17"/>
  <c r="G223" i="17"/>
  <c r="I223" i="17"/>
  <c r="H45" i="13"/>
  <c r="I207" i="17"/>
  <c r="H151" i="17"/>
  <c r="G24" i="17"/>
  <c r="G159" i="17"/>
  <c r="G168" i="17"/>
  <c r="I168" i="17"/>
  <c r="H170" i="17"/>
  <c r="C248" i="17"/>
  <c r="C29" i="11"/>
  <c r="F320" i="17"/>
  <c r="H309" i="17"/>
  <c r="I309" i="17"/>
  <c r="H104" i="17"/>
  <c r="H132" i="17"/>
  <c r="C255" i="17"/>
  <c r="G241" i="17"/>
  <c r="H262" i="17"/>
  <c r="H263" i="17"/>
  <c r="C33" i="10"/>
  <c r="F221" i="17"/>
  <c r="C335" i="17"/>
  <c r="C230" i="17"/>
  <c r="C27" i="11"/>
  <c r="F27" i="11"/>
  <c r="H91" i="17"/>
  <c r="H99" i="17"/>
  <c r="H107" i="17"/>
  <c r="I107" i="17"/>
  <c r="H110" i="17"/>
  <c r="G112" i="17"/>
  <c r="H117" i="17"/>
  <c r="H118" i="17"/>
  <c r="I118" i="17"/>
  <c r="G132" i="17"/>
  <c r="H152" i="17"/>
  <c r="H168" i="17"/>
  <c r="H171" i="17"/>
  <c r="G183" i="17"/>
  <c r="I183" i="17"/>
  <c r="G205" i="17"/>
  <c r="I205" i="17"/>
  <c r="H207" i="17"/>
  <c r="G210" i="17"/>
  <c r="I210" i="17"/>
  <c r="H17" i="13"/>
  <c r="E248" i="17"/>
  <c r="G135" i="17"/>
  <c r="I135" i="17"/>
  <c r="G216" i="17"/>
  <c r="G279" i="17"/>
  <c r="G281" i="17"/>
  <c r="B36" i="10"/>
  <c r="D36" i="10"/>
  <c r="I162" i="17"/>
  <c r="H31" i="17"/>
  <c r="I31" i="17"/>
  <c r="H45" i="17"/>
  <c r="H102" i="17"/>
  <c r="H172" i="17"/>
  <c r="G174" i="17"/>
  <c r="I174" i="17"/>
  <c r="B214" i="17"/>
  <c r="B25" i="11"/>
  <c r="F25" i="11"/>
  <c r="H181" i="17"/>
  <c r="H182" i="17"/>
  <c r="I182" i="17"/>
  <c r="G189" i="17"/>
  <c r="I189" i="17"/>
  <c r="H190" i="17"/>
  <c r="H192" i="17"/>
  <c r="I192" i="17"/>
  <c r="H193" i="17"/>
  <c r="G198" i="17"/>
  <c r="H200" i="17"/>
  <c r="G206" i="17"/>
  <c r="H328" i="17"/>
  <c r="I328" i="17"/>
  <c r="B335" i="17"/>
  <c r="G330" i="17"/>
  <c r="H88" i="17"/>
  <c r="G93" i="17"/>
  <c r="I93" i="17"/>
  <c r="G136" i="17"/>
  <c r="I136" i="17"/>
  <c r="H145" i="17"/>
  <c r="G150" i="17"/>
  <c r="G153" i="17"/>
  <c r="H155" i="17"/>
  <c r="H157" i="17"/>
  <c r="I157" i="17"/>
  <c r="G161" i="17"/>
  <c r="H165" i="17"/>
  <c r="H174" i="17"/>
  <c r="D331" i="17"/>
  <c r="F331" i="17"/>
  <c r="I110" i="17"/>
  <c r="H50" i="13"/>
  <c r="H51" i="13"/>
  <c r="F255" i="17"/>
  <c r="H50" i="17"/>
  <c r="G45" i="17"/>
  <c r="H98" i="17"/>
  <c r="I98" i="17"/>
  <c r="H100" i="17"/>
  <c r="G209" i="17"/>
  <c r="G267" i="17"/>
  <c r="H279" i="17"/>
  <c r="H313" i="17"/>
  <c r="H319" i="17"/>
  <c r="G333" i="17"/>
  <c r="I333" i="17"/>
  <c r="I335" i="17"/>
  <c r="G122" i="17"/>
  <c r="I122" i="17"/>
  <c r="H240" i="17"/>
  <c r="I240" i="17"/>
  <c r="C271" i="17"/>
  <c r="C33" i="11"/>
  <c r="G246" i="17"/>
  <c r="I246" i="17"/>
  <c r="I228" i="17"/>
  <c r="D42" i="13"/>
  <c r="H73" i="17"/>
  <c r="G100" i="17"/>
  <c r="I100" i="17"/>
  <c r="B221" i="17"/>
  <c r="B26" i="11"/>
  <c r="G270" i="17"/>
  <c r="H144" i="17"/>
  <c r="I144" i="17"/>
  <c r="B230" i="17"/>
  <c r="B27" i="11"/>
  <c r="B271" i="17"/>
  <c r="B33" i="11"/>
  <c r="H254" i="17"/>
  <c r="G33" i="17"/>
  <c r="G85" i="17"/>
  <c r="G155" i="17"/>
  <c r="I155" i="17"/>
  <c r="H156" i="17"/>
  <c r="I156" i="17"/>
  <c r="G212" i="17"/>
  <c r="C221" i="17"/>
  <c r="C26" i="11"/>
  <c r="H54" i="13"/>
  <c r="H55" i="13"/>
  <c r="E176" i="17"/>
  <c r="C214" i="17"/>
  <c r="C25" i="11"/>
  <c r="G81" i="17"/>
  <c r="H82" i="17"/>
  <c r="G84" i="17"/>
  <c r="G94" i="17"/>
  <c r="H97" i="17"/>
  <c r="G103" i="17"/>
  <c r="H109" i="17"/>
  <c r="G124" i="17"/>
  <c r="I124" i="17"/>
  <c r="H125" i="17"/>
  <c r="G195" i="17"/>
  <c r="G202" i="17"/>
  <c r="H206" i="17"/>
  <c r="F271" i="17"/>
  <c r="G269" i="17"/>
  <c r="H302" i="17"/>
  <c r="H143" i="17"/>
  <c r="I143" i="17"/>
  <c r="G219" i="17"/>
  <c r="I305" i="17"/>
  <c r="E221" i="17"/>
  <c r="G232" i="17"/>
  <c r="G233" i="17"/>
  <c r="B29" i="10"/>
  <c r="D29" i="10"/>
  <c r="D25" i="17"/>
  <c r="D10" i="11"/>
  <c r="G75" i="17"/>
  <c r="G105" i="17"/>
  <c r="I105" i="17"/>
  <c r="G108" i="17"/>
  <c r="I108" i="17"/>
  <c r="G113" i="17"/>
  <c r="I113" i="17"/>
  <c r="H114" i="17"/>
  <c r="G116" i="17"/>
  <c r="G126" i="17"/>
  <c r="I126" i="17"/>
  <c r="I186" i="17"/>
  <c r="D214" i="17"/>
  <c r="D25" i="11"/>
  <c r="G191" i="17"/>
  <c r="I191" i="17"/>
  <c r="G213" i="17"/>
  <c r="H239" i="17"/>
  <c r="B255" i="17"/>
  <c r="B30" i="11"/>
  <c r="F30" i="11"/>
  <c r="H312" i="17"/>
  <c r="I318" i="17"/>
  <c r="H329" i="17"/>
  <c r="H34" i="13"/>
  <c r="G197" i="17"/>
  <c r="H268" i="17"/>
  <c r="I268" i="17"/>
  <c r="H86" i="17"/>
  <c r="H173" i="17"/>
  <c r="I173" i="17"/>
  <c r="H194" i="17"/>
  <c r="I194" i="17"/>
  <c r="H27" i="13"/>
  <c r="B248" i="17"/>
  <c r="B29" i="11"/>
  <c r="H17" i="17"/>
  <c r="E214" i="17"/>
  <c r="H185" i="17"/>
  <c r="I185" i="17"/>
  <c r="H201" i="17"/>
  <c r="I201" i="17"/>
  <c r="G141" i="17"/>
  <c r="I141" i="17"/>
  <c r="B176" i="17"/>
  <c r="B24" i="11"/>
  <c r="I225" i="17"/>
  <c r="G20" i="17"/>
  <c r="G21" i="17"/>
  <c r="B10" i="10"/>
  <c r="H126" i="17"/>
  <c r="H129" i="17"/>
  <c r="G151" i="17"/>
  <c r="G152" i="17"/>
  <c r="I298" i="17"/>
  <c r="G178" i="17"/>
  <c r="I193" i="17"/>
  <c r="I171" i="17"/>
  <c r="G58" i="17"/>
  <c r="E47" i="17"/>
  <c r="H112" i="17"/>
  <c r="H153" i="17"/>
  <c r="I153" i="17"/>
  <c r="H154" i="17"/>
  <c r="H159" i="17"/>
  <c r="G165" i="17"/>
  <c r="H166" i="17"/>
  <c r="I166" i="17"/>
  <c r="I262" i="17"/>
  <c r="I263" i="17"/>
  <c r="F248" i="17"/>
  <c r="D31" i="13"/>
  <c r="C30" i="11"/>
  <c r="G92" i="17"/>
  <c r="I92" i="17"/>
  <c r="G180" i="17"/>
  <c r="H241" i="17"/>
  <c r="C62" i="17"/>
  <c r="C20" i="11"/>
  <c r="H61" i="17"/>
  <c r="H62" i="17"/>
  <c r="C21" i="10"/>
  <c r="G31" i="17"/>
  <c r="D56" i="17"/>
  <c r="D18" i="11"/>
  <c r="I224" i="17"/>
  <c r="E271" i="17"/>
  <c r="C23" i="13"/>
  <c r="G78" i="17"/>
  <c r="H335" i="17"/>
  <c r="C64" i="13"/>
  <c r="I247" i="17"/>
  <c r="B18" i="17"/>
  <c r="H52" i="17"/>
  <c r="I52" i="17"/>
  <c r="I217" i="17"/>
  <c r="G17" i="17"/>
  <c r="B21" i="17"/>
  <c r="B9" i="11"/>
  <c r="I148" i="17"/>
  <c r="H275" i="17"/>
  <c r="H276" i="17"/>
  <c r="C35" i="10"/>
  <c r="H281" i="17"/>
  <c r="C36" i="10"/>
  <c r="I139" i="17"/>
  <c r="I154" i="17"/>
  <c r="H103" i="17"/>
  <c r="G106" i="17"/>
  <c r="I106" i="17"/>
  <c r="H161" i="17"/>
  <c r="G166" i="17"/>
  <c r="H208" i="17"/>
  <c r="G301" i="17"/>
  <c r="I301" i="17"/>
  <c r="H297" i="17"/>
  <c r="I297" i="17"/>
  <c r="C286" i="17"/>
  <c r="C36" i="11"/>
  <c r="H169" i="17"/>
  <c r="H94" i="17"/>
  <c r="I94" i="17"/>
  <c r="H163" i="17"/>
  <c r="I163" i="17"/>
  <c r="C331" i="17"/>
  <c r="C14" i="13"/>
  <c r="H33" i="17"/>
  <c r="I33" i="17"/>
  <c r="H36" i="17"/>
  <c r="B56" i="17"/>
  <c r="B18" i="11"/>
  <c r="F18" i="11"/>
  <c r="H51" i="17"/>
  <c r="G71" i="17"/>
  <c r="H72" i="17"/>
  <c r="G74" i="17"/>
  <c r="H75" i="17"/>
  <c r="I75" i="17"/>
  <c r="G129" i="17"/>
  <c r="I129" i="17"/>
  <c r="H130" i="17"/>
  <c r="I130" i="17"/>
  <c r="G156" i="17"/>
  <c r="G184" i="17"/>
  <c r="I184" i="17"/>
  <c r="G203" i="17"/>
  <c r="I203" i="17"/>
  <c r="H204" i="17"/>
  <c r="I204" i="17"/>
  <c r="H213" i="17"/>
  <c r="G304" i="17"/>
  <c r="I304" i="17"/>
  <c r="H226" i="17"/>
  <c r="C28" i="10"/>
  <c r="I125" i="17"/>
  <c r="G200" i="17"/>
  <c r="I200" i="17"/>
  <c r="H285" i="17"/>
  <c r="I285" i="17"/>
  <c r="H76" i="17"/>
  <c r="G89" i="17"/>
  <c r="I89" i="17"/>
  <c r="H96" i="17"/>
  <c r="H115" i="17"/>
  <c r="I115" i="17"/>
  <c r="H160" i="17"/>
  <c r="H167" i="17"/>
  <c r="I167" i="17"/>
  <c r="G175" i="17"/>
  <c r="H178" i="17"/>
  <c r="I178" i="17"/>
  <c r="H180" i="17"/>
  <c r="G187" i="17"/>
  <c r="I187" i="17"/>
  <c r="H270" i="17"/>
  <c r="I270" i="17"/>
  <c r="H311" i="17"/>
  <c r="I311" i="17"/>
  <c r="G131" i="17"/>
  <c r="I131" i="17"/>
  <c r="G310" i="17"/>
  <c r="I310" i="17"/>
  <c r="I334" i="17"/>
  <c r="I322" i="17"/>
  <c r="D18" i="17"/>
  <c r="H14" i="17"/>
  <c r="D47" i="13"/>
  <c r="H13" i="17"/>
  <c r="I13" i="17"/>
  <c r="G82" i="17"/>
  <c r="C18" i="17"/>
  <c r="H12" i="17"/>
  <c r="I12" i="17"/>
  <c r="H29" i="17"/>
  <c r="H164" i="17"/>
  <c r="C176" i="17"/>
  <c r="C24" i="11"/>
  <c r="G70" i="17"/>
  <c r="G95" i="17"/>
  <c r="G313" i="17"/>
  <c r="I313" i="17"/>
  <c r="H317" i="17"/>
  <c r="H22" i="13"/>
  <c r="C32" i="10"/>
  <c r="G302" i="17"/>
  <c r="C40" i="13"/>
  <c r="H40" i="13"/>
  <c r="G253" i="17"/>
  <c r="H15" i="17"/>
  <c r="G51" i="17"/>
  <c r="I51" i="17"/>
  <c r="G102" i="17"/>
  <c r="I102" i="17"/>
  <c r="G114" i="17"/>
  <c r="F281" i="17"/>
  <c r="G326" i="17"/>
  <c r="I293" i="17"/>
  <c r="H188" i="17"/>
  <c r="I188" i="17"/>
  <c r="H10" i="13"/>
  <c r="H83" i="17"/>
  <c r="G104" i="17"/>
  <c r="I104" i="17"/>
  <c r="H218" i="17"/>
  <c r="I218" i="17"/>
  <c r="G284" i="17"/>
  <c r="I284" i="17"/>
  <c r="B286" i="17"/>
  <c r="B36" i="11"/>
  <c r="F36" i="11"/>
  <c r="E230" i="17"/>
  <c r="F230" i="17"/>
  <c r="G29" i="13"/>
  <c r="G16" i="13"/>
  <c r="G31" i="13"/>
  <c r="I96" i="17"/>
  <c r="I202" i="17"/>
  <c r="I151" i="17"/>
  <c r="I24" i="17"/>
  <c r="I242" i="17"/>
  <c r="I161" i="17"/>
  <c r="I116" i="17"/>
  <c r="G335" i="17"/>
  <c r="I165" i="17"/>
  <c r="I197" i="17"/>
  <c r="I269" i="17"/>
  <c r="I220" i="17"/>
  <c r="I160" i="17"/>
  <c r="I206" i="17"/>
  <c r="I267" i="17"/>
  <c r="I132" i="17"/>
  <c r="I138" i="17"/>
  <c r="I241" i="17"/>
  <c r="I303" i="17"/>
  <c r="G248" i="17"/>
  <c r="B30" i="10"/>
  <c r="D30" i="10"/>
  <c r="C337" i="17"/>
  <c r="I159" i="17"/>
  <c r="I86" i="17"/>
  <c r="I152" i="17"/>
  <c r="I114" i="17"/>
  <c r="I78" i="17"/>
  <c r="I45" i="17"/>
  <c r="I103" i="17"/>
  <c r="I180" i="17"/>
  <c r="E45" i="11"/>
  <c r="I95" i="17"/>
  <c r="I145" i="17"/>
  <c r="I81" i="17"/>
  <c r="I213" i="17"/>
  <c r="D63" i="17"/>
  <c r="D17" i="11"/>
  <c r="G331" i="17"/>
  <c r="C8" i="11"/>
  <c r="H18" i="17"/>
  <c r="C9" i="10"/>
  <c r="I164" i="17"/>
  <c r="I49" i="17"/>
  <c r="G26" i="13"/>
  <c r="F16" i="13"/>
  <c r="G45" i="13"/>
  <c r="G20" i="13"/>
  <c r="G9" i="13"/>
  <c r="H71" i="13"/>
  <c r="F10" i="13"/>
  <c r="G32" i="13"/>
  <c r="F29" i="13"/>
  <c r="H72" i="13"/>
  <c r="F32" i="13"/>
  <c r="F28" i="13"/>
  <c r="F25" i="13"/>
  <c r="F46" i="13"/>
  <c r="F12" i="13"/>
  <c r="F41" i="13"/>
  <c r="F34" i="13"/>
  <c r="F40" i="13"/>
  <c r="F26" i="13"/>
  <c r="F50" i="13"/>
  <c r="F49" i="13"/>
  <c r="F27" i="13"/>
  <c r="F36" i="13"/>
  <c r="F54" i="13"/>
  <c r="F37" i="13"/>
  <c r="F35" i="13"/>
  <c r="F45" i="13"/>
  <c r="F44" i="13"/>
  <c r="F63" i="13"/>
  <c r="F62" i="13"/>
  <c r="F33" i="13"/>
  <c r="F58" i="13"/>
  <c r="H73" i="13"/>
  <c r="H74" i="13"/>
  <c r="F31" i="13"/>
  <c r="F22" i="13"/>
  <c r="F11" i="13"/>
  <c r="I46" i="17"/>
  <c r="I47" i="17"/>
  <c r="I39" i="17"/>
  <c r="H331" i="17"/>
  <c r="D41" i="17"/>
  <c r="D65" i="17"/>
  <c r="D8" i="11"/>
  <c r="D12" i="11"/>
  <c r="I216" i="17"/>
  <c r="I221" i="17"/>
  <c r="H221" i="17"/>
  <c r="C27" i="10"/>
  <c r="B25" i="17"/>
  <c r="B10" i="11"/>
  <c r="F10" i="11"/>
  <c r="G23" i="17"/>
  <c r="F47" i="17"/>
  <c r="H70" i="17"/>
  <c r="F146" i="17"/>
  <c r="I83" i="17"/>
  <c r="I150" i="17"/>
  <c r="I77" i="17"/>
  <c r="H46" i="17"/>
  <c r="H47" i="17"/>
  <c r="C47" i="17"/>
  <c r="H214" i="17"/>
  <c r="C26" i="10"/>
  <c r="G47" i="17"/>
  <c r="I232" i="17"/>
  <c r="I233" i="17"/>
  <c r="H12" i="13"/>
  <c r="D272" i="17"/>
  <c r="I82" i="17"/>
  <c r="I17" i="17"/>
  <c r="G59" i="17"/>
  <c r="B20" i="10"/>
  <c r="C31" i="11"/>
  <c r="C272" i="17"/>
  <c r="D42" i="11"/>
  <c r="D46" i="11"/>
  <c r="D337" i="17"/>
  <c r="B46" i="11"/>
  <c r="H20" i="17"/>
  <c r="H21" i="17"/>
  <c r="C10" i="10"/>
  <c r="C21" i="17"/>
  <c r="C9" i="11"/>
  <c r="F9" i="11"/>
  <c r="G300" i="17"/>
  <c r="B320" i="17"/>
  <c r="B337" i="17"/>
  <c r="I312" i="17"/>
  <c r="I74" i="17"/>
  <c r="G18" i="17"/>
  <c r="G40" i="17"/>
  <c r="B12" i="10"/>
  <c r="G56" i="17"/>
  <c r="B19" i="10"/>
  <c r="D19" i="10"/>
  <c r="H56" i="17"/>
  <c r="C19" i="10"/>
  <c r="G15" i="17"/>
  <c r="I15" i="17"/>
  <c r="E18" i="17"/>
  <c r="E41" i="17"/>
  <c r="C12" i="11"/>
  <c r="H23" i="17"/>
  <c r="H25" i="17"/>
  <c r="C11" i="10"/>
  <c r="F25" i="17"/>
  <c r="H30" i="17"/>
  <c r="I30" i="17"/>
  <c r="F40" i="17"/>
  <c r="H71" i="17"/>
  <c r="C146" i="17"/>
  <c r="I214" i="17"/>
  <c r="D10" i="10"/>
  <c r="I279" i="17"/>
  <c r="I281" i="17"/>
  <c r="I112" i="17"/>
  <c r="H255" i="17"/>
  <c r="I253" i="17"/>
  <c r="I257" i="17"/>
  <c r="G260" i="17"/>
  <c r="B32" i="10"/>
  <c r="D32" i="10"/>
  <c r="B63" i="17"/>
  <c r="B146" i="17"/>
  <c r="C40" i="17"/>
  <c r="C11" i="11"/>
  <c r="I71" i="17"/>
  <c r="B8" i="11"/>
  <c r="F29" i="11"/>
  <c r="I317" i="17"/>
  <c r="I14" i="17"/>
  <c r="I18" i="17"/>
  <c r="E255" i="17"/>
  <c r="C41" i="13"/>
  <c r="D21" i="11"/>
  <c r="I181" i="17"/>
  <c r="I265" i="17"/>
  <c r="I271" i="17"/>
  <c r="F18" i="17"/>
  <c r="F41" i="17"/>
  <c r="F26" i="11"/>
  <c r="H176" i="17"/>
  <c r="C25" i="10"/>
  <c r="E56" i="17"/>
  <c r="E63" i="17"/>
  <c r="G61" i="17"/>
  <c r="B62" i="17"/>
  <c r="B20" i="11"/>
  <c r="F20" i="11"/>
  <c r="D33" i="10"/>
  <c r="F56" i="17"/>
  <c r="I97" i="17"/>
  <c r="G271" i="17"/>
  <c r="B34" i="10"/>
  <c r="D34" i="10"/>
  <c r="G221" i="17"/>
  <c r="B27" i="10"/>
  <c r="D27" i="10"/>
  <c r="E320" i="17"/>
  <c r="E337" i="17"/>
  <c r="G230" i="17"/>
  <c r="B28" i="10"/>
  <c r="D28" i="10"/>
  <c r="F33" i="11"/>
  <c r="I306" i="17"/>
  <c r="I259" i="17"/>
  <c r="I79" i="17"/>
  <c r="H19" i="13"/>
  <c r="I91" i="17"/>
  <c r="I88" i="17"/>
  <c r="H34" i="17"/>
  <c r="H40" i="17"/>
  <c r="C12" i="10"/>
  <c r="E146" i="17"/>
  <c r="E249" i="17"/>
  <c r="E331" i="17"/>
  <c r="F294" i="17"/>
  <c r="F337" i="17"/>
  <c r="D176" i="17"/>
  <c r="D24" i="11"/>
  <c r="F24" i="11"/>
  <c r="I229" i="17"/>
  <c r="I230" i="17"/>
  <c r="I239" i="17"/>
  <c r="I302" i="17"/>
  <c r="I330" i="17"/>
  <c r="I331" i="17"/>
  <c r="E44" i="11"/>
  <c r="F44" i="11"/>
  <c r="I169" i="17"/>
  <c r="I329" i="17"/>
  <c r="G28" i="17"/>
  <c r="I28" i="17"/>
  <c r="B40" i="17"/>
  <c r="B11" i="11"/>
  <c r="F11" i="11"/>
  <c r="I87" i="17"/>
  <c r="G90" i="17"/>
  <c r="I90" i="17"/>
  <c r="H35" i="17"/>
  <c r="I35" i="17"/>
  <c r="H58" i="17"/>
  <c r="H59" i="17"/>
  <c r="C20" i="10"/>
  <c r="I235" i="17"/>
  <c r="I248" i="17"/>
  <c r="G254" i="17"/>
  <c r="I254" i="17"/>
  <c r="H300" i="17"/>
  <c r="H314" i="17"/>
  <c r="I314" i="17"/>
  <c r="H31" i="13"/>
  <c r="H13" i="13"/>
  <c r="H127" i="17"/>
  <c r="I127" i="17"/>
  <c r="G158" i="17"/>
  <c r="F214" i="17"/>
  <c r="D221" i="17"/>
  <c r="D26" i="11"/>
  <c r="G208" i="17"/>
  <c r="I208" i="17"/>
  <c r="B260" i="17"/>
  <c r="B31" i="11"/>
  <c r="F31" i="11"/>
  <c r="B276" i="17"/>
  <c r="B34" i="11"/>
  <c r="F34" i="11"/>
  <c r="G275" i="17"/>
  <c r="F35" i="11"/>
  <c r="G292" i="17"/>
  <c r="E260" i="17"/>
  <c r="C46" i="13"/>
  <c r="H46" i="13" s="1"/>
  <c r="G283" i="17"/>
  <c r="E286" i="17"/>
  <c r="I307" i="17"/>
  <c r="D62" i="13"/>
  <c r="D64" i="13" s="1"/>
  <c r="C13" i="10"/>
  <c r="H63" i="17"/>
  <c r="C18" i="10"/>
  <c r="C22" i="10"/>
  <c r="B9" i="10"/>
  <c r="G41" i="17"/>
  <c r="F249" i="17"/>
  <c r="C63" i="17"/>
  <c r="C17" i="11"/>
  <c r="G146" i="17"/>
  <c r="I300" i="17"/>
  <c r="I320" i="17"/>
  <c r="E43" i="11"/>
  <c r="G320" i="17"/>
  <c r="F63" i="17"/>
  <c r="F65" i="17"/>
  <c r="F288" i="17"/>
  <c r="F339" i="17"/>
  <c r="D39" i="11"/>
  <c r="D48" i="11"/>
  <c r="B272" i="17"/>
  <c r="F8" i="11"/>
  <c r="F12" i="11"/>
  <c r="B12" i="11"/>
  <c r="I260" i="17"/>
  <c r="H41" i="17"/>
  <c r="E65" i="17"/>
  <c r="D249" i="17"/>
  <c r="I23" i="17"/>
  <c r="I25" i="17"/>
  <c r="G25" i="17"/>
  <c r="B11" i="10"/>
  <c r="D11" i="10"/>
  <c r="D288" i="17"/>
  <c r="D339" i="17"/>
  <c r="I158" i="17"/>
  <c r="I176" i="17"/>
  <c r="G176" i="17"/>
  <c r="B25" i="10"/>
  <c r="D25" i="10"/>
  <c r="H146" i="17"/>
  <c r="I70" i="17"/>
  <c r="I146" i="17"/>
  <c r="G276" i="17"/>
  <c r="B35" i="10"/>
  <c r="D35" i="10"/>
  <c r="I275" i="17"/>
  <c r="I276" i="17"/>
  <c r="H320" i="17"/>
  <c r="H337" i="17"/>
  <c r="B41" i="17"/>
  <c r="B65" i="17"/>
  <c r="B288" i="17"/>
  <c r="B339" i="17"/>
  <c r="I255" i="17"/>
  <c r="I272" i="17"/>
  <c r="G294" i="17"/>
  <c r="I292" i="17"/>
  <c r="I294" i="17"/>
  <c r="I337" i="17"/>
  <c r="I34" i="17"/>
  <c r="I40" i="17"/>
  <c r="C23" i="11"/>
  <c r="C249" i="17"/>
  <c r="I283" i="17"/>
  <c r="I286" i="17"/>
  <c r="G286" i="17"/>
  <c r="B37" i="10"/>
  <c r="D37" i="10"/>
  <c r="G255" i="17"/>
  <c r="G62" i="17"/>
  <c r="B21" i="10"/>
  <c r="D21" i="10"/>
  <c r="I61" i="17"/>
  <c r="I62" i="17"/>
  <c r="D37" i="11"/>
  <c r="C31" i="10"/>
  <c r="H272" i="17"/>
  <c r="G214" i="17"/>
  <c r="B26" i="10"/>
  <c r="D26" i="10"/>
  <c r="I58" i="17"/>
  <c r="I59" i="17"/>
  <c r="I63" i="17"/>
  <c r="I20" i="17"/>
  <c r="I21" i="17"/>
  <c r="H41" i="13"/>
  <c r="C42" i="13"/>
  <c r="B21" i="11"/>
  <c r="B37" i="11"/>
  <c r="D20" i="10"/>
  <c r="C41" i="17"/>
  <c r="E272" i="17"/>
  <c r="B23" i="11"/>
  <c r="F23" i="11"/>
  <c r="B249" i="17"/>
  <c r="D12" i="10"/>
  <c r="F42" i="11"/>
  <c r="B18" i="10"/>
  <c r="I41" i="17"/>
  <c r="I65" i="17"/>
  <c r="I288" i="17"/>
  <c r="I339" i="17"/>
  <c r="B13" i="10"/>
  <c r="D9" i="10"/>
  <c r="D13" i="10"/>
  <c r="G249" i="17"/>
  <c r="B24" i="10"/>
  <c r="D24" i="10"/>
  <c r="C38" i="10"/>
  <c r="C40" i="10"/>
  <c r="F17" i="11"/>
  <c r="F21" i="11"/>
  <c r="F37" i="11"/>
  <c r="F39" i="11"/>
  <c r="C21" i="11"/>
  <c r="C37" i="11"/>
  <c r="C39" i="11"/>
  <c r="C48" i="11"/>
  <c r="B39" i="11"/>
  <c r="B48" i="11"/>
  <c r="H42" i="13"/>
  <c r="C65" i="17"/>
  <c r="C288" i="17"/>
  <c r="C339" i="17"/>
  <c r="I249" i="17"/>
  <c r="E288" i="17"/>
  <c r="E339" i="17"/>
  <c r="B22" i="10"/>
  <c r="D18" i="10"/>
  <c r="D22" i="10"/>
  <c r="G337" i="17"/>
  <c r="C24" i="10"/>
  <c r="H249" i="17"/>
  <c r="H65" i="17"/>
  <c r="H288" i="17"/>
  <c r="H339" i="17"/>
  <c r="F43" i="11"/>
  <c r="F46" i="11"/>
  <c r="E46" i="11"/>
  <c r="E48" i="11"/>
  <c r="G63" i="17"/>
  <c r="G65" i="17"/>
  <c r="G288" i="17"/>
  <c r="G339" i="17"/>
  <c r="G272" i="17"/>
  <c r="B31" i="10"/>
  <c r="D31" i="10"/>
  <c r="F48" i="11"/>
  <c r="D38" i="10"/>
  <c r="B38" i="10"/>
  <c r="B40" i="10"/>
  <c r="D40" i="10"/>
  <c r="I340" i="17"/>
  <c r="H47" i="13" l="1"/>
  <c r="H38" i="13"/>
  <c r="C47" i="13"/>
  <c r="C66" i="13" s="1"/>
  <c r="F30" i="13"/>
  <c r="F13" i="13"/>
  <c r="G63" i="13"/>
  <c r="G54" i="13"/>
  <c r="G13" i="13"/>
  <c r="G33" i="13"/>
  <c r="G37" i="13"/>
  <c r="H62" i="13"/>
  <c r="H64" i="13" s="1"/>
  <c r="F19" i="13"/>
  <c r="H70" i="13"/>
  <c r="G46" i="13"/>
  <c r="G34" i="13"/>
  <c r="G30" i="13"/>
  <c r="G28" i="13"/>
  <c r="F20" i="13"/>
  <c r="F21" i="13"/>
  <c r="G58" i="13"/>
  <c r="G18" i="13"/>
  <c r="G27" i="13"/>
  <c r="D38" i="13"/>
  <c r="D66" i="13" s="1"/>
  <c r="F18" i="13"/>
  <c r="F9" i="13"/>
  <c r="G62" i="13"/>
  <c r="G21" i="13"/>
  <c r="G12" i="13"/>
  <c r="C38" i="13"/>
  <c r="G36" i="13"/>
  <c r="G17" i="13"/>
  <c r="G19" i="13"/>
  <c r="G50" i="13"/>
  <c r="F17" i="13"/>
  <c r="G41" i="13"/>
  <c r="G22" i="13"/>
  <c r="G11" i="13"/>
  <c r="G49" i="13"/>
  <c r="G44" i="13"/>
  <c r="G35" i="13"/>
  <c r="G25" i="13"/>
  <c r="G40" i="13"/>
  <c r="H66" i="13" l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<sst xmlns="http://schemas.openxmlformats.org/spreadsheetml/2006/main" count="793" uniqueCount="712">
  <si>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</si>
  <si>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</si>
  <si>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</si>
  <si>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</si>
  <si>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</si>
  <si>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</si>
  <si>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</si>
  <si>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</si>
  <si>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</si>
  <si>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</si>
  <si>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</si>
  <si>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</si>
  <si>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</si>
  <si>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</si>
  <si>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</si>
  <si>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</si>
  <si>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</si>
  <si>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</si>
  <si>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</si>
  <si>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</si>
  <si>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</si>
  <si>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</si>
  <si>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</si>
  <si>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</si>
  <si>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</si>
  <si>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</si>
  <si>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</si>
  <si>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</si>
  <si>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</si>
  <si>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</si>
  <si>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</si>
  <si>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</si>
  <si>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</si>
  <si>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</si>
  <si>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</si>
  <si>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</si>
  <si>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</si>
  <si>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</si>
  <si>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</si>
  <si>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</si>
  <si>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</si>
  <si>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</si>
  <si>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</si>
  <si>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</si>
  <si>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</si>
  <si>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</si>
  <si>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</si>
  <si>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</si>
  <si>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</si>
  <si>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</si>
  <si>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</si>
  <si>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</si>
  <si>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</si>
  <si>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</si>
  <si>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</si>
  <si>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</si>
  <si>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</si>
  <si>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</si>
  <si>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</si>
  <si>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</si>
  <si>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</si>
  <si>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</si>
  <si>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</si>
  <si>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</si>
  <si>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</si>
  <si>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</si>
  <si>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</si>
  <si>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</si>
  <si>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</si>
  <si>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</si>
  <si>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</si>
  <si>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</si>
  <si>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</si>
  <si>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</si>
  <si>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</si>
  <si>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</si>
  <si>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</si>
  <si>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</si>
  <si>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</si>
  <si>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</si>
  <si>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</si>
  <si>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</si>
  <si>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</si>
  <si>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</si>
  <si>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</si>
  <si>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</si>
  <si>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</si>
  <si>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</si>
  <si>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</si>
  <si>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</si>
  <si>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</si>
  <si>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</si>
  <si>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</si>
  <si>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</si>
  <si>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</si>
  <si>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</si>
  <si>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</si>
  <si>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</si>
  <si>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</si>
  <si>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</si>
  <si>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</si>
  <si>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</si>
  <si>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</si>
  <si>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</si>
  <si>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</si>
  <si>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</si>
  <si>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</si>
  <si>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</si>
  <si>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</si>
  <si>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</si>
  <si>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</si>
  <si>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</si>
  <si>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</si>
  <si>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</si>
  <si>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</si>
  <si>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</si>
  <si>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</si>
  <si>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</si>
  <si>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</si>
  <si>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</si>
  <si>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</si>
  <si>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</si>
  <si>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</si>
  <si>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</si>
  <si>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</si>
  <si>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</si>
  <si>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</si>
  <si>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</si>
  <si>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</si>
  <si>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</si>
  <si>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</si>
  <si>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</si>
  <si>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</si>
  <si>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</si>
  <si>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</si>
  <si>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</si>
  <si>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</si>
  <si>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</si>
  <si>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</si>
  <si>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</si>
  <si>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</si>
  <si>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</si>
  <si>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</si>
  <si>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</si>
  <si>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</si>
  <si>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</si>
  <si>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</si>
  <si>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</si>
  <si>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</si>
  <si>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</si>
  <si>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</si>
  <si>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</si>
  <si>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</si>
  <si>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</si>
  <si>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</si>
  <si>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</si>
  <si>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</si>
  <si>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</si>
  <si>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</si>
  <si>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</si>
  <si>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</si>
  <si>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</si>
  <si>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</si>
  <si>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</si>
  <si>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</si>
  <si>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</si>
  <si>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</si>
  <si>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</si>
  <si>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</si>
  <si>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</si>
  <si>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</si>
  <si>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</si>
  <si>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</si>
  <si>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</si>
  <si>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</si>
  <si>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</si>
  <si>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</si>
  <si>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</si>
  <si>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</si>
  <si>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</si>
  <si>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</si>
  <si>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</si>
  <si>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</si>
  <si>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</si>
  <si>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</si>
  <si>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</si>
  <si>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</si>
  <si>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</si>
  <si>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</si>
  <si>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</si>
  <si>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</si>
  <si>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</si>
  <si>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</si>
  <si>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</si>
  <si>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</si>
  <si>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</si>
  <si>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</si>
  <si>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</si>
  <si>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</si>
  <si>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</si>
  <si>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</si>
  <si>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</si>
  <si>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</si>
  <si>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</si>
  <si>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</si>
  <si>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</si>
  <si>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</si>
  <si>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</si>
  <si>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</si>
  <si>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</si>
  <si>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</si>
  <si>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</si>
  <si>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</si>
  <si>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</si>
  <si>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</si>
  <si>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</si>
  <si>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</si>
  <si>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</si>
  <si>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</si>
  <si>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</si>
  <si>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</si>
  <si>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</si>
  <si>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</si>
  <si>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</si>
  <si>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</si>
  <si>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</si>
  <si>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</si>
  <si>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</si>
  <si>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</si>
  <si>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</si>
  <si>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</si>
  <si>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</si>
  <si>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</si>
  <si>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</si>
  <si>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</si>
  <si>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</si>
  <si>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</si>
  <si>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</si>
  <si>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</si>
  <si>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</si>
  <si>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</si>
  <si>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</si>
  <si>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</si>
  <si>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</si>
  <si>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</si>
  <si>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</si>
  <si>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</si>
  <si>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</si>
  <si>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</si>
  <si>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</si>
  <si>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</si>
  <si>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</si>
  <si>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</si>
  <si>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</si>
  <si>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</si>
  <si>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</si>
  <si>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</si>
  <si>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</si>
  <si>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</si>
  <si>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</si>
  <si>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</si>
  <si>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</si>
  <si>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</si>
  <si>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</si>
  <si>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</si>
  <si>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</si>
  <si>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</si>
  <si>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</si>
  <si>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</si>
  <si>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</si>
  <si>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</si>
  <si>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</si>
  <si>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</si>
  <si>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</si>
  <si>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</si>
  <si>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</si>
  <si>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</si>
  <si>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</si>
  <si>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</si>
  <si>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</si>
  <si>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</si>
  <si>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</si>
  <si>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</si>
  <si>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</si>
  <si>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</si>
  <si>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</si>
  <si>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</si>
  <si>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</si>
  <si>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</si>
  <si>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</si>
  <si>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</si>
  <si>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</si>
  <si>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</si>
  <si>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</si>
  <si>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</si>
  <si>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</si>
  <si>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</si>
  <si>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</si>
  <si>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</si>
  <si>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</si>
  <si>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</si>
  <si>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</si>
  <si>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</si>
  <si>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</si>
  <si>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</si>
  <si>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</si>
  <si>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</si>
  <si>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</si>
  <si>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</si>
  <si>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</si>
  <si>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</si>
  <si>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</si>
  <si>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</si>
  <si>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</si>
  <si>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</si>
  <si>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</si>
  <si>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</si>
  <si>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</si>
  <si>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</si>
  <si>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</si>
  <si>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</si>
  <si>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</si>
  <si>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</si>
  <si>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</si>
  <si>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</si>
  <si>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</si>
  <si>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</si>
  <si>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</si>
  <si>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</si>
  <si>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</si>
  <si>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</si>
  <si>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</si>
  <si>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</si>
  <si>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</si>
  <si>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</si>
  <si>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</si>
  <si>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</si>
  <si>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</si>
  <si>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</si>
  <si>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</si>
  <si>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</si>
  <si>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</si>
  <si>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</si>
  <si>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</si>
  <si>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</si>
  <si>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</si>
  <si>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</si>
  <si>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</si>
  <si>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</si>
  <si>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</si>
  <si>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</si>
  <si>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</si>
  <si>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</si>
  <si>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</si>
  <si>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</si>
  <si>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</si>
  <si>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</si>
  <si>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</si>
  <si>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</si>
  <si>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</si>
  <si>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</si>
  <si>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</si>
  <si>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</si>
  <si>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</si>
  <si>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</si>
  <si>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</si>
  <si>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</si>
  <si>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</si>
  <si>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</si>
  <si>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</si>
  <si>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</si>
  <si>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</si>
  <si>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</si>
  <si>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</si>
  <si>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</si>
  <si>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</si>
  <si>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</si>
  <si>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</si>
  <si>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</si>
  <si>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</si>
  <si>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</si>
  <si>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</si>
  <si>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</si>
  <si>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</si>
  <si>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</si>
  <si>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</si>
  <si>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</si>
  <si>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</si>
  <si>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</si>
  <si>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</si>
  <si>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</si>
  <si>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</si>
  <si>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</si>
  <si>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</si>
  <si>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</si>
  <si>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</si>
  <si>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</si>
  <si>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</si>
  <si>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</si>
  <si>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</si>
  <si>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</si>
  <si>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</si>
  <si>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</si>
  <si>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</si>
  <si>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</si>
  <si>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</si>
  <si>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</si>
  <si>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</si>
  <si>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</si>
  <si>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</si>
  <si>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</si>
  <si>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</si>
  <si>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</si>
  <si>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</si>
  <si>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</si>
  <si>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</si>
  <si>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</si>
  <si>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</si>
  <si>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</si>
  <si>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</si>
  <si>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</si>
  <si>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</si>
  <si>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</si>
  <si>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</si>
  <si>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</si>
  <si>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</si>
  <si>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</si>
  <si>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</si>
  <si>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</si>
  <si>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</si>
  <si>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</si>
  <si>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</si>
  <si>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</si>
  <si>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</si>
  <si>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</si>
  <si>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</si>
  <si>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</si>
  <si>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</si>
  <si>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</si>
  <si>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</si>
  <si>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</si>
  <si>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</si>
  <si>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</si>
  <si>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</si>
  <si>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</si>
  <si>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</si>
  <si>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</si>
  <si>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</si>
  <si>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</si>
  <si>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</si>
  <si>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</si>
  <si>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</si>
  <si>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</si>
  <si>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</si>
  <si>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</si>
  <si>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</si>
  <si>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</si>
  <si>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</si>
  <si>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</si>
  <si>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</si>
  <si>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</si>
  <si>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</si>
  <si>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</si>
  <si>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</si>
  <si>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</si>
  <si>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</si>
  <si>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</si>
  <si>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</si>
  <si>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</si>
  <si>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</si>
  <si>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</si>
  <si>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</si>
  <si>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</si>
  <si>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</si>
  <si>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</si>
  <si>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</si>
  <si>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</si>
  <si>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</si>
  <si>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</si>
  <si>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</si>
  <si>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</si>
  <si>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</si>
  <si>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</si>
  <si>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</si>
  <si>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</si>
  <si>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</si>
  <si>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</si>
  <si>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</si>
  <si>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</si>
  <si>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</si>
  <si>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</si>
  <si>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</si>
  <si>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</si>
  <si>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</si>
  <si>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</si>
  <si>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</si>
  <si>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</si>
  <si>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</si>
  <si>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</si>
  <si>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</si>
  <si>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</si>
  <si>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</si>
  <si>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</si>
  <si>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</si>
  <si>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</si>
  <si>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</si>
  <si>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</si>
  <si>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</si>
  <si>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</si>
  <si>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</si>
  <si>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</si>
  <si>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</si>
  <si>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</si>
  <si>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</si>
  <si>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</si>
  <si>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</si>
  <si>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</si>
  <si>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</si>
  <si>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</si>
  <si>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</si>
  <si>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</si>
  <si>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</si>
  <si>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</si>
  <si>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</si>
  <si>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</si>
  <si>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</si>
  <si>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</si>
  <si>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</si>
  <si>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</si>
  <si>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</si>
  <si>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</si>
  <si>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</si>
  <si>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</si>
  <si>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</si>
  <si>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</si>
  <si>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</si>
  <si>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</si>
  <si>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</si>
  <si>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</si>
  <si>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</si>
  <si>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</si>
  <si>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</si>
  <si>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</si>
  <si>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</si>
  <si>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</si>
  <si>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</si>
  <si>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</si>
  <si>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</si>
  <si>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</si>
  <si>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</si>
  <si>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</si>
  <si>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</si>
  <si>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</si>
  <si>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</si>
  <si>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</si>
  <si>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</si>
  <si>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</si>
  <si>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</si>
  <si>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</si>
  <si>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</si>
  <si>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</si>
  <si>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</si>
  <si>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</si>
  <si>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</si>
  <si>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</si>
  <si>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</si>
  <si>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</si>
  <si>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</si>
  <si>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</si>
  <si>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</si>
  <si>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</si>
  <si>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</si>
  <si>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</si>
  <si>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</si>
  <si>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</si>
  <si>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</si>
  <si>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</si>
  <si>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</si>
  <si>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</si>
  <si>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</si>
  <si>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</si>
  <si>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</si>
  <si>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</si>
  <si>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</si>
  <si>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</si>
  <si>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</si>
  <si>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</si>
  <si>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</si>
  <si>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</si>
  <si>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</si>
  <si>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</si>
  <si>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</si>
  <si>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</si>
  <si>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</si>
  <si>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</si>
  <si>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</si>
  <si>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</si>
  <si>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</si>
  <si>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</si>
  <si>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</si>
  <si>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</si>
  <si>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</si>
  <si>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</si>
  <si>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</si>
  <si>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</si>
  <si>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</si>
  <si>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</si>
  <si>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</si>
  <si>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</si>
  <si>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</si>
  <si>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</si>
  <si>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</si>
  <si>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</si>
  <si>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</si>
  <si>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</si>
  <si>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</si>
  <si>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</si>
  <si>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</si>
  <si>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</si>
  <si>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</si>
  <si>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</si>
  <si>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</si>
  <si>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</si>
  <si>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</si>
  <si>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</si>
  <si>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</si>
  <si>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</si>
  <si>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</si>
  <si>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</si>
  <si>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</si>
  <si>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</si>
  <si>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</si>
  <si>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</si>
  <si>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</si>
  <si>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</si>
  <si>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</si>
  <si>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</si>
  <si>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</si>
  <si>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</si>
  <si>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</si>
  <si>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</si>
  <si>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</si>
  <si>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</si>
  <si>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</si>
  <si>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</si>
  <si>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</si>
  <si>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</si>
  <si>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</si>
  <si>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</si>
  <si>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</si>
  <si>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</si>
  <si>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</si>
  <si>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</si>
  <si>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</si>
  <si>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</si>
  <si>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</si>
  <si>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</si>
  <si>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</si>
  <si>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</si>
  <si>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</si>
  <si>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</si>
  <si>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</si>
  <si>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</si>
  <si>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</si>
  <si>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</si>
  <si>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</si>
  <si>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</si>
  <si>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</si>
  <si>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</si>
  <si>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</si>
  <si>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</si>
  <si>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</si>
  <si>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</si>
  <si>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</si>
  <si>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</si>
  <si>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</si>
  <si>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</si>
  <si>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</si>
  <si>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</si>
  <si>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</si>
  <si>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</si>
  <si>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</si>
  <si>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</si>
  <si>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</si>
  <si>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</si>
  <si>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</si>
  <si>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</si>
  <si>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</si>
  <si>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</si>
  <si>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</si>
  <si>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</si>
  <si>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</si>
  <si>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</si>
  <si>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</si>
  <si>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</si>
  <si>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</si>
  <si>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</si>
  <si>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</si>
  <si>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</si>
  <si>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</si>
  <si>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</si>
  <si>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</si>
  <si>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</si>
  <si>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</si>
  <si>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</si>
  <si>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</si>
  <si>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</si>
  <si>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</si>
  <si>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</si>
  <si>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</si>
  <si>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12/31/2022)</t>
  </si>
  <si>
    <t>FOR THE MONTH ENDED OCTOBER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</si>
</sst>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80" fontId="38" fillId="0" borderId="0">
      <alignment horizontal="left" wrapText="1"/>
    </xf>
  </cellStyleXfs>
  <cellXfs count="161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39" fillId="0" borderId="0" xfId="0" applyFont="1" applyAlignment="1">
      <alignment horizontal="centerContinuous"/>
    </xf>
    <xf numFmtId="0" fontId="39" fillId="0" borderId="0" xfId="0" applyFont="1"/>
    <xf numFmtId="0" fontId="40" fillId="0" borderId="0" xfId="0" applyFont="1"/>
    <xf numFmtId="0" fontId="39" fillId="0" borderId="5" xfId="0" applyFont="1" applyBorder="1"/>
    <xf numFmtId="37" fontId="39" fillId="0" borderId="15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"/>
      <sheetName val="FM download"/>
      <sheetName val="topside"/>
      <sheetName val="Journal Report 719"/>
      <sheetName val="Journal Report 715"/>
      <sheetName val="Journal Report 579,580,590,591,"/>
      <sheetName val="Lead"/>
    </sheetNames>
    <sheetDataSet>
      <sheetData sheetId="0"/>
      <sheetData sheetId="1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-96460840.5</v>
          </cell>
          <cell r="D3">
            <v>-31531494.879999999</v>
          </cell>
          <cell r="E3">
            <v>45266298.939999998</v>
          </cell>
          <cell r="F3">
            <v>29393708.239999998</v>
          </cell>
          <cell r="G3">
            <v>15872590.699999999</v>
          </cell>
          <cell r="H3">
            <v>-67067132.259999998</v>
          </cell>
          <cell r="I3">
            <v>-15658904.18</v>
          </cell>
          <cell r="K3">
            <v>-82726036.439999998</v>
          </cell>
        </row>
        <row r="4">
          <cell r="A4" t="str">
            <v>ZW_OPERATING_INCOME</v>
          </cell>
          <cell r="B4" t="str">
            <v>WUTC Operating Income</v>
          </cell>
          <cell r="C4">
            <v>-44708009.770000003</v>
          </cell>
          <cell r="D4">
            <v>-32528379.359999999</v>
          </cell>
          <cell r="E4">
            <v>26858527.91</v>
          </cell>
          <cell r="F4">
            <v>17307165.59</v>
          </cell>
          <cell r="G4">
            <v>9551362.3200000003</v>
          </cell>
          <cell r="H4">
            <v>-27400844.18</v>
          </cell>
          <cell r="I4">
            <v>-22977017.039999999</v>
          </cell>
          <cell r="K4">
            <v>-50377861.219999999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-258683097.78</v>
          </cell>
          <cell r="D5">
            <v>-114813252.88</v>
          </cell>
          <cell r="H5">
            <v>-258683097.78</v>
          </cell>
          <cell r="I5">
            <v>-114813252.88</v>
          </cell>
          <cell r="K5">
            <v>-373496350.66000003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-219531424.91</v>
          </cell>
          <cell r="D6">
            <v>-108031816.76000001</v>
          </cell>
          <cell r="H6">
            <v>-219531424.91</v>
          </cell>
          <cell r="I6">
            <v>-108031816.76000001</v>
          </cell>
          <cell r="K6">
            <v>-327563241.67000002</v>
          </cell>
        </row>
        <row r="7">
          <cell r="A7" t="str">
            <v>9440000</v>
          </cell>
          <cell r="B7" t="str">
            <v>Electric Residential Sales</v>
          </cell>
          <cell r="C7">
            <v>-114345717.12</v>
          </cell>
          <cell r="H7">
            <v>-114345717.12</v>
          </cell>
          <cell r="K7">
            <v>-114345717.12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-103313430.45999999</v>
          </cell>
          <cell r="H8">
            <v>-103313430.45999999</v>
          </cell>
          <cell r="K8">
            <v>-103313430.45999999</v>
          </cell>
        </row>
        <row r="9">
          <cell r="A9" t="str">
            <v>9444000</v>
          </cell>
          <cell r="B9" t="str">
            <v>Public Street and Highway Lighting</v>
          </cell>
          <cell r="C9">
            <v>-1872277.33</v>
          </cell>
          <cell r="H9">
            <v>-1872277.33</v>
          </cell>
          <cell r="K9">
            <v>-1872277.33</v>
          </cell>
        </row>
        <row r="10">
          <cell r="A10" t="str">
            <v>9480000</v>
          </cell>
          <cell r="B10" t="str">
            <v>Gas Residential Sales</v>
          </cell>
          <cell r="D10">
            <v>-69499467.379999995</v>
          </cell>
          <cell r="I10">
            <v>-69499467.379999995</v>
          </cell>
          <cell r="K10">
            <v>-69499467.379999995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-31844266.449999999</v>
          </cell>
          <cell r="I11">
            <v>-31844266.449999999</v>
          </cell>
          <cell r="K11">
            <v>-31844266.449999999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-6688082.9299999997</v>
          </cell>
          <cell r="I12">
            <v>-6688082.9299999997</v>
          </cell>
          <cell r="K12">
            <v>-6688082.9299999997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-21081.67</v>
          </cell>
          <cell r="H13">
            <v>-21081.67</v>
          </cell>
          <cell r="K13">
            <v>-21081.67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-21081.67</v>
          </cell>
          <cell r="H14">
            <v>-21081.67</v>
          </cell>
          <cell r="K14">
            <v>-21081.67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-39246267.009999998</v>
          </cell>
          <cell r="H15">
            <v>-39246267.009999998</v>
          </cell>
          <cell r="K15">
            <v>-39246267.009999998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-29933404.199999999</v>
          </cell>
          <cell r="H16">
            <v>-29933404.199999999</v>
          </cell>
          <cell r="K16">
            <v>-29933404.199999999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-9312862.8100000005</v>
          </cell>
          <cell r="H17">
            <v>-9312862.8100000005</v>
          </cell>
          <cell r="K17">
            <v>-9312862.8100000005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115675.81</v>
          </cell>
          <cell r="D18">
            <v>-6781436.1200000001</v>
          </cell>
          <cell r="H18">
            <v>115675.81</v>
          </cell>
          <cell r="I18">
            <v>-6781436.1200000001</v>
          </cell>
          <cell r="K18">
            <v>-6665760.3099999996</v>
          </cell>
        </row>
        <row r="19">
          <cell r="A19" t="str">
            <v>9450000</v>
          </cell>
          <cell r="B19" t="str">
            <v>Electric Forfeited Discounts</v>
          </cell>
          <cell r="C19">
            <v>0.12</v>
          </cell>
          <cell r="H19">
            <v>0.12</v>
          </cell>
          <cell r="K19">
            <v>0.12</v>
          </cell>
        </row>
        <row r="20">
          <cell r="A20" t="str">
            <v>9451000</v>
          </cell>
          <cell r="B20" t="str">
            <v>Miscellaneous Electric Service Revenues</v>
          </cell>
          <cell r="C20">
            <v>-1717770</v>
          </cell>
          <cell r="H20">
            <v>-1717770</v>
          </cell>
          <cell r="K20">
            <v>-1717770</v>
          </cell>
        </row>
        <row r="21">
          <cell r="A21" t="str">
            <v>9454000</v>
          </cell>
          <cell r="B21" t="str">
            <v>Rent from Electric Property</v>
          </cell>
          <cell r="C21">
            <v>-1993323.5</v>
          </cell>
          <cell r="H21">
            <v>-1993323.5</v>
          </cell>
          <cell r="K21">
            <v>-1993323.5</v>
          </cell>
        </row>
        <row r="22">
          <cell r="A22" t="str">
            <v>9456100</v>
          </cell>
          <cell r="B22" t="str">
            <v>Rev from Transmission of Electricity of Others</v>
          </cell>
          <cell r="C22">
            <v>-2215639.2999999998</v>
          </cell>
          <cell r="H22">
            <v>-2215639.2999999998</v>
          </cell>
          <cell r="K22">
            <v>-2215639.2999999998</v>
          </cell>
        </row>
        <row r="23">
          <cell r="A23" t="str">
            <v>9456020</v>
          </cell>
          <cell r="B23" t="str">
            <v>Other Electric Revenues</v>
          </cell>
          <cell r="C23">
            <v>6042408.4900000002</v>
          </cell>
          <cell r="H23">
            <v>6042408.4900000002</v>
          </cell>
          <cell r="K23">
            <v>6042408.4900000002</v>
          </cell>
        </row>
        <row r="24">
          <cell r="A24" t="str">
            <v>9487000</v>
          </cell>
          <cell r="B24" t="str">
            <v>Gas Forfeited Discounts</v>
          </cell>
          <cell r="D24">
            <v>14.94</v>
          </cell>
          <cell r="I24">
            <v>14.94</v>
          </cell>
          <cell r="K24">
            <v>14.94</v>
          </cell>
        </row>
        <row r="25">
          <cell r="A25" t="str">
            <v>9488000</v>
          </cell>
          <cell r="B25" t="str">
            <v>Miscellaneous Gas Service Revenues</v>
          </cell>
          <cell r="D25">
            <v>-254287.67</v>
          </cell>
          <cell r="I25">
            <v>-254287.67</v>
          </cell>
          <cell r="K25">
            <v>-254287.67</v>
          </cell>
        </row>
        <row r="26">
          <cell r="A26" t="str">
            <v>9489400</v>
          </cell>
          <cell r="B26" t="str">
            <v>Revenues from Storing Gas of Others</v>
          </cell>
          <cell r="D26">
            <v>-264692.03999999998</v>
          </cell>
          <cell r="I26">
            <v>-264692.03999999998</v>
          </cell>
          <cell r="K26">
            <v>-264692.03999999998</v>
          </cell>
        </row>
        <row r="27">
          <cell r="A27" t="str">
            <v>9493000</v>
          </cell>
          <cell r="B27" t="str">
            <v>Rent from Gas Property</v>
          </cell>
          <cell r="D27">
            <v>-875.16</v>
          </cell>
          <cell r="I27">
            <v>-875.16</v>
          </cell>
          <cell r="K27">
            <v>-875.16</v>
          </cell>
        </row>
        <row r="28">
          <cell r="A28" t="str">
            <v>9495000</v>
          </cell>
          <cell r="B28" t="str">
            <v>Other Gas Revenues</v>
          </cell>
          <cell r="D28">
            <v>-6261596.1900000004</v>
          </cell>
          <cell r="I28">
            <v>-6261596.1900000004</v>
          </cell>
          <cell r="K28">
            <v>-6261596.1900000004</v>
          </cell>
        </row>
        <row r="29">
          <cell r="A29" t="str">
            <v>ZW_OPERATING_REV_DEDUCT</v>
          </cell>
          <cell r="B29" t="str">
            <v>WUTC Operating Revenue Deductions</v>
          </cell>
          <cell r="C29">
            <v>213975088.00999999</v>
          </cell>
          <cell r="D29">
            <v>82284873.519999996</v>
          </cell>
          <cell r="E29">
            <v>26858527.91</v>
          </cell>
          <cell r="F29">
            <v>17307165.59</v>
          </cell>
          <cell r="G29">
            <v>9551362.3200000003</v>
          </cell>
          <cell r="H29">
            <v>231282253.59999999</v>
          </cell>
          <cell r="I29">
            <v>91836235.840000004</v>
          </cell>
          <cell r="K29">
            <v>323118489.44</v>
          </cell>
        </row>
        <row r="30">
          <cell r="A30" t="str">
            <v>ZW_PRODUCTION_EXP</v>
          </cell>
          <cell r="B30" t="str">
            <v>WUTC Production Expenses</v>
          </cell>
          <cell r="C30">
            <v>111835256.33</v>
          </cell>
          <cell r="D30">
            <v>41326844.200000003</v>
          </cell>
          <cell r="H30">
            <v>111835256.33</v>
          </cell>
          <cell r="I30">
            <v>41326844.200000003</v>
          </cell>
          <cell r="K30">
            <v>153162100.53</v>
          </cell>
        </row>
        <row r="31">
          <cell r="A31" t="str">
            <v>ZW_FUEL</v>
          </cell>
          <cell r="B31" t="str">
            <v>WUTC Fuel</v>
          </cell>
          <cell r="C31">
            <v>31008596.239999998</v>
          </cell>
          <cell r="H31">
            <v>31008596.239999998</v>
          </cell>
          <cell r="K31">
            <v>31008596.239999998</v>
          </cell>
        </row>
        <row r="32">
          <cell r="A32" t="str">
            <v>9501000</v>
          </cell>
          <cell r="B32" t="str">
            <v>Steam Oper Fuel</v>
          </cell>
          <cell r="C32">
            <v>4829250.25</v>
          </cell>
          <cell r="H32">
            <v>4829250.25</v>
          </cell>
          <cell r="K32">
            <v>4829250.25</v>
          </cell>
        </row>
        <row r="33">
          <cell r="A33" t="str">
            <v>9547000</v>
          </cell>
          <cell r="B33" t="str">
            <v>Other Pwr Gen Oper Fuel</v>
          </cell>
          <cell r="C33">
            <v>26179345.989999998</v>
          </cell>
          <cell r="H33">
            <v>26179345.989999998</v>
          </cell>
          <cell r="K33">
            <v>26179345.989999998</v>
          </cell>
        </row>
        <row r="34">
          <cell r="A34" t="str">
            <v>ZW_PURCHASED_INTERCHANGE</v>
          </cell>
          <cell r="B34" t="str">
            <v>WUTC Purchased and Interchanged</v>
          </cell>
          <cell r="C34">
            <v>73720238.700000003</v>
          </cell>
          <cell r="D34">
            <v>41326844.200000003</v>
          </cell>
          <cell r="H34">
            <v>73720238.700000003</v>
          </cell>
          <cell r="I34">
            <v>41326844.200000003</v>
          </cell>
          <cell r="K34">
            <v>115047082.90000001</v>
          </cell>
        </row>
        <row r="35">
          <cell r="A35" t="str">
            <v>9555010</v>
          </cell>
          <cell r="B35" t="str">
            <v>Purchased Power - Purchased and Interchanged</v>
          </cell>
          <cell r="C35">
            <v>70806574.489999995</v>
          </cell>
          <cell r="H35">
            <v>70806574.489999995</v>
          </cell>
          <cell r="K35">
            <v>70806574.489999995</v>
          </cell>
        </row>
        <row r="36">
          <cell r="A36" t="str">
            <v>9557000</v>
          </cell>
          <cell r="B36" t="str">
            <v>Other Expenses</v>
          </cell>
          <cell r="C36">
            <v>2913664.21</v>
          </cell>
          <cell r="H36">
            <v>2913664.21</v>
          </cell>
          <cell r="K36">
            <v>2913664.21</v>
          </cell>
        </row>
        <row r="37">
          <cell r="A37" t="str">
            <v>9804000</v>
          </cell>
          <cell r="B37" t="str">
            <v>Natural Gas City Gate Purchases</v>
          </cell>
          <cell r="D37">
            <v>27634205.350000001</v>
          </cell>
          <cell r="I37">
            <v>27634205.350000001</v>
          </cell>
          <cell r="K37">
            <v>27634205.350000001</v>
          </cell>
        </row>
        <row r="38">
          <cell r="A38" t="str">
            <v>9805100</v>
          </cell>
          <cell r="B38" t="str">
            <v>Purchased Gas Cost Adjustments</v>
          </cell>
          <cell r="D38">
            <v>11693271.130000001</v>
          </cell>
          <cell r="I38">
            <v>11693271.130000001</v>
          </cell>
          <cell r="K38">
            <v>11693271.130000001</v>
          </cell>
        </row>
        <row r="39">
          <cell r="A39" t="str">
            <v>9808100</v>
          </cell>
          <cell r="B39" t="str">
            <v>Gas Withdrawn from Storage-Debit</v>
          </cell>
          <cell r="D39">
            <v>3937155.19</v>
          </cell>
          <cell r="I39">
            <v>3937155.19</v>
          </cell>
          <cell r="K39">
            <v>3937155.19</v>
          </cell>
        </row>
        <row r="40">
          <cell r="A40" t="str">
            <v>9808200</v>
          </cell>
          <cell r="B40" t="str">
            <v>Gas Delivered to Storage-Credit</v>
          </cell>
          <cell r="D40">
            <v>-1937787.47</v>
          </cell>
          <cell r="I40">
            <v>-1937787.47</v>
          </cell>
          <cell r="K40">
            <v>-1937787.47</v>
          </cell>
        </row>
        <row r="41">
          <cell r="A41" t="str">
            <v>ZW_WHEELING</v>
          </cell>
          <cell r="B41" t="str">
            <v>WUTC Wheeling</v>
          </cell>
          <cell r="C41">
            <v>12823787.85</v>
          </cell>
          <cell r="H41">
            <v>12823787.85</v>
          </cell>
          <cell r="K41">
            <v>12823787.85</v>
          </cell>
        </row>
        <row r="42">
          <cell r="A42" t="str">
            <v>9565000</v>
          </cell>
          <cell r="B42" t="str">
            <v>Transmission of Electricity By Others</v>
          </cell>
          <cell r="C42">
            <v>12823787.85</v>
          </cell>
          <cell r="H42">
            <v>12823787.85</v>
          </cell>
          <cell r="K42">
            <v>12823787.85</v>
          </cell>
        </row>
        <row r="43">
          <cell r="A43" t="str">
            <v>ZW_RESIDENTIAL_EXCHANGE</v>
          </cell>
          <cell r="B43" t="str">
            <v>WUTC Residential Exchange</v>
          </cell>
          <cell r="C43">
            <v>-5717366.46</v>
          </cell>
          <cell r="H43">
            <v>-5717366.46</v>
          </cell>
          <cell r="K43">
            <v>-5717366.46</v>
          </cell>
        </row>
        <row r="44">
          <cell r="A44" t="str">
            <v>9555020</v>
          </cell>
          <cell r="B44" t="str">
            <v>Purchased Power - Residential Exchange</v>
          </cell>
          <cell r="C44">
            <v>-5717366.46</v>
          </cell>
          <cell r="H44">
            <v>-5717366.46</v>
          </cell>
          <cell r="K44">
            <v>-5717366.46</v>
          </cell>
        </row>
        <row r="45">
          <cell r="A45" t="str">
            <v>ZW_OPERATING_EXPENSES</v>
          </cell>
          <cell r="B45" t="str">
            <v>WUTC Operating Expenses</v>
          </cell>
          <cell r="C45">
            <v>36389730.979999997</v>
          </cell>
          <cell r="D45">
            <v>11939191.5</v>
          </cell>
          <cell r="E45">
            <v>18541290.850000001</v>
          </cell>
          <cell r="F45">
            <v>11855882.73</v>
          </cell>
          <cell r="G45">
            <v>6685408.1200000001</v>
          </cell>
          <cell r="H45">
            <v>48245613.710000001</v>
          </cell>
          <cell r="I45">
            <v>18624599.620000001</v>
          </cell>
          <cell r="K45">
            <v>66870213.329999998</v>
          </cell>
        </row>
        <row r="46">
          <cell r="A46" t="str">
            <v>ZW_OTH_ENERGY_SUPPLY_EXP</v>
          </cell>
          <cell r="B46" t="str">
            <v>WUTC Other Energy Supply Expenses</v>
          </cell>
          <cell r="C46">
            <v>9853534.4199999999</v>
          </cell>
          <cell r="D46">
            <v>651751.82999999996</v>
          </cell>
          <cell r="H46">
            <v>9853534.4199999999</v>
          </cell>
          <cell r="I46">
            <v>651751.82999999996</v>
          </cell>
          <cell r="K46">
            <v>10505286.25</v>
          </cell>
        </row>
        <row r="47">
          <cell r="A47" t="str">
            <v>9500000</v>
          </cell>
          <cell r="B47" t="str">
            <v>Steam Oper Supervision and Engineering</v>
          </cell>
          <cell r="C47">
            <v>118111.58</v>
          </cell>
          <cell r="H47">
            <v>118111.58</v>
          </cell>
          <cell r="K47">
            <v>118111.58</v>
          </cell>
        </row>
        <row r="48">
          <cell r="A48" t="str">
            <v>9502000</v>
          </cell>
          <cell r="B48" t="str">
            <v>Steam Oper Steam Expenses</v>
          </cell>
          <cell r="C48">
            <v>688755.52</v>
          </cell>
          <cell r="H48">
            <v>688755.52</v>
          </cell>
          <cell r="K48">
            <v>688755.52</v>
          </cell>
        </row>
        <row r="49">
          <cell r="A49" t="str">
            <v>9505000</v>
          </cell>
          <cell r="B49" t="str">
            <v>Steam Oper Electric Expenses</v>
          </cell>
          <cell r="C49">
            <v>238778.02</v>
          </cell>
          <cell r="H49">
            <v>238778.02</v>
          </cell>
          <cell r="K49">
            <v>238778.02</v>
          </cell>
        </row>
        <row r="50">
          <cell r="A50" t="str">
            <v>9506000</v>
          </cell>
          <cell r="B50" t="str">
            <v>Steam Oper Misc Steam Power Expenses</v>
          </cell>
          <cell r="C50">
            <v>1343715.69</v>
          </cell>
          <cell r="H50">
            <v>1343715.69</v>
          </cell>
          <cell r="K50">
            <v>1343715.69</v>
          </cell>
        </row>
        <row r="51">
          <cell r="A51" t="str">
            <v>9510000</v>
          </cell>
          <cell r="B51" t="str">
            <v>Steam Maint Supervision and Engineering</v>
          </cell>
          <cell r="C51">
            <v>52290.61</v>
          </cell>
          <cell r="H51">
            <v>52290.61</v>
          </cell>
          <cell r="K51">
            <v>52290.61</v>
          </cell>
        </row>
        <row r="52">
          <cell r="A52" t="str">
            <v>9511000</v>
          </cell>
          <cell r="B52" t="str">
            <v>Steam Maint Structures</v>
          </cell>
          <cell r="C52">
            <v>171737.13</v>
          </cell>
          <cell r="H52">
            <v>171737.13</v>
          </cell>
          <cell r="K52">
            <v>171737.13</v>
          </cell>
        </row>
        <row r="53">
          <cell r="A53" t="str">
            <v>9512000</v>
          </cell>
          <cell r="B53" t="str">
            <v>Steam Maint Boiler Plant</v>
          </cell>
          <cell r="C53">
            <v>1112920.3600000001</v>
          </cell>
          <cell r="H53">
            <v>1112920.3600000001</v>
          </cell>
          <cell r="K53">
            <v>1112920.3600000001</v>
          </cell>
        </row>
        <row r="54">
          <cell r="A54" t="str">
            <v>9513000</v>
          </cell>
          <cell r="B54" t="str">
            <v>Steam Maint Electric Plant</v>
          </cell>
          <cell r="C54">
            <v>441859.12</v>
          </cell>
          <cell r="H54">
            <v>441859.12</v>
          </cell>
          <cell r="K54">
            <v>441859.12</v>
          </cell>
        </row>
        <row r="55">
          <cell r="A55" t="str">
            <v>9514000</v>
          </cell>
          <cell r="B55" t="str">
            <v>Steam Maint Misc Steam Plant</v>
          </cell>
          <cell r="C55">
            <v>147068.42000000001</v>
          </cell>
          <cell r="H55">
            <v>147068.42000000001</v>
          </cell>
          <cell r="K55">
            <v>147068.42000000001</v>
          </cell>
        </row>
        <row r="56">
          <cell r="A56" t="str">
            <v>9535000</v>
          </cell>
          <cell r="B56" t="str">
            <v>Hydro Oper Supervision and Engineering</v>
          </cell>
          <cell r="C56">
            <v>163629.85</v>
          </cell>
          <cell r="H56">
            <v>163629.85</v>
          </cell>
          <cell r="K56">
            <v>163629.85</v>
          </cell>
        </row>
        <row r="57">
          <cell r="A57" t="str">
            <v>9537000</v>
          </cell>
          <cell r="B57" t="str">
            <v>Hydro Oper Hydraulic Expenses</v>
          </cell>
          <cell r="C57">
            <v>528870.54</v>
          </cell>
          <cell r="H57">
            <v>528870.54</v>
          </cell>
          <cell r="K57">
            <v>528870.54</v>
          </cell>
        </row>
        <row r="58">
          <cell r="A58" t="str">
            <v>9538000</v>
          </cell>
          <cell r="B58" t="str">
            <v>Hydro Oper Electric Expenses</v>
          </cell>
          <cell r="C58">
            <v>22037.11</v>
          </cell>
          <cell r="H58">
            <v>22037.11</v>
          </cell>
          <cell r="K58">
            <v>22037.11</v>
          </cell>
        </row>
        <row r="59">
          <cell r="A59" t="str">
            <v>9539000</v>
          </cell>
          <cell r="B59" t="str">
            <v>Hydro Oper Misc Hydraulic Power Gen Expenses</v>
          </cell>
          <cell r="C59">
            <v>263664.15999999997</v>
          </cell>
          <cell r="H59">
            <v>263664.15999999997</v>
          </cell>
          <cell r="K59">
            <v>263664.15999999997</v>
          </cell>
        </row>
        <row r="60">
          <cell r="A60" t="str">
            <v>9541000</v>
          </cell>
          <cell r="B60" t="str">
            <v>Hydro Maint Supervision and Engineering</v>
          </cell>
          <cell r="C60">
            <v>16288.09</v>
          </cell>
          <cell r="H60">
            <v>16288.09</v>
          </cell>
          <cell r="K60">
            <v>16288.09</v>
          </cell>
        </row>
        <row r="61">
          <cell r="A61" t="str">
            <v>9542000</v>
          </cell>
          <cell r="B61" t="str">
            <v>Hydro Maint Structures</v>
          </cell>
          <cell r="C61">
            <v>37237.79</v>
          </cell>
          <cell r="H61">
            <v>37237.79</v>
          </cell>
          <cell r="K61">
            <v>37237.79</v>
          </cell>
        </row>
        <row r="62">
          <cell r="A62" t="str">
            <v>9543000</v>
          </cell>
          <cell r="B62" t="str">
            <v>Hydro Maint Reservoirs, Dams, and Waterways</v>
          </cell>
          <cell r="C62">
            <v>42916.19</v>
          </cell>
          <cell r="H62">
            <v>42916.19</v>
          </cell>
          <cell r="K62">
            <v>42916.19</v>
          </cell>
        </row>
        <row r="63">
          <cell r="A63" t="str">
            <v>9544000</v>
          </cell>
          <cell r="B63" t="str">
            <v>Hydro Maint Electric Plant</v>
          </cell>
          <cell r="C63">
            <v>111165.17</v>
          </cell>
          <cell r="H63">
            <v>111165.17</v>
          </cell>
          <cell r="K63">
            <v>111165.17</v>
          </cell>
        </row>
        <row r="64">
          <cell r="A64" t="str">
            <v>9545000</v>
          </cell>
          <cell r="B64" t="str">
            <v>Hydro Maint Miscellaneous Hydraulic Plant</v>
          </cell>
          <cell r="C64">
            <v>588959.91</v>
          </cell>
          <cell r="H64">
            <v>588959.91</v>
          </cell>
          <cell r="K64">
            <v>588959.91</v>
          </cell>
        </row>
        <row r="65">
          <cell r="A65" t="str">
            <v>9546000</v>
          </cell>
          <cell r="B65" t="str">
            <v>Other Pwr Gen Oper Supervision and Engineering</v>
          </cell>
          <cell r="C65">
            <v>499733.7</v>
          </cell>
          <cell r="H65">
            <v>499733.7</v>
          </cell>
          <cell r="K65">
            <v>499733.7</v>
          </cell>
        </row>
        <row r="66">
          <cell r="A66" t="str">
            <v>9548000</v>
          </cell>
          <cell r="B66" t="str">
            <v>Other Pwr Gen Oper Generation Expenses</v>
          </cell>
          <cell r="C66">
            <v>1492435.48</v>
          </cell>
          <cell r="H66">
            <v>1492435.48</v>
          </cell>
          <cell r="K66">
            <v>1492435.48</v>
          </cell>
        </row>
        <row r="67">
          <cell r="A67" t="str">
            <v>9549000</v>
          </cell>
          <cell r="B67" t="str">
            <v>Other Pwr Gen Oper Misc Expenses</v>
          </cell>
          <cell r="C67">
            <v>281222.77</v>
          </cell>
          <cell r="H67">
            <v>281222.77</v>
          </cell>
          <cell r="K67">
            <v>281222.77</v>
          </cell>
        </row>
        <row r="68">
          <cell r="A68" t="str">
            <v>9550000</v>
          </cell>
          <cell r="B68" t="str">
            <v>Other Pwr Gen Oper Rents</v>
          </cell>
          <cell r="C68">
            <v>422893.01</v>
          </cell>
          <cell r="H68">
            <v>422893.01</v>
          </cell>
          <cell r="K68">
            <v>422893.01</v>
          </cell>
        </row>
        <row r="69">
          <cell r="A69" t="str">
            <v>9551000</v>
          </cell>
          <cell r="B69" t="str">
            <v>Other Pwr Gen Maint Supervision and Engineering</v>
          </cell>
          <cell r="C69">
            <v>36489.269999999997</v>
          </cell>
          <cell r="H69">
            <v>36489.269999999997</v>
          </cell>
          <cell r="K69">
            <v>36489.269999999997</v>
          </cell>
        </row>
        <row r="70">
          <cell r="A70" t="str">
            <v>9552000</v>
          </cell>
          <cell r="B70" t="str">
            <v>Other Pwr Gen Maint Structures</v>
          </cell>
          <cell r="C70">
            <v>63654.02</v>
          </cell>
          <cell r="H70">
            <v>63654.02</v>
          </cell>
          <cell r="K70">
            <v>63654.02</v>
          </cell>
        </row>
        <row r="71">
          <cell r="A71" t="str">
            <v>9553000</v>
          </cell>
          <cell r="B71" t="str">
            <v>Other Pwr Gen Maint Gen and Electric Equipment</v>
          </cell>
          <cell r="C71">
            <v>881902.5</v>
          </cell>
          <cell r="H71">
            <v>881902.5</v>
          </cell>
          <cell r="K71">
            <v>881902.5</v>
          </cell>
        </row>
        <row r="72">
          <cell r="A72" t="str">
            <v>9554000</v>
          </cell>
          <cell r="B72" t="str">
            <v>Other Pwr Gen Maint Miscellaneous Expenses</v>
          </cell>
          <cell r="C72">
            <v>69798.41</v>
          </cell>
          <cell r="H72">
            <v>69798.41</v>
          </cell>
          <cell r="K72">
            <v>69798.41</v>
          </cell>
        </row>
        <row r="73">
          <cell r="A73" t="str">
            <v>9556000</v>
          </cell>
          <cell r="B73" t="str">
            <v>System Control and Load Dispatching</v>
          </cell>
          <cell r="C73">
            <v>15400</v>
          </cell>
          <cell r="H73">
            <v>15400</v>
          </cell>
          <cell r="K73">
            <v>15400</v>
          </cell>
        </row>
        <row r="74">
          <cell r="A74" t="str">
            <v>9717000</v>
          </cell>
          <cell r="B74" t="str">
            <v>Mfd Gas Prod Oper Liquefied Petroleum Gas Exp</v>
          </cell>
          <cell r="D74">
            <v>10217.33</v>
          </cell>
          <cell r="I74">
            <v>10217.33</v>
          </cell>
          <cell r="K74">
            <v>10217.33</v>
          </cell>
        </row>
        <row r="75">
          <cell r="A75" t="str">
            <v>9807000</v>
          </cell>
          <cell r="B75" t="str">
            <v>Purchased Gas Expenses</v>
          </cell>
          <cell r="D75">
            <v>34982.959999999999</v>
          </cell>
          <cell r="I75">
            <v>34982.959999999999</v>
          </cell>
          <cell r="K75">
            <v>34982.959999999999</v>
          </cell>
        </row>
        <row r="76">
          <cell r="A76" t="str">
            <v>9807500</v>
          </cell>
          <cell r="B76" t="str">
            <v>Other Purchased Gas Expenses</v>
          </cell>
          <cell r="D76">
            <v>245835.84</v>
          </cell>
          <cell r="I76">
            <v>245835.84</v>
          </cell>
          <cell r="K76">
            <v>245835.84</v>
          </cell>
        </row>
        <row r="77">
          <cell r="A77" t="str">
            <v>9813000</v>
          </cell>
          <cell r="B77" t="str">
            <v>Other Gas Supply Expenses</v>
          </cell>
          <cell r="D77">
            <v>50190.68</v>
          </cell>
          <cell r="I77">
            <v>50190.68</v>
          </cell>
          <cell r="K77">
            <v>50190.68</v>
          </cell>
        </row>
        <row r="78">
          <cell r="A78" t="str">
            <v>9814000</v>
          </cell>
          <cell r="B78" t="str">
            <v>UGS Oper Supervision and Engineering</v>
          </cell>
          <cell r="D78">
            <v>22224.99</v>
          </cell>
          <cell r="I78">
            <v>22224.99</v>
          </cell>
          <cell r="K78">
            <v>22224.99</v>
          </cell>
        </row>
        <row r="79">
          <cell r="A79" t="str">
            <v>9816000</v>
          </cell>
          <cell r="B79" t="str">
            <v>UGS Oper Wells Expenses</v>
          </cell>
          <cell r="D79">
            <v>2063.61</v>
          </cell>
          <cell r="I79">
            <v>2063.61</v>
          </cell>
          <cell r="K79">
            <v>2063.61</v>
          </cell>
        </row>
        <row r="80">
          <cell r="A80" t="str">
            <v>9818000</v>
          </cell>
          <cell r="B80" t="str">
            <v>UGS Oper Compressor Station Expenses</v>
          </cell>
          <cell r="D80">
            <v>44790.64</v>
          </cell>
          <cell r="I80">
            <v>44790.64</v>
          </cell>
          <cell r="K80">
            <v>44790.64</v>
          </cell>
        </row>
        <row r="81">
          <cell r="A81" t="str">
            <v>9819000</v>
          </cell>
          <cell r="B81" t="str">
            <v>UGS Oper Compressor Station Fuel and Power</v>
          </cell>
          <cell r="D81">
            <v>6647.71</v>
          </cell>
          <cell r="I81">
            <v>6647.71</v>
          </cell>
          <cell r="K81">
            <v>6647.71</v>
          </cell>
        </row>
        <row r="82">
          <cell r="A82" t="str">
            <v>9824000</v>
          </cell>
          <cell r="B82" t="str">
            <v>UGS Oper Other Expenses</v>
          </cell>
          <cell r="D82">
            <v>6267.63</v>
          </cell>
          <cell r="I82">
            <v>6267.63</v>
          </cell>
          <cell r="K82">
            <v>6267.63</v>
          </cell>
        </row>
        <row r="83">
          <cell r="A83" t="str">
            <v>9830000</v>
          </cell>
          <cell r="B83" t="str">
            <v>UGS Maint Supervision and Engineering</v>
          </cell>
          <cell r="D83">
            <v>20706.11</v>
          </cell>
          <cell r="I83">
            <v>20706.11</v>
          </cell>
          <cell r="K83">
            <v>20706.11</v>
          </cell>
        </row>
        <row r="84">
          <cell r="A84" t="str">
            <v>9831000</v>
          </cell>
          <cell r="B84" t="str">
            <v>UGS Maint Structures and Improvements</v>
          </cell>
          <cell r="D84">
            <v>2593.4299999999998</v>
          </cell>
          <cell r="I84">
            <v>2593.4299999999998</v>
          </cell>
          <cell r="K84">
            <v>2593.4299999999998</v>
          </cell>
        </row>
        <row r="85">
          <cell r="A85" t="str">
            <v>9832000</v>
          </cell>
          <cell r="B85" t="str">
            <v>UGS Maint Reservoirs and Wells</v>
          </cell>
          <cell r="D85">
            <v>31641.26</v>
          </cell>
          <cell r="I85">
            <v>31641.26</v>
          </cell>
          <cell r="K85">
            <v>31641.26</v>
          </cell>
        </row>
        <row r="86">
          <cell r="A86" t="str">
            <v>9833000</v>
          </cell>
          <cell r="B86" t="str">
            <v>UGS Maint Lines</v>
          </cell>
          <cell r="D86">
            <v>10570.18</v>
          </cell>
          <cell r="I86">
            <v>10570.18</v>
          </cell>
          <cell r="K86">
            <v>10570.18</v>
          </cell>
        </row>
        <row r="87">
          <cell r="A87" t="str">
            <v>9834000</v>
          </cell>
          <cell r="B87" t="str">
            <v>UGS Maint Compressor Station Equipment</v>
          </cell>
          <cell r="D87">
            <v>97488.33</v>
          </cell>
          <cell r="I87">
            <v>97488.33</v>
          </cell>
          <cell r="K87">
            <v>97488.33</v>
          </cell>
        </row>
        <row r="88">
          <cell r="A88" t="str">
            <v>9836000</v>
          </cell>
          <cell r="B88" t="str">
            <v>UGS Maint Purification Equipment</v>
          </cell>
          <cell r="D88">
            <v>446.22</v>
          </cell>
          <cell r="I88">
            <v>446.22</v>
          </cell>
          <cell r="K88">
            <v>446.22</v>
          </cell>
        </row>
        <row r="89">
          <cell r="A89" t="str">
            <v>9837000</v>
          </cell>
          <cell r="B89" t="str">
            <v>UGS Maint Other Equipment</v>
          </cell>
          <cell r="D89">
            <v>5017.3100000000004</v>
          </cell>
          <cell r="I89">
            <v>5017.3100000000004</v>
          </cell>
          <cell r="K89">
            <v>5017.3100000000004</v>
          </cell>
        </row>
        <row r="90">
          <cell r="A90" t="str">
            <v>9840000</v>
          </cell>
          <cell r="B90" t="str">
            <v>OS Oper Supervision and Engineering</v>
          </cell>
          <cell r="D90">
            <v>0</v>
          </cell>
          <cell r="I90">
            <v>0</v>
          </cell>
          <cell r="K90">
            <v>0</v>
          </cell>
        </row>
        <row r="91">
          <cell r="A91" t="str">
            <v>9841000</v>
          </cell>
          <cell r="B91" t="str">
            <v>OS Oper Labor and Expenses</v>
          </cell>
          <cell r="D91">
            <v>62368.97</v>
          </cell>
          <cell r="I91">
            <v>62368.97</v>
          </cell>
          <cell r="K91">
            <v>62368.97</v>
          </cell>
        </row>
        <row r="92">
          <cell r="A92" t="str">
            <v>9842000</v>
          </cell>
          <cell r="B92" t="str">
            <v>LNG Other Storage -- Rent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9842200</v>
          </cell>
          <cell r="B93" t="str">
            <v>OS Oper Power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9843300</v>
          </cell>
          <cell r="B94" t="str">
            <v>OS Maint Gas Holders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9843400</v>
          </cell>
          <cell r="B95" t="str">
            <v>OS Maint Purification Equipment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9843600</v>
          </cell>
          <cell r="B96" t="str">
            <v>OS Maint Vaporizing Equipment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9843900</v>
          </cell>
          <cell r="B97" t="str">
            <v>OS Maint Other Equipment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9844100</v>
          </cell>
          <cell r="B98" t="str">
            <v>LNG Oper Supervision and Engineering</v>
          </cell>
          <cell r="D98">
            <v>-2073.25</v>
          </cell>
          <cell r="I98">
            <v>-2073.25</v>
          </cell>
          <cell r="K98">
            <v>-2073.25</v>
          </cell>
        </row>
        <row r="99">
          <cell r="A99" t="str">
            <v>9844200</v>
          </cell>
          <cell r="B99" t="str">
            <v>LNG Processing Terminal Labor &amp; Expenses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9844300</v>
          </cell>
          <cell r="B100" t="str">
            <v>LNG Liquefaction Processing Labor &amp; Expenses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9844700</v>
          </cell>
          <cell r="B101" t="str">
            <v>LNG Communication System Expenses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9846200</v>
          </cell>
          <cell r="B102" t="str">
            <v>LNG Other Expenses</v>
          </cell>
          <cell r="D102">
            <v>-228.12</v>
          </cell>
          <cell r="I102">
            <v>-228.12</v>
          </cell>
          <cell r="K102">
            <v>-228.12</v>
          </cell>
        </row>
        <row r="103">
          <cell r="A103" t="str">
            <v>9847300</v>
          </cell>
          <cell r="B103" t="str">
            <v>Maint of LNG Processing Terminal Equipment</v>
          </cell>
          <cell r="D103">
            <v>0</v>
          </cell>
          <cell r="I103">
            <v>0</v>
          </cell>
          <cell r="K103">
            <v>0</v>
          </cell>
        </row>
        <row r="104">
          <cell r="A104" t="str">
            <v>9847700</v>
          </cell>
          <cell r="B104" t="str">
            <v>Maint of LNG Communication Equipment</v>
          </cell>
          <cell r="D104">
            <v>0</v>
          </cell>
          <cell r="I104">
            <v>0</v>
          </cell>
          <cell r="K104">
            <v>0</v>
          </cell>
        </row>
        <row r="105">
          <cell r="A105" t="str">
            <v>9847800</v>
          </cell>
          <cell r="B105" t="str">
            <v>Maint of LNG Other Equipment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ZW_TRANSMISSION_EXP</v>
          </cell>
          <cell r="B106" t="str">
            <v>WUTC Transmission Expense</v>
          </cell>
          <cell r="C106">
            <v>2253432.2799999998</v>
          </cell>
          <cell r="H106">
            <v>2253432.2799999998</v>
          </cell>
          <cell r="K106">
            <v>2253432.2799999998</v>
          </cell>
        </row>
        <row r="107">
          <cell r="A107" t="str">
            <v>9560000</v>
          </cell>
          <cell r="B107" t="str">
            <v>Transm Oper Supervision and Engineering</v>
          </cell>
          <cell r="C107">
            <v>245592.14</v>
          </cell>
          <cell r="H107">
            <v>245592.14</v>
          </cell>
          <cell r="K107">
            <v>245592.14</v>
          </cell>
        </row>
        <row r="108">
          <cell r="A108" t="str">
            <v>9561100</v>
          </cell>
          <cell r="B108" t="str">
            <v>Load Dispatch#Reliability</v>
          </cell>
          <cell r="C108">
            <v>3597.32</v>
          </cell>
          <cell r="H108">
            <v>3597.32</v>
          </cell>
          <cell r="K108">
            <v>3597.32</v>
          </cell>
        </row>
        <row r="109">
          <cell r="A109" t="str">
            <v>9561200</v>
          </cell>
          <cell r="B109" t="str">
            <v>Load Dispatch#Monitor and Operate Transm System</v>
          </cell>
          <cell r="C109">
            <v>250182.16</v>
          </cell>
          <cell r="H109">
            <v>250182.16</v>
          </cell>
          <cell r="K109">
            <v>250182.16</v>
          </cell>
        </row>
        <row r="110">
          <cell r="A110" t="str">
            <v>9561300</v>
          </cell>
          <cell r="B110" t="str">
            <v>Load Dispatch#Transmission Service and Scheduling</v>
          </cell>
          <cell r="C110">
            <v>157376.45000000001</v>
          </cell>
          <cell r="H110">
            <v>157376.45000000001</v>
          </cell>
          <cell r="K110">
            <v>157376.45000000001</v>
          </cell>
        </row>
        <row r="111">
          <cell r="A111" t="str">
            <v>9561500</v>
          </cell>
          <cell r="B111" t="str">
            <v>Reliability, Planning and Standards Development</v>
          </cell>
          <cell r="C111">
            <v>160245.57</v>
          </cell>
          <cell r="H111">
            <v>160245.57</v>
          </cell>
          <cell r="K111">
            <v>160245.57</v>
          </cell>
        </row>
        <row r="112">
          <cell r="A112" t="str">
            <v>9561700</v>
          </cell>
          <cell r="B112" t="str">
            <v>Generation interconnection Studies</v>
          </cell>
          <cell r="C112">
            <v>201765.18</v>
          </cell>
          <cell r="H112">
            <v>201765.18</v>
          </cell>
          <cell r="K112">
            <v>201765.18</v>
          </cell>
        </row>
        <row r="113">
          <cell r="A113" t="str">
            <v>9561800</v>
          </cell>
          <cell r="B113" t="str">
            <v>Reliability Planning &amp; Standards Development Serv</v>
          </cell>
          <cell r="C113">
            <v>-157264.82999999999</v>
          </cell>
          <cell r="H113">
            <v>-157264.82999999999</v>
          </cell>
          <cell r="K113">
            <v>-157264.82999999999</v>
          </cell>
        </row>
        <row r="114">
          <cell r="A114" t="str">
            <v>9562000</v>
          </cell>
          <cell r="B114" t="str">
            <v>Transm Oper Station Expenses</v>
          </cell>
          <cell r="C114">
            <v>117995.1</v>
          </cell>
          <cell r="H114">
            <v>117995.1</v>
          </cell>
          <cell r="K114">
            <v>117995.1</v>
          </cell>
        </row>
        <row r="115">
          <cell r="A115" t="str">
            <v>9563000</v>
          </cell>
          <cell r="B115" t="str">
            <v>Transm Oper Overhead Line Expenses</v>
          </cell>
          <cell r="C115">
            <v>-97558.46</v>
          </cell>
          <cell r="H115">
            <v>-97558.46</v>
          </cell>
          <cell r="K115">
            <v>-97558.46</v>
          </cell>
        </row>
        <row r="116">
          <cell r="A116" t="str">
            <v>9566000</v>
          </cell>
          <cell r="B116" t="str">
            <v>Transm Oper Miscellaneous Expenses</v>
          </cell>
          <cell r="C116">
            <v>282278.82</v>
          </cell>
          <cell r="H116">
            <v>282278.82</v>
          </cell>
          <cell r="K116">
            <v>282278.82</v>
          </cell>
        </row>
        <row r="117">
          <cell r="A117" t="str">
            <v>9567000</v>
          </cell>
          <cell r="B117" t="str">
            <v>Transm Oper Rents</v>
          </cell>
          <cell r="C117">
            <v>26983.79</v>
          </cell>
          <cell r="H117">
            <v>26983.79</v>
          </cell>
          <cell r="K117">
            <v>26983.79</v>
          </cell>
        </row>
        <row r="118">
          <cell r="A118" t="str">
            <v>9568000</v>
          </cell>
          <cell r="B118" t="str">
            <v>Transm Maint Supervision and Engineering</v>
          </cell>
          <cell r="C118">
            <v>2505.27</v>
          </cell>
          <cell r="H118">
            <v>2505.27</v>
          </cell>
          <cell r="K118">
            <v>2505.27</v>
          </cell>
        </row>
        <row r="119">
          <cell r="A119" t="str">
            <v>9569200</v>
          </cell>
          <cell r="B119" t="str">
            <v>Transm Maint Computer Software</v>
          </cell>
          <cell r="C119">
            <v>291.95999999999998</v>
          </cell>
          <cell r="H119">
            <v>291.95999999999998</v>
          </cell>
          <cell r="K119">
            <v>291.95999999999998</v>
          </cell>
        </row>
        <row r="120">
          <cell r="A120" t="str">
            <v>9570000</v>
          </cell>
          <cell r="B120" t="str">
            <v>Transm Maint Station Equipment</v>
          </cell>
          <cell r="C120">
            <v>164715.13</v>
          </cell>
          <cell r="H120">
            <v>164715.13</v>
          </cell>
          <cell r="K120">
            <v>164715.13</v>
          </cell>
        </row>
        <row r="121">
          <cell r="A121" t="str">
            <v>9571000</v>
          </cell>
          <cell r="B121" t="str">
            <v>Transm Maint Overhead Lines</v>
          </cell>
          <cell r="C121">
            <v>890205.98</v>
          </cell>
          <cell r="H121">
            <v>890205.98</v>
          </cell>
          <cell r="K121">
            <v>890205.98</v>
          </cell>
        </row>
        <row r="122">
          <cell r="A122" t="str">
            <v>9573000</v>
          </cell>
          <cell r="B122" t="str">
            <v>Transm Maint Miscellaneous Transmission Plant</v>
          </cell>
          <cell r="C122">
            <v>4520.7</v>
          </cell>
          <cell r="H122">
            <v>4520.7</v>
          </cell>
          <cell r="K122">
            <v>4520.7</v>
          </cell>
        </row>
        <row r="123">
          <cell r="A123" t="str">
            <v>ZW_DISTRIBUTION_EXP</v>
          </cell>
          <cell r="B123" t="str">
            <v>WUTC Distribution Expense</v>
          </cell>
          <cell r="C123">
            <v>7970097.0199999996</v>
          </cell>
          <cell r="D123">
            <v>5574239.5499999998</v>
          </cell>
          <cell r="H123">
            <v>7970097.0199999996</v>
          </cell>
          <cell r="I123">
            <v>5574239.5499999998</v>
          </cell>
          <cell r="K123">
            <v>13544336.57</v>
          </cell>
        </row>
        <row r="124">
          <cell r="A124" t="str">
            <v>9580000</v>
          </cell>
          <cell r="B124" t="str">
            <v>Distr Oper Supervision and Engineering</v>
          </cell>
          <cell r="C124">
            <v>334061.53000000003</v>
          </cell>
          <cell r="H124">
            <v>334061.53000000003</v>
          </cell>
          <cell r="K124">
            <v>334061.53000000003</v>
          </cell>
        </row>
        <row r="125">
          <cell r="A125" t="str">
            <v>9581000</v>
          </cell>
          <cell r="B125" t="str">
            <v>Distr Oper Load Dispatching</v>
          </cell>
          <cell r="C125">
            <v>131825.63</v>
          </cell>
          <cell r="H125">
            <v>131825.63</v>
          </cell>
          <cell r="K125">
            <v>131825.63</v>
          </cell>
        </row>
        <row r="126">
          <cell r="A126" t="str">
            <v>9582000</v>
          </cell>
          <cell r="B126" t="str">
            <v>Distr Oper Station Expenses</v>
          </cell>
          <cell r="C126">
            <v>208539.97</v>
          </cell>
          <cell r="H126">
            <v>208539.97</v>
          </cell>
          <cell r="K126">
            <v>208539.97</v>
          </cell>
        </row>
        <row r="127">
          <cell r="A127" t="str">
            <v>9583000</v>
          </cell>
          <cell r="B127" t="str">
            <v>Distr Oper Overhead Line Expenses</v>
          </cell>
          <cell r="C127">
            <v>576919.43999999994</v>
          </cell>
          <cell r="H127">
            <v>576919.43999999994</v>
          </cell>
          <cell r="K127">
            <v>576919.43999999994</v>
          </cell>
        </row>
        <row r="128">
          <cell r="A128" t="str">
            <v>9584000</v>
          </cell>
          <cell r="B128" t="str">
            <v>Distr Oper Underground Line Expenses</v>
          </cell>
          <cell r="C128">
            <v>559287.1</v>
          </cell>
          <cell r="H128">
            <v>559287.1</v>
          </cell>
          <cell r="K128">
            <v>559287.1</v>
          </cell>
        </row>
        <row r="129">
          <cell r="A129" t="str">
            <v>9586000</v>
          </cell>
          <cell r="B129" t="str">
            <v>Distr Oper Meter Expenses</v>
          </cell>
          <cell r="C129">
            <v>386126.18</v>
          </cell>
          <cell r="H129">
            <v>386126.18</v>
          </cell>
          <cell r="K129">
            <v>386126.18</v>
          </cell>
        </row>
        <row r="130">
          <cell r="A130" t="str">
            <v>9587000</v>
          </cell>
          <cell r="B130" t="str">
            <v>Distr Oper Customer installations Expenses</v>
          </cell>
          <cell r="C130">
            <v>-493155.41</v>
          </cell>
          <cell r="H130">
            <v>-493155.41</v>
          </cell>
          <cell r="K130">
            <v>-493155.41</v>
          </cell>
        </row>
        <row r="131">
          <cell r="A131" t="str">
            <v>9588000</v>
          </cell>
          <cell r="B131" t="str">
            <v>Distr Oper Miscellaneous Distribution Expenses</v>
          </cell>
          <cell r="C131">
            <v>890287.27</v>
          </cell>
          <cell r="H131">
            <v>890287.27</v>
          </cell>
          <cell r="K131">
            <v>890287.27</v>
          </cell>
        </row>
        <row r="132">
          <cell r="A132" t="str">
            <v>9589000</v>
          </cell>
          <cell r="B132" t="str">
            <v>Distr Oper Rents</v>
          </cell>
          <cell r="C132">
            <v>140387.88</v>
          </cell>
          <cell r="H132">
            <v>140387.88</v>
          </cell>
          <cell r="K132">
            <v>140387.88</v>
          </cell>
        </row>
        <row r="133">
          <cell r="A133" t="str">
            <v>9590000</v>
          </cell>
          <cell r="B133" t="str">
            <v>Distr Maint Supervision and Engineering</v>
          </cell>
          <cell r="C133">
            <v>8128.24</v>
          </cell>
          <cell r="H133">
            <v>8128.24</v>
          </cell>
          <cell r="K133">
            <v>8128.24</v>
          </cell>
        </row>
        <row r="134">
          <cell r="A134" t="str">
            <v>9592000</v>
          </cell>
          <cell r="B134" t="str">
            <v>Distr Maint Station Equipment</v>
          </cell>
          <cell r="C134">
            <v>191305.47</v>
          </cell>
          <cell r="H134">
            <v>191305.47</v>
          </cell>
          <cell r="K134">
            <v>191305.47</v>
          </cell>
        </row>
        <row r="135">
          <cell r="A135" t="str">
            <v>9593000</v>
          </cell>
          <cell r="B135" t="str">
            <v>Distr Maint Overhead Lines</v>
          </cell>
          <cell r="C135">
            <v>2836084.18</v>
          </cell>
          <cell r="H135">
            <v>2836084.18</v>
          </cell>
          <cell r="K135">
            <v>2836084.18</v>
          </cell>
        </row>
        <row r="136">
          <cell r="A136" t="str">
            <v>9594000</v>
          </cell>
          <cell r="B136" t="str">
            <v>Distr Maint Underground Lines</v>
          </cell>
          <cell r="C136">
            <v>1769124.36</v>
          </cell>
          <cell r="H136">
            <v>1769124.36</v>
          </cell>
          <cell r="K136">
            <v>1769124.36</v>
          </cell>
        </row>
        <row r="137">
          <cell r="A137" t="str">
            <v>9595000</v>
          </cell>
          <cell r="B137" t="str">
            <v>Distr Maint Line Transformers</v>
          </cell>
          <cell r="C137">
            <v>5891.86</v>
          </cell>
          <cell r="H137">
            <v>5891.86</v>
          </cell>
          <cell r="K137">
            <v>5891.86</v>
          </cell>
        </row>
        <row r="138">
          <cell r="A138" t="str">
            <v>9596000</v>
          </cell>
          <cell r="B138" t="str">
            <v>Distr Maint Street Lighting and Signal Systems</v>
          </cell>
          <cell r="C138">
            <v>332114.02</v>
          </cell>
          <cell r="H138">
            <v>332114.02</v>
          </cell>
          <cell r="K138">
            <v>332114.02</v>
          </cell>
        </row>
        <row r="139">
          <cell r="A139" t="str">
            <v>9597000</v>
          </cell>
          <cell r="B139" t="str">
            <v>Distr Maint Meters</v>
          </cell>
          <cell r="C139">
            <v>93169.3</v>
          </cell>
          <cell r="H139">
            <v>93169.3</v>
          </cell>
          <cell r="K139">
            <v>93169.3</v>
          </cell>
        </row>
        <row r="140">
          <cell r="A140" t="str">
            <v>9870000</v>
          </cell>
          <cell r="B140" t="str">
            <v>Distr Oper Supervision and Engineering</v>
          </cell>
          <cell r="D140">
            <v>103514.43</v>
          </cell>
          <cell r="I140">
            <v>103514.43</v>
          </cell>
          <cell r="K140">
            <v>103514.43</v>
          </cell>
        </row>
        <row r="141">
          <cell r="A141" t="str">
            <v>9871000</v>
          </cell>
          <cell r="B141" t="str">
            <v>Distr Oper Load Dispatching</v>
          </cell>
          <cell r="D141">
            <v>31469.14</v>
          </cell>
          <cell r="I141">
            <v>31469.14</v>
          </cell>
          <cell r="K141">
            <v>31469.14</v>
          </cell>
        </row>
        <row r="142">
          <cell r="A142" t="str">
            <v>9874000</v>
          </cell>
          <cell r="B142" t="str">
            <v>Distr Oper Mains and Services Expenses</v>
          </cell>
          <cell r="D142">
            <v>2098944.0299999998</v>
          </cell>
          <cell r="I142">
            <v>2098944.0299999998</v>
          </cell>
          <cell r="K142">
            <v>2098944.0299999998</v>
          </cell>
        </row>
        <row r="143">
          <cell r="A143" t="str">
            <v>9875000</v>
          </cell>
          <cell r="B143" t="str">
            <v>Distr Oper Measuring &amp; Regulating Station Exp#Gen</v>
          </cell>
          <cell r="D143">
            <v>152945.82</v>
          </cell>
          <cell r="I143">
            <v>152945.82</v>
          </cell>
          <cell r="K143">
            <v>152945.82</v>
          </cell>
        </row>
        <row r="144">
          <cell r="A144" t="str">
            <v>9876000</v>
          </cell>
          <cell r="B144" t="str">
            <v>Distr Oper Measuring &amp; Regulating Station Exp#Ind</v>
          </cell>
          <cell r="D144">
            <v>80552.649999999994</v>
          </cell>
          <cell r="I144">
            <v>80552.649999999994</v>
          </cell>
          <cell r="K144">
            <v>80552.649999999994</v>
          </cell>
        </row>
        <row r="145">
          <cell r="A145" t="str">
            <v>9878000</v>
          </cell>
          <cell r="B145" t="str">
            <v>Distr Oper Meter &amp; House Regulator Expenses</v>
          </cell>
          <cell r="D145">
            <v>275038.68</v>
          </cell>
          <cell r="I145">
            <v>275038.68</v>
          </cell>
          <cell r="K145">
            <v>275038.68</v>
          </cell>
        </row>
        <row r="146">
          <cell r="A146" t="str">
            <v>9879000</v>
          </cell>
          <cell r="B146" t="str">
            <v>Distr Oper Customer installations Expenses</v>
          </cell>
          <cell r="D146">
            <v>238013.45</v>
          </cell>
          <cell r="I146">
            <v>238013.45</v>
          </cell>
          <cell r="K146">
            <v>238013.45</v>
          </cell>
        </row>
        <row r="147">
          <cell r="A147" t="str">
            <v>9880000</v>
          </cell>
          <cell r="B147" t="str">
            <v>Distr Oper Other Expenses</v>
          </cell>
          <cell r="D147">
            <v>1344980.96</v>
          </cell>
          <cell r="I147">
            <v>1344980.96</v>
          </cell>
          <cell r="K147">
            <v>1344980.96</v>
          </cell>
        </row>
        <row r="148">
          <cell r="A148" t="str">
            <v>9881000</v>
          </cell>
          <cell r="B148" t="str">
            <v>Distr Oper Rents</v>
          </cell>
          <cell r="D148">
            <v>77630.320000000007</v>
          </cell>
          <cell r="I148">
            <v>77630.320000000007</v>
          </cell>
          <cell r="K148">
            <v>77630.320000000007</v>
          </cell>
        </row>
        <row r="149">
          <cell r="A149" t="str">
            <v>9885000</v>
          </cell>
          <cell r="B149" t="str">
            <v>Distr Maint Supervision and Engineering</v>
          </cell>
          <cell r="D149">
            <v>6590.25</v>
          </cell>
          <cell r="I149">
            <v>6590.25</v>
          </cell>
          <cell r="K149">
            <v>6590.25</v>
          </cell>
        </row>
        <row r="150">
          <cell r="A150" t="str">
            <v>9886000</v>
          </cell>
          <cell r="B150" t="str">
            <v>Distr Maint Structures and Improvements</v>
          </cell>
          <cell r="D150">
            <v>14993.52</v>
          </cell>
          <cell r="I150">
            <v>14993.52</v>
          </cell>
          <cell r="K150">
            <v>14993.52</v>
          </cell>
        </row>
        <row r="151">
          <cell r="A151" t="str">
            <v>9887000</v>
          </cell>
          <cell r="B151" t="str">
            <v>Distr Maint Mains</v>
          </cell>
          <cell r="D151">
            <v>727249.81</v>
          </cell>
          <cell r="I151">
            <v>727249.81</v>
          </cell>
          <cell r="K151">
            <v>727249.81</v>
          </cell>
        </row>
        <row r="152">
          <cell r="A152" t="str">
            <v>9889000</v>
          </cell>
          <cell r="B152" t="str">
            <v>Distr Maint Measuring &amp; Regulating Stn Equip#Gen</v>
          </cell>
          <cell r="D152">
            <v>112965.05</v>
          </cell>
          <cell r="I152">
            <v>112965.05</v>
          </cell>
          <cell r="K152">
            <v>112965.05</v>
          </cell>
        </row>
        <row r="153">
          <cell r="A153" t="str">
            <v>9890000</v>
          </cell>
          <cell r="B153" t="str">
            <v>Distr Maint Measuring &amp; Regulating Stn Equip#Ind</v>
          </cell>
          <cell r="D153">
            <v>14143.43</v>
          </cell>
          <cell r="I153">
            <v>14143.43</v>
          </cell>
          <cell r="K153">
            <v>14143.43</v>
          </cell>
        </row>
        <row r="154">
          <cell r="A154" t="str">
            <v>9892000</v>
          </cell>
          <cell r="B154" t="str">
            <v>Distr Maint Services</v>
          </cell>
          <cell r="D154">
            <v>232088.57</v>
          </cell>
          <cell r="I154">
            <v>232088.57</v>
          </cell>
          <cell r="K154">
            <v>232088.57</v>
          </cell>
        </row>
        <row r="155">
          <cell r="A155" t="str">
            <v>9893000</v>
          </cell>
          <cell r="B155" t="str">
            <v>Distr Maint Meters and House Regulators</v>
          </cell>
          <cell r="D155">
            <v>31524.46</v>
          </cell>
          <cell r="I155">
            <v>31524.46</v>
          </cell>
          <cell r="K155">
            <v>31524.46</v>
          </cell>
        </row>
        <row r="156">
          <cell r="A156" t="str">
            <v>9894000</v>
          </cell>
          <cell r="B156" t="str">
            <v>Distr Maint Other Equipment</v>
          </cell>
          <cell r="D156">
            <v>31594.98</v>
          </cell>
          <cell r="I156">
            <v>31594.98</v>
          </cell>
          <cell r="K156">
            <v>31594.98</v>
          </cell>
        </row>
        <row r="157">
          <cell r="A157" t="str">
            <v>ZW_CUSTOMER_ACCTS_EXP</v>
          </cell>
          <cell r="B157" t="str">
            <v>WUTC Customer Accounts Expenses</v>
          </cell>
          <cell r="C157">
            <v>135758.62</v>
          </cell>
          <cell r="D157">
            <v>1221115.2</v>
          </cell>
          <cell r="E157">
            <v>2818241.7</v>
          </cell>
          <cell r="F157">
            <v>1646425.39</v>
          </cell>
          <cell r="G157">
            <v>1171816.31</v>
          </cell>
          <cell r="H157">
            <v>1782184.01</v>
          </cell>
          <cell r="I157">
            <v>2392931.5099999998</v>
          </cell>
          <cell r="K157">
            <v>4175115.52</v>
          </cell>
        </row>
        <row r="158">
          <cell r="A158" t="str">
            <v>9901000</v>
          </cell>
          <cell r="B158" t="str">
            <v>Customer Accounts Supervision</v>
          </cell>
          <cell r="C158">
            <v>0</v>
          </cell>
          <cell r="D158">
            <v>0</v>
          </cell>
          <cell r="E158">
            <v>42275.22</v>
          </cell>
          <cell r="F158">
            <v>24599.95</v>
          </cell>
          <cell r="G158">
            <v>17675.27</v>
          </cell>
          <cell r="H158">
            <v>24599.95</v>
          </cell>
          <cell r="I158">
            <v>17675.27</v>
          </cell>
          <cell r="K158">
            <v>42275.22</v>
          </cell>
        </row>
        <row r="159">
          <cell r="A159" t="str">
            <v>9902000</v>
          </cell>
          <cell r="B159" t="str">
            <v>Meter Reading Expenses</v>
          </cell>
          <cell r="C159">
            <v>870156.73</v>
          </cell>
          <cell r="D159">
            <v>768285.87</v>
          </cell>
          <cell r="E159">
            <v>223707.56</v>
          </cell>
          <cell r="F159">
            <v>140264.65</v>
          </cell>
          <cell r="G159">
            <v>83442.91</v>
          </cell>
          <cell r="H159">
            <v>1010421.38</v>
          </cell>
          <cell r="I159">
            <v>851728.78</v>
          </cell>
          <cell r="K159">
            <v>1862150.16</v>
          </cell>
        </row>
        <row r="160">
          <cell r="A160" t="str">
            <v>9902100</v>
          </cell>
          <cell r="B160" t="str">
            <v>Meter Reading Expenses - Electric</v>
          </cell>
          <cell r="C160">
            <v>27581.03</v>
          </cell>
          <cell r="H160">
            <v>27581.03</v>
          </cell>
          <cell r="K160">
            <v>27581.03</v>
          </cell>
        </row>
        <row r="161">
          <cell r="A161" t="str">
            <v>9902200</v>
          </cell>
          <cell r="B161" t="str">
            <v>Meter Reading Expenses - Gas</v>
          </cell>
          <cell r="D161">
            <v>21467.32</v>
          </cell>
          <cell r="I161">
            <v>21467.32</v>
          </cell>
          <cell r="K161">
            <v>21467.32</v>
          </cell>
        </row>
        <row r="162">
          <cell r="A162" t="str">
            <v>9903000</v>
          </cell>
          <cell r="B162" t="str">
            <v>Customer Records and Collection Expenses</v>
          </cell>
          <cell r="C162">
            <v>842254.69</v>
          </cell>
          <cell r="D162">
            <v>32506.63</v>
          </cell>
          <cell r="E162">
            <v>2600771.9700000002</v>
          </cell>
          <cell r="F162">
            <v>1513414.46</v>
          </cell>
          <cell r="G162">
            <v>1087357.51</v>
          </cell>
          <cell r="H162">
            <v>2355669.15</v>
          </cell>
          <cell r="I162">
            <v>1119864.1399999999</v>
          </cell>
          <cell r="K162">
            <v>3475533.29</v>
          </cell>
        </row>
        <row r="163">
          <cell r="A163" t="str">
            <v>9903100</v>
          </cell>
          <cell r="B163" t="str">
            <v>Customer Records and Collection Expenses - Elec</v>
          </cell>
          <cell r="C163">
            <v>87417.69</v>
          </cell>
          <cell r="H163">
            <v>87417.69</v>
          </cell>
          <cell r="K163">
            <v>87417.69</v>
          </cell>
        </row>
        <row r="164">
          <cell r="A164" t="str">
            <v>9903200</v>
          </cell>
          <cell r="B164" t="str">
            <v>Customer Records and Collection Expenses - Gas</v>
          </cell>
          <cell r="D164">
            <v>52660.88</v>
          </cell>
          <cell r="I164">
            <v>52660.88</v>
          </cell>
          <cell r="K164">
            <v>52660.88</v>
          </cell>
        </row>
        <row r="165">
          <cell r="A165" t="str">
            <v>9904000</v>
          </cell>
          <cell r="B165" t="str">
            <v>Uncollectible Accounts</v>
          </cell>
          <cell r="C165">
            <v>-1748176.52</v>
          </cell>
          <cell r="D165">
            <v>346194.5</v>
          </cell>
          <cell r="E165">
            <v>-48513.05</v>
          </cell>
          <cell r="F165">
            <v>-31853.67</v>
          </cell>
          <cell r="G165">
            <v>-16659.38</v>
          </cell>
          <cell r="H165">
            <v>-1780030.19</v>
          </cell>
          <cell r="I165">
            <v>329535.12</v>
          </cell>
          <cell r="K165">
            <v>-1450495.07</v>
          </cell>
        </row>
        <row r="166">
          <cell r="A166" t="str">
            <v>9905000</v>
          </cell>
          <cell r="B166" t="str">
            <v>Miscellaneous Customer Accounts Expenses</v>
          </cell>
          <cell r="C166">
            <v>56525</v>
          </cell>
          <cell r="H166">
            <v>56525</v>
          </cell>
          <cell r="K166">
            <v>56525</v>
          </cell>
        </row>
        <row r="167">
          <cell r="A167" t="str">
            <v>ZW_CUSTOMER_SERV_EXP</v>
          </cell>
          <cell r="B167" t="str">
            <v>WUTC Customer Service Expenses</v>
          </cell>
          <cell r="C167">
            <v>2404117.02</v>
          </cell>
          <cell r="D167">
            <v>765626.39</v>
          </cell>
          <cell r="E167">
            <v>229102.87</v>
          </cell>
          <cell r="F167">
            <v>133314.99</v>
          </cell>
          <cell r="G167">
            <v>95787.88</v>
          </cell>
          <cell r="H167">
            <v>2537432.0099999998</v>
          </cell>
          <cell r="I167">
            <v>861414.27</v>
          </cell>
          <cell r="K167">
            <v>3398846.28</v>
          </cell>
        </row>
        <row r="168">
          <cell r="A168" t="str">
            <v>9908010</v>
          </cell>
          <cell r="B168" t="str">
            <v>Customer Service Expenses</v>
          </cell>
          <cell r="C168">
            <v>2246936.9</v>
          </cell>
          <cell r="D168">
            <v>309039.38</v>
          </cell>
          <cell r="E168">
            <v>21512.89</v>
          </cell>
          <cell r="F168">
            <v>12518.38</v>
          </cell>
          <cell r="G168">
            <v>8994.51</v>
          </cell>
          <cell r="H168">
            <v>2259455.2799999998</v>
          </cell>
          <cell r="I168">
            <v>318033.89</v>
          </cell>
          <cell r="K168">
            <v>2577489.17</v>
          </cell>
        </row>
        <row r="169">
          <cell r="A169" t="str">
            <v>9909000</v>
          </cell>
          <cell r="B169" t="str">
            <v>Informational and Instructional Advertising Exp</v>
          </cell>
          <cell r="C169">
            <v>39154.31</v>
          </cell>
          <cell r="D169">
            <v>456587.01</v>
          </cell>
          <cell r="E169">
            <v>230602.59</v>
          </cell>
          <cell r="F169">
            <v>134187.64000000001</v>
          </cell>
          <cell r="G169">
            <v>96414.95</v>
          </cell>
          <cell r="H169">
            <v>173341.95</v>
          </cell>
          <cell r="I169">
            <v>553001.96</v>
          </cell>
          <cell r="K169">
            <v>726343.91</v>
          </cell>
        </row>
        <row r="170">
          <cell r="A170" t="str">
            <v>9910000</v>
          </cell>
          <cell r="B170" t="str">
            <v>Miscellaneous Customer Service &amp; Information Exp</v>
          </cell>
          <cell r="C170">
            <v>0</v>
          </cell>
          <cell r="D170">
            <v>0</v>
          </cell>
          <cell r="E170">
            <v>92.09</v>
          </cell>
          <cell r="F170">
            <v>53.59</v>
          </cell>
          <cell r="G170">
            <v>38.5</v>
          </cell>
          <cell r="H170">
            <v>53.59</v>
          </cell>
          <cell r="I170">
            <v>38.5</v>
          </cell>
          <cell r="K170">
            <v>92.09</v>
          </cell>
        </row>
        <row r="171">
          <cell r="A171" t="str">
            <v>9912000</v>
          </cell>
          <cell r="B171" t="str">
            <v>Demonstrating and Selling Expenses</v>
          </cell>
          <cell r="C171">
            <v>118025.81</v>
          </cell>
          <cell r="D171">
            <v>0</v>
          </cell>
          <cell r="E171">
            <v>-23104.7</v>
          </cell>
          <cell r="F171">
            <v>-13444.62</v>
          </cell>
          <cell r="G171">
            <v>-9660.08</v>
          </cell>
          <cell r="H171">
            <v>104581.19</v>
          </cell>
          <cell r="I171">
            <v>-9660.08</v>
          </cell>
          <cell r="K171">
            <v>94921.11</v>
          </cell>
        </row>
        <row r="172">
          <cell r="A172" t="str">
            <v>ZW_CONSERV_AMORTIZATION</v>
          </cell>
          <cell r="B172" t="str">
            <v>WUTC Conservation Amortization</v>
          </cell>
          <cell r="C172">
            <v>7566251.1500000004</v>
          </cell>
          <cell r="D172">
            <v>1749763.67</v>
          </cell>
          <cell r="H172">
            <v>7566251.1500000004</v>
          </cell>
          <cell r="I172">
            <v>1749763.67</v>
          </cell>
          <cell r="K172">
            <v>9316014.8200000003</v>
          </cell>
        </row>
        <row r="173">
          <cell r="A173" t="str">
            <v>9908020</v>
          </cell>
          <cell r="B173" t="str">
            <v>Conservation Amortization</v>
          </cell>
          <cell r="C173">
            <v>7566251.1500000004</v>
          </cell>
          <cell r="D173">
            <v>1749763.67</v>
          </cell>
          <cell r="H173">
            <v>7566251.1500000004</v>
          </cell>
          <cell r="I173">
            <v>1749763.67</v>
          </cell>
          <cell r="K173">
            <v>9316014.8200000003</v>
          </cell>
        </row>
        <row r="174">
          <cell r="A174" t="str">
            <v>ZW_ADMIN_GEN_EXP</v>
          </cell>
          <cell r="B174" t="str">
            <v>WUTC Admin &amp; General Expense</v>
          </cell>
          <cell r="C174">
            <v>6206540.4699999997</v>
          </cell>
          <cell r="D174">
            <v>1976694.86</v>
          </cell>
          <cell r="E174">
            <v>15493946.279999999</v>
          </cell>
          <cell r="F174">
            <v>10076142.35</v>
          </cell>
          <cell r="G174">
            <v>5417803.9299999997</v>
          </cell>
          <cell r="H174">
            <v>16282682.82</v>
          </cell>
          <cell r="I174">
            <v>7394498.79</v>
          </cell>
          <cell r="K174">
            <v>23677181.609999999</v>
          </cell>
        </row>
        <row r="175">
          <cell r="A175" t="str">
            <v>9920000</v>
          </cell>
          <cell r="B175" t="str">
            <v>Administrative and General Salaries</v>
          </cell>
          <cell r="C175">
            <v>1039349.43</v>
          </cell>
          <cell r="D175">
            <v>243191.71</v>
          </cell>
          <cell r="E175">
            <v>8982951.75</v>
          </cell>
          <cell r="F175">
            <v>5898480.8899999997</v>
          </cell>
          <cell r="G175">
            <v>3084470.86</v>
          </cell>
          <cell r="H175">
            <v>6937830.3200000003</v>
          </cell>
          <cell r="I175">
            <v>3327662.57</v>
          </cell>
          <cell r="K175">
            <v>10265492.890000001</v>
          </cell>
        </row>
        <row r="176">
          <cell r="A176" t="str">
            <v>9921000</v>
          </cell>
          <cell r="B176" t="str">
            <v>Office Supplies and Expenses</v>
          </cell>
          <cell r="C176">
            <v>83286.42</v>
          </cell>
          <cell r="D176">
            <v>4580.25</v>
          </cell>
          <cell r="E176">
            <v>1281453.08</v>
          </cell>
          <cell r="F176">
            <v>841402.17</v>
          </cell>
          <cell r="G176">
            <v>440050.91</v>
          </cell>
          <cell r="H176">
            <v>924688.59</v>
          </cell>
          <cell r="I176">
            <v>444631.16</v>
          </cell>
          <cell r="K176">
            <v>1369319.75</v>
          </cell>
        </row>
        <row r="177">
          <cell r="A177" t="str">
            <v>9922000</v>
          </cell>
          <cell r="B177" t="str">
            <v>Administrative Expenses Transferred#Credit</v>
          </cell>
          <cell r="C177">
            <v>-21103.25</v>
          </cell>
          <cell r="D177">
            <v>-11036.96</v>
          </cell>
          <cell r="E177">
            <v>-4141050.33</v>
          </cell>
          <cell r="F177">
            <v>-2719013.66</v>
          </cell>
          <cell r="G177">
            <v>-1422036.67</v>
          </cell>
          <cell r="H177">
            <v>-2740116.91</v>
          </cell>
          <cell r="I177">
            <v>-1433073.63</v>
          </cell>
          <cell r="K177">
            <v>-4173190.54</v>
          </cell>
        </row>
        <row r="178">
          <cell r="A178" t="str">
            <v>9923000</v>
          </cell>
          <cell r="B178" t="str">
            <v>Outside Services Employed</v>
          </cell>
          <cell r="C178">
            <v>699675.06</v>
          </cell>
          <cell r="D178">
            <v>151314.67000000001</v>
          </cell>
          <cell r="E178">
            <v>2703073.01</v>
          </cell>
          <cell r="F178">
            <v>1774837.74</v>
          </cell>
          <cell r="G178">
            <v>928235.27</v>
          </cell>
          <cell r="H178">
            <v>2474512.7999999998</v>
          </cell>
          <cell r="I178">
            <v>1079549.94</v>
          </cell>
          <cell r="K178">
            <v>3554062.74</v>
          </cell>
        </row>
        <row r="179">
          <cell r="A179" t="str">
            <v>9924000</v>
          </cell>
          <cell r="B179" t="str">
            <v>Property Insurance</v>
          </cell>
          <cell r="C179">
            <v>536475.52</v>
          </cell>
          <cell r="D179">
            <v>22459.08</v>
          </cell>
          <cell r="E179">
            <v>-18141.95</v>
          </cell>
          <cell r="F179">
            <v>-10720.1</v>
          </cell>
          <cell r="G179">
            <v>-7421.85</v>
          </cell>
          <cell r="H179">
            <v>525755.42000000004</v>
          </cell>
          <cell r="I179">
            <v>15037.23</v>
          </cell>
          <cell r="K179">
            <v>540792.65</v>
          </cell>
        </row>
        <row r="180">
          <cell r="A180" t="str">
            <v>9925000</v>
          </cell>
          <cell r="B180" t="str">
            <v>Injuries and Damages</v>
          </cell>
          <cell r="C180">
            <v>170297.08</v>
          </cell>
          <cell r="D180">
            <v>29700.02</v>
          </cell>
          <cell r="E180">
            <v>871813.31</v>
          </cell>
          <cell r="F180">
            <v>507308.12</v>
          </cell>
          <cell r="G180">
            <v>364505.19</v>
          </cell>
          <cell r="H180">
            <v>677605.2</v>
          </cell>
          <cell r="I180">
            <v>394205.21</v>
          </cell>
          <cell r="K180">
            <v>1071810.4099999999</v>
          </cell>
        </row>
        <row r="181">
          <cell r="A181" t="str">
            <v>9926000</v>
          </cell>
          <cell r="B181" t="str">
            <v>Employee Pensions and Benefits</v>
          </cell>
          <cell r="C181">
            <v>1881879.2</v>
          </cell>
          <cell r="D181">
            <v>692681.3</v>
          </cell>
          <cell r="E181">
            <v>1346107.2</v>
          </cell>
          <cell r="F181">
            <v>850328.95</v>
          </cell>
          <cell r="G181">
            <v>495778.25</v>
          </cell>
          <cell r="H181">
            <v>2732208.15</v>
          </cell>
          <cell r="I181">
            <v>1188459.55</v>
          </cell>
          <cell r="K181">
            <v>3920667.7</v>
          </cell>
        </row>
        <row r="182">
          <cell r="A182" t="str">
            <v>9928000</v>
          </cell>
          <cell r="B182" t="str">
            <v>Regulatory Commission Expenses</v>
          </cell>
          <cell r="C182">
            <v>1392220.52</v>
          </cell>
          <cell r="D182">
            <v>630780.99</v>
          </cell>
          <cell r="E182">
            <v>127583.41</v>
          </cell>
          <cell r="F182">
            <v>83771.27</v>
          </cell>
          <cell r="G182">
            <v>43812.14</v>
          </cell>
          <cell r="H182">
            <v>1475991.79</v>
          </cell>
          <cell r="I182">
            <v>674593.13</v>
          </cell>
          <cell r="K182">
            <v>2150584.92</v>
          </cell>
        </row>
        <row r="183">
          <cell r="A183" t="str">
            <v>9930100</v>
          </cell>
          <cell r="B183" t="str">
            <v>General Advertising Expenses</v>
          </cell>
          <cell r="C183">
            <v>6040.86</v>
          </cell>
          <cell r="D183">
            <v>0</v>
          </cell>
          <cell r="E183">
            <v>335.49</v>
          </cell>
          <cell r="F183">
            <v>220.28</v>
          </cell>
          <cell r="G183">
            <v>115.21</v>
          </cell>
          <cell r="H183">
            <v>6261.14</v>
          </cell>
          <cell r="I183">
            <v>115.21</v>
          </cell>
          <cell r="K183">
            <v>6376.35</v>
          </cell>
        </row>
        <row r="184">
          <cell r="A184" t="str">
            <v>9930200</v>
          </cell>
          <cell r="B184" t="str">
            <v>Miscellaneous General Expenses</v>
          </cell>
          <cell r="C184">
            <v>99325.77</v>
          </cell>
          <cell r="D184">
            <v>39022.370000000003</v>
          </cell>
          <cell r="E184">
            <v>1022611.06</v>
          </cell>
          <cell r="F184">
            <v>671446.42</v>
          </cell>
          <cell r="G184">
            <v>351164.64</v>
          </cell>
          <cell r="H184">
            <v>770772.19</v>
          </cell>
          <cell r="I184">
            <v>390187.01</v>
          </cell>
          <cell r="K184">
            <v>1160959.2</v>
          </cell>
        </row>
        <row r="185">
          <cell r="A185" t="str">
            <v>9931000</v>
          </cell>
          <cell r="B185" t="str">
            <v>Rents</v>
          </cell>
          <cell r="C185">
            <v>212593.6</v>
          </cell>
          <cell r="D185">
            <v>0</v>
          </cell>
          <cell r="E185">
            <v>969469.45</v>
          </cell>
          <cell r="F185">
            <v>636553.62</v>
          </cell>
          <cell r="G185">
            <v>332915.83</v>
          </cell>
          <cell r="H185">
            <v>849147.22</v>
          </cell>
          <cell r="I185">
            <v>332915.83</v>
          </cell>
          <cell r="K185">
            <v>1182063.05</v>
          </cell>
        </row>
        <row r="186">
          <cell r="A186" t="str">
            <v>9932000</v>
          </cell>
          <cell r="B186" t="str">
            <v>Gas Maintenance of General Plant</v>
          </cell>
          <cell r="D186">
            <v>174001.43</v>
          </cell>
          <cell r="I186">
            <v>174001.43</v>
          </cell>
          <cell r="K186">
            <v>174001.43</v>
          </cell>
        </row>
        <row r="187">
          <cell r="A187" t="str">
            <v>9935000</v>
          </cell>
          <cell r="B187" t="str">
            <v>Electric Maintenance of General Plant</v>
          </cell>
          <cell r="C187">
            <v>106500.26</v>
          </cell>
          <cell r="D187">
            <v>0</v>
          </cell>
          <cell r="E187">
            <v>2347740.7999999998</v>
          </cell>
          <cell r="F187">
            <v>1541526.65</v>
          </cell>
          <cell r="G187">
            <v>806214.15</v>
          </cell>
          <cell r="H187">
            <v>1648026.91</v>
          </cell>
          <cell r="I187">
            <v>806214.15</v>
          </cell>
          <cell r="K187">
            <v>2454241.06</v>
          </cell>
        </row>
        <row r="188">
          <cell r="A188" t="str">
            <v>ZW_DEPR_DEPL_AMORTIZ</v>
          </cell>
          <cell r="B188" t="str">
            <v>WUTC Depreciation, Depletion &amp; Amortizat</v>
          </cell>
          <cell r="C188">
            <v>39648021.950000003</v>
          </cell>
          <cell r="D188">
            <v>14950243.060000001</v>
          </cell>
          <cell r="E188">
            <v>7416374.7800000003</v>
          </cell>
          <cell r="F188">
            <v>4869591.67</v>
          </cell>
          <cell r="G188">
            <v>2546783.11</v>
          </cell>
          <cell r="H188">
            <v>44517613.619999997</v>
          </cell>
          <cell r="I188">
            <v>17497026.170000002</v>
          </cell>
          <cell r="K188">
            <v>62014639.789999999</v>
          </cell>
        </row>
        <row r="189">
          <cell r="A189" t="str">
            <v>ZW_DEPRECIATION</v>
          </cell>
          <cell r="B189" t="str">
            <v>WUTC Depreciation</v>
          </cell>
          <cell r="C189">
            <v>32336039.32</v>
          </cell>
          <cell r="D189">
            <v>14238315.210000001</v>
          </cell>
          <cell r="E189">
            <v>2193393.96</v>
          </cell>
          <cell r="F189">
            <v>1440182.47</v>
          </cell>
          <cell r="G189">
            <v>753211.49</v>
          </cell>
          <cell r="H189">
            <v>33776221.789999999</v>
          </cell>
          <cell r="I189">
            <v>14991526.699999999</v>
          </cell>
          <cell r="K189">
            <v>48767748.490000002</v>
          </cell>
        </row>
        <row r="190">
          <cell r="A190" t="str">
            <v>9403000</v>
          </cell>
          <cell r="B190" t="str">
            <v>Depreciation Expense</v>
          </cell>
          <cell r="C190">
            <v>32042462.18</v>
          </cell>
          <cell r="D190">
            <v>14214702.779999999</v>
          </cell>
          <cell r="E190">
            <v>2180045.2799999998</v>
          </cell>
          <cell r="F190">
            <v>1431417.73</v>
          </cell>
          <cell r="G190">
            <v>748627.55</v>
          </cell>
          <cell r="H190">
            <v>33473879.91</v>
          </cell>
          <cell r="I190">
            <v>14963330.33</v>
          </cell>
          <cell r="K190">
            <v>48437210.240000002</v>
          </cell>
        </row>
        <row r="191">
          <cell r="A191" t="str">
            <v>9403100</v>
          </cell>
          <cell r="B191" t="str">
            <v>Depreciation Expense for Asset Retirement Costs</v>
          </cell>
          <cell r="C191">
            <v>293577.14</v>
          </cell>
          <cell r="D191">
            <v>23612.43</v>
          </cell>
          <cell r="E191">
            <v>13348.68</v>
          </cell>
          <cell r="F191">
            <v>8764.74</v>
          </cell>
          <cell r="G191">
            <v>4583.9399999999996</v>
          </cell>
          <cell r="H191">
            <v>302341.88</v>
          </cell>
          <cell r="I191">
            <v>28196.37</v>
          </cell>
          <cell r="K191">
            <v>330538.25</v>
          </cell>
        </row>
        <row r="192">
          <cell r="A192" t="str">
            <v>ZW_AMORTIZATION</v>
          </cell>
          <cell r="B192" t="str">
            <v>WUTC Amortization</v>
          </cell>
          <cell r="C192">
            <v>2116444.2400000002</v>
          </cell>
          <cell r="D192">
            <v>331263.90000000002</v>
          </cell>
          <cell r="E192">
            <v>5222980.82</v>
          </cell>
          <cell r="F192">
            <v>3429409.2</v>
          </cell>
          <cell r="G192">
            <v>1793571.62</v>
          </cell>
          <cell r="H192">
            <v>5545853.4400000004</v>
          </cell>
          <cell r="I192">
            <v>2124835.52</v>
          </cell>
          <cell r="K192">
            <v>7670688.96</v>
          </cell>
        </row>
        <row r="193">
          <cell r="A193" t="str">
            <v>9404000</v>
          </cell>
          <cell r="B193" t="str">
            <v>Amortization of Limited-Term Plant</v>
          </cell>
          <cell r="C193">
            <v>1073856.92</v>
          </cell>
          <cell r="D193">
            <v>0</v>
          </cell>
          <cell r="E193">
            <v>5220472.9400000004</v>
          </cell>
          <cell r="F193">
            <v>3427762.53</v>
          </cell>
          <cell r="G193">
            <v>1792710.41</v>
          </cell>
          <cell r="H193">
            <v>4501619.45</v>
          </cell>
          <cell r="I193">
            <v>1792710.41</v>
          </cell>
          <cell r="K193">
            <v>6294329.8600000003</v>
          </cell>
        </row>
        <row r="194">
          <cell r="A194" t="str">
            <v>9406000</v>
          </cell>
          <cell r="B194" t="str">
            <v>Amortization of Plant Acquisition Adjustments</v>
          </cell>
          <cell r="C194">
            <v>796018.81</v>
          </cell>
          <cell r="H194">
            <v>796018.81</v>
          </cell>
          <cell r="K194">
            <v>796018.81</v>
          </cell>
        </row>
        <row r="195">
          <cell r="A195" t="str">
            <v>9411000</v>
          </cell>
          <cell r="B195" t="str">
            <v>Accretion Expense</v>
          </cell>
          <cell r="C195">
            <v>246568.51</v>
          </cell>
          <cell r="D195">
            <v>18961.12</v>
          </cell>
          <cell r="E195">
            <v>2507.88</v>
          </cell>
          <cell r="F195">
            <v>1646.67</v>
          </cell>
          <cell r="G195">
            <v>861.21</v>
          </cell>
          <cell r="H195">
            <v>248215.18</v>
          </cell>
          <cell r="I195">
            <v>19822.330000000002</v>
          </cell>
          <cell r="K195">
            <v>268037.51</v>
          </cell>
        </row>
        <row r="196">
          <cell r="A196" t="str">
            <v>9404300</v>
          </cell>
          <cell r="B196" t="str">
            <v>Amortization of Other Limited-Term Gas Plant</v>
          </cell>
          <cell r="D196">
            <v>312302.78000000003</v>
          </cell>
          <cell r="I196">
            <v>312302.78000000003</v>
          </cell>
          <cell r="K196">
            <v>312302.78000000003</v>
          </cell>
        </row>
        <row r="197">
          <cell r="A197" t="str">
            <v>ZW_AMORTIZ_PROP_LOSS</v>
          </cell>
          <cell r="B197" t="str">
            <v>WUTC Amortization of Property Loss</v>
          </cell>
          <cell r="C197">
            <v>2853758</v>
          </cell>
          <cell r="H197">
            <v>2853758</v>
          </cell>
          <cell r="K197">
            <v>2853758</v>
          </cell>
        </row>
        <row r="198">
          <cell r="A198" t="str">
            <v>9407000</v>
          </cell>
          <cell r="B198" t="str">
            <v>Amort of Prop Loss, Unrecov Plt &amp; Reg Study Costs</v>
          </cell>
          <cell r="C198">
            <v>2853758</v>
          </cell>
          <cell r="H198">
            <v>2853758</v>
          </cell>
          <cell r="K198">
            <v>2853758</v>
          </cell>
        </row>
        <row r="199">
          <cell r="A199" t="str">
            <v>ZW_OTHER_OPERATING_EXP</v>
          </cell>
          <cell r="B199" t="str">
            <v>WUTC Other Operating Expenses</v>
          </cell>
          <cell r="C199">
            <v>2341780.39</v>
          </cell>
          <cell r="D199">
            <v>380663.95</v>
          </cell>
          <cell r="H199">
            <v>2341780.39</v>
          </cell>
          <cell r="I199">
            <v>380663.95</v>
          </cell>
          <cell r="K199">
            <v>2722444.34</v>
          </cell>
        </row>
        <row r="200">
          <cell r="A200" t="str">
            <v>9407300</v>
          </cell>
          <cell r="B200" t="str">
            <v>Regulatory Debits</v>
          </cell>
          <cell r="C200">
            <v>6438082.3200000003</v>
          </cell>
          <cell r="D200">
            <v>7253499.7999999998</v>
          </cell>
          <cell r="H200">
            <v>6438082.3200000003</v>
          </cell>
          <cell r="I200">
            <v>7253499.7999999998</v>
          </cell>
          <cell r="K200">
            <v>13691582.119999999</v>
          </cell>
        </row>
        <row r="201">
          <cell r="A201" t="str">
            <v>9407400</v>
          </cell>
          <cell r="B201" t="str">
            <v>Regulatory Credits</v>
          </cell>
          <cell r="C201">
            <v>-4044391.68</v>
          </cell>
          <cell r="D201">
            <v>-7031850.9299999997</v>
          </cell>
          <cell r="H201">
            <v>-4044391.68</v>
          </cell>
          <cell r="I201">
            <v>-7031850.9299999997</v>
          </cell>
          <cell r="K201">
            <v>-11076242.609999999</v>
          </cell>
        </row>
        <row r="202">
          <cell r="A202" t="str">
            <v>9411600</v>
          </cell>
          <cell r="B202" t="str">
            <v>Gains from Disposition of Utility Plant</v>
          </cell>
          <cell r="C202">
            <v>-52382.83</v>
          </cell>
          <cell r="H202">
            <v>-52382.83</v>
          </cell>
          <cell r="K202">
            <v>-52382.83</v>
          </cell>
        </row>
        <row r="203">
          <cell r="A203" t="str">
            <v>9411700</v>
          </cell>
          <cell r="B203" t="str">
            <v>Losses from Disposition of Utility Plant</v>
          </cell>
          <cell r="C203">
            <v>472.58</v>
          </cell>
          <cell r="D203">
            <v>159015.07999999999</v>
          </cell>
          <cell r="H203">
            <v>472.58</v>
          </cell>
          <cell r="I203">
            <v>159015.07999999999</v>
          </cell>
          <cell r="K203">
            <v>159487.66</v>
          </cell>
        </row>
        <row r="204">
          <cell r="A204" t="str">
            <v>ZW_TAXES_OTHER_INC_TAX</v>
          </cell>
          <cell r="B204" t="str">
            <v>WUTC Taxes Other Than Income Taxes</v>
          </cell>
          <cell r="C204">
            <v>20102017.550000001</v>
          </cell>
          <cell r="D204">
            <v>8765973.0099999998</v>
          </cell>
          <cell r="E204">
            <v>900862.28</v>
          </cell>
          <cell r="F204">
            <v>581691.18999999994</v>
          </cell>
          <cell r="G204">
            <v>319171.09000000003</v>
          </cell>
          <cell r="H204">
            <v>20683708.739999998</v>
          </cell>
          <cell r="I204">
            <v>9085144.0999999996</v>
          </cell>
          <cell r="K204">
            <v>29768852.84</v>
          </cell>
        </row>
        <row r="205">
          <cell r="A205" t="str">
            <v>9408100</v>
          </cell>
          <cell r="B205" t="str">
            <v>Taxes Other Than Inc Taxes, Utility Operating Inc</v>
          </cell>
          <cell r="C205">
            <v>20102017.550000001</v>
          </cell>
          <cell r="D205">
            <v>8765973.0099999998</v>
          </cell>
          <cell r="E205">
            <v>900862.28</v>
          </cell>
          <cell r="F205">
            <v>581691.18999999994</v>
          </cell>
          <cell r="G205">
            <v>319171.09000000003</v>
          </cell>
          <cell r="H205">
            <v>20683708.739999998</v>
          </cell>
          <cell r="I205">
            <v>9085144.0999999996</v>
          </cell>
          <cell r="K205">
            <v>29768852.84</v>
          </cell>
        </row>
        <row r="206">
          <cell r="A206" t="str">
            <v>ZW_INCOME_TAXES</v>
          </cell>
          <cell r="B206" t="str">
            <v>WUTC Income Taxes</v>
          </cell>
          <cell r="C206">
            <v>10247865.939999999</v>
          </cell>
          <cell r="D206">
            <v>4906592.8600000003</v>
          </cell>
          <cell r="H206">
            <v>10247865.939999999</v>
          </cell>
          <cell r="I206">
            <v>4906592.8600000003</v>
          </cell>
          <cell r="K206">
            <v>15154458.800000001</v>
          </cell>
        </row>
        <row r="207">
          <cell r="A207" t="str">
            <v>9409110</v>
          </cell>
          <cell r="B207" t="str">
            <v>State Income Taxes</v>
          </cell>
          <cell r="C207">
            <v>120117.88</v>
          </cell>
          <cell r="H207">
            <v>120117.88</v>
          </cell>
          <cell r="K207">
            <v>120117.88</v>
          </cell>
        </row>
        <row r="208">
          <cell r="A208" t="str">
            <v>9409120</v>
          </cell>
          <cell r="B208" t="str">
            <v>Federal Income Taxes</v>
          </cell>
          <cell r="C208">
            <v>10127748.060000001</v>
          </cell>
          <cell r="D208">
            <v>4906592.8600000003</v>
          </cell>
          <cell r="H208">
            <v>10127748.060000001</v>
          </cell>
          <cell r="I208">
            <v>4906592.8600000003</v>
          </cell>
          <cell r="K208">
            <v>15034340.92</v>
          </cell>
        </row>
        <row r="209">
          <cell r="A209" t="str">
            <v>ZW_DEFERRED_INC_TAXES</v>
          </cell>
          <cell r="B209" t="str">
            <v>WUTC Deferred Income Taxes</v>
          </cell>
          <cell r="C209">
            <v>-4247804.74</v>
          </cell>
          <cell r="D209">
            <v>396028.89</v>
          </cell>
          <cell r="H209">
            <v>-4247804.74</v>
          </cell>
          <cell r="I209">
            <v>396028.89</v>
          </cell>
          <cell r="K209">
            <v>-3851775.85</v>
          </cell>
        </row>
        <row r="210">
          <cell r="A210" t="str">
            <v>9410100</v>
          </cell>
          <cell r="B210" t="str">
            <v>Prov for Deferred Inc Taxes, Utility Operating Inc</v>
          </cell>
          <cell r="C210">
            <v>4072785.18</v>
          </cell>
          <cell r="D210">
            <v>6268471.5800000001</v>
          </cell>
          <cell r="H210">
            <v>4072785.18</v>
          </cell>
          <cell r="I210">
            <v>6268471.5800000001</v>
          </cell>
          <cell r="K210">
            <v>10341256.76</v>
          </cell>
        </row>
        <row r="211">
          <cell r="A211" t="str">
            <v>9411100</v>
          </cell>
          <cell r="B211" t="str">
            <v>Prov for Deferred Inc Taxes#Credit, Utility Op Inc</v>
          </cell>
          <cell r="C211">
            <v>-8320589.9199999999</v>
          </cell>
          <cell r="D211">
            <v>-5872442.6900000004</v>
          </cell>
          <cell r="H211">
            <v>-8320589.9199999999</v>
          </cell>
          <cell r="I211">
            <v>-5872442.6900000004</v>
          </cell>
          <cell r="K211">
            <v>-14193032.609999999</v>
          </cell>
        </row>
        <row r="212">
          <cell r="A212" t="str">
            <v>ZW_NON-OPERATING_INCOME</v>
          </cell>
          <cell r="B212" t="str">
            <v>WUTC Non-Operating Income</v>
          </cell>
          <cell r="C212">
            <v>-51752830.729999997</v>
          </cell>
          <cell r="D212">
            <v>996884.47999999998</v>
          </cell>
          <cell r="E212">
            <v>18407771.030000001</v>
          </cell>
          <cell r="F212">
            <v>12086542.65</v>
          </cell>
          <cell r="G212">
            <v>6321228.3799999999</v>
          </cell>
          <cell r="H212">
            <v>-39666288.079999998</v>
          </cell>
          <cell r="I212">
            <v>7318112.8600000003</v>
          </cell>
          <cell r="K212">
            <v>-32348175.219999999</v>
          </cell>
        </row>
        <row r="213">
          <cell r="A213" t="str">
            <v>ZW_ASC_815</v>
          </cell>
          <cell r="B213" t="str">
            <v>WUTC ASC 815</v>
          </cell>
          <cell r="C213">
            <v>-49254729.210000001</v>
          </cell>
          <cell r="H213">
            <v>-49254729.210000001</v>
          </cell>
          <cell r="K213">
            <v>-49254729.210000001</v>
          </cell>
        </row>
        <row r="214">
          <cell r="A214" t="str">
            <v>9421010</v>
          </cell>
          <cell r="B214" t="str">
            <v>Miscellaneous Non-Operat Inc - FAS 133 Gain</v>
          </cell>
          <cell r="C214">
            <v>-39467456.359999999</v>
          </cell>
          <cell r="H214">
            <v>-39467456.359999999</v>
          </cell>
          <cell r="K214">
            <v>-39467456.359999999</v>
          </cell>
        </row>
        <row r="215">
          <cell r="A215" t="str">
            <v>9426510</v>
          </cell>
          <cell r="B215" t="str">
            <v>FAS 133 Loss</v>
          </cell>
          <cell r="C215">
            <v>-9787272.8499999996</v>
          </cell>
          <cell r="H215">
            <v>-9787272.8499999996</v>
          </cell>
          <cell r="K215">
            <v>-9787272.8499999996</v>
          </cell>
        </row>
        <row r="216">
          <cell r="A216" t="str">
            <v>ZW_OTHER_INCOME</v>
          </cell>
          <cell r="B216" t="str">
            <v>WUTC Other Income</v>
          </cell>
          <cell r="C216">
            <v>-1612708.51</v>
          </cell>
          <cell r="D216">
            <v>77496.009999999995</v>
          </cell>
          <cell r="E216">
            <v>-3602857.11</v>
          </cell>
          <cell r="F216">
            <v>-2365635.81</v>
          </cell>
          <cell r="G216">
            <v>-1237221.3</v>
          </cell>
          <cell r="H216">
            <v>-3978344.32</v>
          </cell>
          <cell r="I216">
            <v>-1159725.29</v>
          </cell>
          <cell r="K216">
            <v>-5138069.6100000003</v>
          </cell>
        </row>
        <row r="217">
          <cell r="A217" t="str">
            <v>9408200</v>
          </cell>
          <cell r="B217" t="str">
            <v>Taxes Other Than Inc Taxes, Other Inc and Deduct</v>
          </cell>
          <cell r="C217">
            <v>20000</v>
          </cell>
          <cell r="H217">
            <v>20000</v>
          </cell>
          <cell r="K217">
            <v>20000</v>
          </cell>
        </row>
        <row r="218">
          <cell r="A218" t="str">
            <v>9409200</v>
          </cell>
          <cell r="B218" t="str">
            <v>Income Taxes, Other Income and Deductions</v>
          </cell>
          <cell r="C218">
            <v>0</v>
          </cell>
          <cell r="D218">
            <v>0</v>
          </cell>
          <cell r="E218">
            <v>-13552131.810000001</v>
          </cell>
          <cell r="F218">
            <v>-8898329.75</v>
          </cell>
          <cell r="G218">
            <v>-4653802.0599999996</v>
          </cell>
          <cell r="H218">
            <v>-8898329.75</v>
          </cell>
          <cell r="I218">
            <v>-4653802.0599999996</v>
          </cell>
          <cell r="K218">
            <v>-13552131.810000001</v>
          </cell>
        </row>
        <row r="219">
          <cell r="A219" t="str">
            <v>9410200</v>
          </cell>
          <cell r="B219" t="str">
            <v>Prov for Deferred Inc Taxes, Other Inc and Deduct</v>
          </cell>
          <cell r="C219">
            <v>0</v>
          </cell>
          <cell r="D219">
            <v>0</v>
          </cell>
          <cell r="E219">
            <v>10160196.1</v>
          </cell>
          <cell r="F219">
            <v>6671184.7599999998</v>
          </cell>
          <cell r="G219">
            <v>3489011.34</v>
          </cell>
          <cell r="H219">
            <v>6671184.7599999998</v>
          </cell>
          <cell r="I219">
            <v>3489011.34</v>
          </cell>
          <cell r="K219">
            <v>10160196.1</v>
          </cell>
        </row>
        <row r="220">
          <cell r="A220" t="str">
            <v>9415000</v>
          </cell>
          <cell r="B220" t="str">
            <v>Rev from Merchandising, Jobbing and Contract Work</v>
          </cell>
          <cell r="C220">
            <v>0</v>
          </cell>
          <cell r="D220">
            <v>0</v>
          </cell>
          <cell r="E220">
            <v>-82173.740000000005</v>
          </cell>
          <cell r="F220">
            <v>-53955.27</v>
          </cell>
          <cell r="G220">
            <v>-28218.47</v>
          </cell>
          <cell r="H220">
            <v>-53955.27</v>
          </cell>
          <cell r="I220">
            <v>-28218.47</v>
          </cell>
          <cell r="K220">
            <v>-82173.740000000005</v>
          </cell>
        </row>
        <row r="221">
          <cell r="A221" t="str">
            <v>9416000</v>
          </cell>
          <cell r="B221" t="str">
            <v>Exp from Merchandising, Jobbing and Contract Work</v>
          </cell>
          <cell r="C221">
            <v>0</v>
          </cell>
          <cell r="D221">
            <v>0</v>
          </cell>
          <cell r="E221">
            <v>15286.95</v>
          </cell>
          <cell r="F221">
            <v>10037.39</v>
          </cell>
          <cell r="G221">
            <v>5249.56</v>
          </cell>
          <cell r="H221">
            <v>10037.39</v>
          </cell>
          <cell r="I221">
            <v>5249.56</v>
          </cell>
          <cell r="K221">
            <v>15286.95</v>
          </cell>
        </row>
        <row r="222">
          <cell r="A222" t="str">
            <v>9416200</v>
          </cell>
          <cell r="B222" t="str">
            <v>Exp from Merchandising, Jobbing &amp; Contract Work-G</v>
          </cell>
          <cell r="D222">
            <v>21040.15</v>
          </cell>
          <cell r="I222">
            <v>21040.15</v>
          </cell>
          <cell r="K222">
            <v>21040.15</v>
          </cell>
        </row>
        <row r="223">
          <cell r="A223" t="str">
            <v>9417000</v>
          </cell>
          <cell r="B223" t="str">
            <v>Revenues from Nonutility Operations</v>
          </cell>
          <cell r="C223">
            <v>0</v>
          </cell>
          <cell r="D223">
            <v>-7213.4</v>
          </cell>
          <cell r="E223">
            <v>0.01</v>
          </cell>
          <cell r="F223">
            <v>0.01</v>
          </cell>
          <cell r="H223">
            <v>0.01</v>
          </cell>
          <cell r="I223">
            <v>-7213.4</v>
          </cell>
          <cell r="K223">
            <v>-7213.39</v>
          </cell>
        </row>
        <row r="224">
          <cell r="A224" t="str">
            <v>9417100</v>
          </cell>
          <cell r="B224" t="str">
            <v>Expenses of Nonutility Operations</v>
          </cell>
          <cell r="C224">
            <v>0</v>
          </cell>
          <cell r="D224">
            <v>0</v>
          </cell>
          <cell r="E224">
            <v>682794.54</v>
          </cell>
          <cell r="F224">
            <v>448322.9</v>
          </cell>
          <cell r="G224">
            <v>234471.64</v>
          </cell>
          <cell r="H224">
            <v>448322.9</v>
          </cell>
          <cell r="I224">
            <v>234471.64</v>
          </cell>
          <cell r="K224">
            <v>682794.54</v>
          </cell>
        </row>
        <row r="225">
          <cell r="A225" t="str">
            <v>9419000</v>
          </cell>
          <cell r="B225" t="str">
            <v>Interest and Dividend Income</v>
          </cell>
          <cell r="C225">
            <v>635914.31999999995</v>
          </cell>
          <cell r="D225">
            <v>471665.89</v>
          </cell>
          <cell r="E225">
            <v>-1938901.31</v>
          </cell>
          <cell r="F225">
            <v>-1273082.5900000001</v>
          </cell>
          <cell r="G225">
            <v>-665818.72</v>
          </cell>
          <cell r="H225">
            <v>-637168.27</v>
          </cell>
          <cell r="I225">
            <v>-194152.83</v>
          </cell>
          <cell r="K225">
            <v>-831321.1</v>
          </cell>
        </row>
        <row r="226">
          <cell r="A226" t="str">
            <v>9419100</v>
          </cell>
          <cell r="B226" t="str">
            <v>Allowance for Other Funds Used During Construction</v>
          </cell>
          <cell r="C226">
            <v>-3028522.92</v>
          </cell>
          <cell r="D226">
            <v>-408125.48</v>
          </cell>
          <cell r="E226">
            <v>-226154.15</v>
          </cell>
          <cell r="F226">
            <v>-148492.81</v>
          </cell>
          <cell r="G226">
            <v>-77661.34</v>
          </cell>
          <cell r="H226">
            <v>-3177015.73</v>
          </cell>
          <cell r="I226">
            <v>-485786.82</v>
          </cell>
          <cell r="K226">
            <v>-3662802.55</v>
          </cell>
        </row>
        <row r="227">
          <cell r="A227" t="str">
            <v>9421020</v>
          </cell>
          <cell r="B227" t="str">
            <v>Miscellaneous Non-Operating Income</v>
          </cell>
          <cell r="C227">
            <v>-10522.89</v>
          </cell>
          <cell r="D227">
            <v>-50</v>
          </cell>
          <cell r="E227">
            <v>-4090.64</v>
          </cell>
          <cell r="F227">
            <v>-2685.91</v>
          </cell>
          <cell r="G227">
            <v>-1404.73</v>
          </cell>
          <cell r="H227">
            <v>-13208.8</v>
          </cell>
          <cell r="I227">
            <v>-1454.73</v>
          </cell>
          <cell r="K227">
            <v>-14663.53</v>
          </cell>
        </row>
        <row r="228">
          <cell r="A228" t="str">
            <v>9421030</v>
          </cell>
          <cell r="B228" t="str">
            <v>Misc Non-Operating Income - AFUDC(WUTC)</v>
          </cell>
          <cell r="C228">
            <v>26528.98</v>
          </cell>
          <cell r="H228">
            <v>26528.98</v>
          </cell>
          <cell r="K228">
            <v>26528.98</v>
          </cell>
        </row>
        <row r="229">
          <cell r="A229" t="str">
            <v>9426100</v>
          </cell>
          <cell r="B229" t="str">
            <v>Donations</v>
          </cell>
          <cell r="C229">
            <v>450</v>
          </cell>
          <cell r="D229">
            <v>0</v>
          </cell>
          <cell r="E229">
            <v>1250</v>
          </cell>
          <cell r="F229">
            <v>820.75</v>
          </cell>
          <cell r="G229">
            <v>429.25</v>
          </cell>
          <cell r="H229">
            <v>1270.75</v>
          </cell>
          <cell r="I229">
            <v>429.25</v>
          </cell>
          <cell r="K229">
            <v>1700</v>
          </cell>
        </row>
        <row r="230">
          <cell r="A230" t="str">
            <v>9426300</v>
          </cell>
          <cell r="B230" t="str">
            <v>Penalties</v>
          </cell>
          <cell r="C230">
            <v>743444</v>
          </cell>
          <cell r="D230">
            <v>0</v>
          </cell>
          <cell r="E230">
            <v>218.05</v>
          </cell>
          <cell r="F230">
            <v>143.16999999999999</v>
          </cell>
          <cell r="G230">
            <v>74.88</v>
          </cell>
          <cell r="H230">
            <v>743587.17</v>
          </cell>
          <cell r="I230">
            <v>74.88</v>
          </cell>
          <cell r="K230">
            <v>743662.05</v>
          </cell>
        </row>
        <row r="231">
          <cell r="A231" t="str">
            <v>9426400</v>
          </cell>
          <cell r="B231" t="str">
            <v>Expend for Certain Civic, Political &amp; Related Act</v>
          </cell>
          <cell r="C231">
            <v>0</v>
          </cell>
          <cell r="D231">
            <v>178.85</v>
          </cell>
          <cell r="E231">
            <v>934726.38</v>
          </cell>
          <cell r="F231">
            <v>613741.46</v>
          </cell>
          <cell r="G231">
            <v>320984.92</v>
          </cell>
          <cell r="H231">
            <v>613741.46</v>
          </cell>
          <cell r="I231">
            <v>321163.77</v>
          </cell>
          <cell r="K231">
            <v>934905.23</v>
          </cell>
        </row>
        <row r="232">
          <cell r="A232" t="str">
            <v>9426520</v>
          </cell>
          <cell r="B232" t="str">
            <v>Other Deductions</v>
          </cell>
          <cell r="C232">
            <v>0</v>
          </cell>
          <cell r="D232">
            <v>0</v>
          </cell>
          <cell r="E232">
            <v>406122.51</v>
          </cell>
          <cell r="F232">
            <v>266660.08</v>
          </cell>
          <cell r="G232">
            <v>139462.43</v>
          </cell>
          <cell r="H232">
            <v>266660.08</v>
          </cell>
          <cell r="I232">
            <v>139462.43</v>
          </cell>
          <cell r="K232">
            <v>406122.51</v>
          </cell>
        </row>
        <row r="233">
          <cell r="A233" t="str">
            <v>ZW_INTEREST</v>
          </cell>
          <cell r="B233" t="str">
            <v>WUTC Interest</v>
          </cell>
          <cell r="C233">
            <v>-885393.01</v>
          </cell>
          <cell r="D233">
            <v>919388.47</v>
          </cell>
          <cell r="E233">
            <v>22010628.140000001</v>
          </cell>
          <cell r="F233">
            <v>14452178.460000001</v>
          </cell>
          <cell r="G233">
            <v>7558449.6799999997</v>
          </cell>
          <cell r="H233">
            <v>13566785.449999999</v>
          </cell>
          <cell r="I233">
            <v>8477838.1500000004</v>
          </cell>
          <cell r="K233">
            <v>22044623.600000001</v>
          </cell>
        </row>
        <row r="234">
          <cell r="A234" t="str">
            <v>9427000</v>
          </cell>
          <cell r="B234" t="str">
            <v>Interest on Long-Term Debt</v>
          </cell>
          <cell r="C234">
            <v>0</v>
          </cell>
          <cell r="D234">
            <v>0</v>
          </cell>
          <cell r="E234">
            <v>21832944.5</v>
          </cell>
          <cell r="F234">
            <v>14335511.359999999</v>
          </cell>
          <cell r="G234">
            <v>7497433.1399999997</v>
          </cell>
          <cell r="H234">
            <v>14335511.359999999</v>
          </cell>
          <cell r="I234">
            <v>7497433.1399999997</v>
          </cell>
          <cell r="K234">
            <v>21832944.5</v>
          </cell>
        </row>
        <row r="235">
          <cell r="A235" t="str">
            <v>9428000</v>
          </cell>
          <cell r="B235" t="str">
            <v>Amortization of Debt Discount and Expense</v>
          </cell>
          <cell r="C235">
            <v>0</v>
          </cell>
          <cell r="D235">
            <v>0</v>
          </cell>
          <cell r="E235">
            <v>225735.01</v>
          </cell>
          <cell r="F235">
            <v>148217.60999999999</v>
          </cell>
          <cell r="G235">
            <v>77517.399999999994</v>
          </cell>
          <cell r="H235">
            <v>148217.60999999999</v>
          </cell>
          <cell r="I235">
            <v>77517.399999999994</v>
          </cell>
          <cell r="K235">
            <v>225735.01</v>
          </cell>
        </row>
        <row r="236">
          <cell r="A236" t="str">
            <v>9428100</v>
          </cell>
          <cell r="B236" t="str">
            <v>Amortization of Loss on Reacquired Debt</v>
          </cell>
          <cell r="C236">
            <v>0</v>
          </cell>
          <cell r="D236">
            <v>0</v>
          </cell>
          <cell r="E236">
            <v>174993.98</v>
          </cell>
          <cell r="F236">
            <v>114901.06</v>
          </cell>
          <cell r="G236">
            <v>60092.92</v>
          </cell>
          <cell r="H236">
            <v>114901.06</v>
          </cell>
          <cell r="I236">
            <v>60092.92</v>
          </cell>
          <cell r="K236">
            <v>174993.98</v>
          </cell>
        </row>
        <row r="237">
          <cell r="A237" t="str">
            <v>9431000</v>
          </cell>
          <cell r="B237" t="str">
            <v>Other Interest Expense</v>
          </cell>
          <cell r="C237">
            <v>801956.86</v>
          </cell>
          <cell r="D237">
            <v>1145111.71</v>
          </cell>
          <cell r="E237">
            <v>-97273.52</v>
          </cell>
          <cell r="F237">
            <v>-63869.79</v>
          </cell>
          <cell r="G237">
            <v>-33403.730000000003</v>
          </cell>
          <cell r="H237">
            <v>738087.07</v>
          </cell>
          <cell r="I237">
            <v>1111707.98</v>
          </cell>
          <cell r="K237">
            <v>1849795.05</v>
          </cell>
        </row>
        <row r="238">
          <cell r="A238" t="str">
            <v>9432000</v>
          </cell>
          <cell r="B238" t="str">
            <v>Allow for Borrow Funds Used During Constr#Credit</v>
          </cell>
          <cell r="C238">
            <v>-1687349.87</v>
          </cell>
          <cell r="D238">
            <v>-225723.24</v>
          </cell>
          <cell r="E238">
            <v>-125771.83</v>
          </cell>
          <cell r="F238">
            <v>-82581.78</v>
          </cell>
          <cell r="G238">
            <v>-43190.05</v>
          </cell>
          <cell r="H238">
            <v>-1769931.65</v>
          </cell>
          <cell r="I238">
            <v>-268913.28999999998</v>
          </cell>
          <cell r="K238">
            <v>-2038844.94</v>
          </cell>
        </row>
        <row r="239">
          <cell r="A239" t="str">
            <v>Not Assigned Reg Account (s)</v>
          </cell>
          <cell r="B239" t="str">
            <v/>
          </cell>
          <cell r="C239">
            <v>0</v>
          </cell>
          <cell r="D239">
            <v>-0.01</v>
          </cell>
          <cell r="H239">
            <v>0</v>
          </cell>
          <cell r="I239">
            <v>-0.01</v>
          </cell>
          <cell r="J239">
            <v>84354766.670000002</v>
          </cell>
          <cell r="K239">
            <v>84354766.659999996</v>
          </cell>
        </row>
        <row r="240">
          <cell r="A240" t="str">
            <v>#</v>
          </cell>
          <cell r="B240" t="str">
            <v>PSE/Not assigned</v>
          </cell>
          <cell r="J240">
            <v>1628730.22</v>
          </cell>
          <cell r="K240">
            <v>1628730.22</v>
          </cell>
        </row>
        <row r="241">
          <cell r="A241" t="str">
            <v>9101000</v>
          </cell>
          <cell r="B241" t="str">
            <v>Plant in Service</v>
          </cell>
          <cell r="J241">
            <v>79836954.019999996</v>
          </cell>
          <cell r="K241">
            <v>79836954.019999996</v>
          </cell>
        </row>
        <row r="242">
          <cell r="A242" t="str">
            <v>9101100</v>
          </cell>
          <cell r="B242" t="str">
            <v>Property under Capital Leases</v>
          </cell>
          <cell r="J242">
            <v>-501792.03</v>
          </cell>
          <cell r="K242">
            <v>-501792.03</v>
          </cell>
        </row>
        <row r="243">
          <cell r="A243" t="str">
            <v>9105000</v>
          </cell>
          <cell r="B243" t="str">
            <v>Plant Held for Future Use</v>
          </cell>
          <cell r="J243">
            <v>2872230</v>
          </cell>
          <cell r="K243">
            <v>2872230</v>
          </cell>
        </row>
        <row r="244">
          <cell r="A244" t="str">
            <v>9106000</v>
          </cell>
          <cell r="B244" t="str">
            <v>Completed Construction Not Classified</v>
          </cell>
          <cell r="J244">
            <v>27749978.77</v>
          </cell>
          <cell r="K244">
            <v>27749978.77</v>
          </cell>
        </row>
        <row r="245">
          <cell r="A245" t="str">
            <v>9107000</v>
          </cell>
          <cell r="B245" t="str">
            <v>Construction Work in Progress</v>
          </cell>
          <cell r="J245">
            <v>-11259424.699999999</v>
          </cell>
          <cell r="K245">
            <v>-11259424.699999999</v>
          </cell>
        </row>
        <row r="246">
          <cell r="A246" t="str">
            <v>9108000</v>
          </cell>
          <cell r="B246" t="str">
            <v>Accumulated Provision for Depreciation</v>
          </cell>
          <cell r="J246">
            <v>-31874464.199999999</v>
          </cell>
          <cell r="K246">
            <v>-31874464.199999999</v>
          </cell>
        </row>
        <row r="247">
          <cell r="A247" t="str">
            <v>9111000</v>
          </cell>
          <cell r="B247" t="str">
            <v>Accumulated Provision for Amortization</v>
          </cell>
          <cell r="J247">
            <v>-6149617.2199999997</v>
          </cell>
          <cell r="K247">
            <v>-6149617.2199999997</v>
          </cell>
        </row>
        <row r="248">
          <cell r="A248" t="str">
            <v>9115000</v>
          </cell>
          <cell r="B248" t="str">
            <v>Accum Prov for Amort of Plant Acquisition Adjust</v>
          </cell>
          <cell r="J248">
            <v>-480124.43</v>
          </cell>
          <cell r="K248">
            <v>-480124.43</v>
          </cell>
        </row>
        <row r="249">
          <cell r="A249" t="str">
            <v>9121000</v>
          </cell>
          <cell r="B249" t="str">
            <v>Nonutility Property</v>
          </cell>
          <cell r="J249">
            <v>-26800</v>
          </cell>
          <cell r="K249">
            <v>-26800</v>
          </cell>
        </row>
        <row r="250">
          <cell r="A250" t="str">
            <v>9124000</v>
          </cell>
          <cell r="B250" t="str">
            <v>Other Investments</v>
          </cell>
          <cell r="J250">
            <v>-602.36</v>
          </cell>
          <cell r="K250">
            <v>-602.36</v>
          </cell>
        </row>
        <row r="251">
          <cell r="A251" t="str">
            <v>9128000</v>
          </cell>
          <cell r="B251" t="str">
            <v>Other Special Funds (Major only)</v>
          </cell>
          <cell r="J251">
            <v>1737.04</v>
          </cell>
          <cell r="K251">
            <v>1737.04</v>
          </cell>
        </row>
        <row r="252">
          <cell r="A252" t="str">
            <v>9131000</v>
          </cell>
          <cell r="B252" t="str">
            <v>Cash (Major only)</v>
          </cell>
          <cell r="J252">
            <v>-32770453.300000001</v>
          </cell>
          <cell r="K252">
            <v>-32770453.300000001</v>
          </cell>
        </row>
        <row r="253">
          <cell r="A253" t="str">
            <v>9134000</v>
          </cell>
          <cell r="B253" t="str">
            <v>Other Special Deposits</v>
          </cell>
          <cell r="J253">
            <v>5441826.4100000001</v>
          </cell>
          <cell r="K253">
            <v>5441826.4100000001</v>
          </cell>
        </row>
        <row r="254">
          <cell r="A254" t="str">
            <v>9135000</v>
          </cell>
          <cell r="B254" t="str">
            <v>Working Funds</v>
          </cell>
          <cell r="J254">
            <v>-139947.85</v>
          </cell>
          <cell r="K254">
            <v>-139947.85</v>
          </cell>
        </row>
        <row r="255">
          <cell r="A255" t="str">
            <v>9136000</v>
          </cell>
          <cell r="B255" t="str">
            <v>Temporary Cash investments</v>
          </cell>
          <cell r="J255">
            <v>-77000000</v>
          </cell>
          <cell r="K255">
            <v>-77000000</v>
          </cell>
        </row>
        <row r="256">
          <cell r="A256" t="str">
            <v>9142000</v>
          </cell>
          <cell r="B256" t="str">
            <v>Customer Accounts Receivable</v>
          </cell>
          <cell r="J256">
            <v>-6420888.6500000004</v>
          </cell>
          <cell r="K256">
            <v>-6420888.6500000004</v>
          </cell>
        </row>
        <row r="257">
          <cell r="A257" t="str">
            <v>9143000</v>
          </cell>
          <cell r="B257" t="str">
            <v>Other Accounts Receivable</v>
          </cell>
          <cell r="J257">
            <v>-13997915.15</v>
          </cell>
          <cell r="K257">
            <v>-13997915.15</v>
          </cell>
        </row>
        <row r="258">
          <cell r="A258" t="str">
            <v>9144000</v>
          </cell>
          <cell r="B258" t="str">
            <v>Accum Prov for Uncollectible Accounts-Credit</v>
          </cell>
          <cell r="J258">
            <v>8271902</v>
          </cell>
          <cell r="K258">
            <v>8271902</v>
          </cell>
        </row>
        <row r="259">
          <cell r="A259" t="str">
            <v>9146000</v>
          </cell>
          <cell r="B259" t="str">
            <v>Accounts Receivable from Associated Companies</v>
          </cell>
          <cell r="J259">
            <v>1257318.51</v>
          </cell>
          <cell r="K259">
            <v>1257318.51</v>
          </cell>
        </row>
        <row r="260">
          <cell r="A260" t="str">
            <v>9151000</v>
          </cell>
          <cell r="B260" t="str">
            <v>Fuel Stock</v>
          </cell>
          <cell r="J260">
            <v>-911596.03</v>
          </cell>
          <cell r="K260">
            <v>-911596.03</v>
          </cell>
        </row>
        <row r="261">
          <cell r="A261" t="str">
            <v>9154000</v>
          </cell>
          <cell r="B261" t="str">
            <v>Plant Materials and Operating Supplies</v>
          </cell>
          <cell r="J261">
            <v>8240923.2300000004</v>
          </cell>
          <cell r="K261">
            <v>8240923.2300000004</v>
          </cell>
        </row>
        <row r="262">
          <cell r="A262" t="str">
            <v>9158100</v>
          </cell>
          <cell r="B262" t="str">
            <v>Allowance Inventory</v>
          </cell>
          <cell r="J262">
            <v>0</v>
          </cell>
          <cell r="K262">
            <v>0</v>
          </cell>
        </row>
        <row r="263">
          <cell r="A263" t="str">
            <v>9163000</v>
          </cell>
          <cell r="B263" t="str">
            <v>Stores Expense Undistributed</v>
          </cell>
          <cell r="J263">
            <v>-997135.22</v>
          </cell>
          <cell r="K263">
            <v>-997135.22</v>
          </cell>
        </row>
        <row r="264">
          <cell r="A264" t="str">
            <v>9164100</v>
          </cell>
          <cell r="B264" t="str">
            <v>Gas Stored-Current</v>
          </cell>
          <cell r="J264">
            <v>-2164837.09</v>
          </cell>
          <cell r="K264">
            <v>-2164837.09</v>
          </cell>
        </row>
        <row r="265">
          <cell r="A265" t="str">
            <v>9164200</v>
          </cell>
          <cell r="B265" t="str">
            <v>Liquefied Natural Gas Stored</v>
          </cell>
          <cell r="J265">
            <v>165469.37</v>
          </cell>
          <cell r="K265">
            <v>165469.37</v>
          </cell>
        </row>
        <row r="266">
          <cell r="A266" t="str">
            <v>9165000</v>
          </cell>
          <cell r="B266" t="str">
            <v>Prepayments</v>
          </cell>
          <cell r="J266">
            <v>27094724.27</v>
          </cell>
          <cell r="K266">
            <v>27094724.27</v>
          </cell>
        </row>
        <row r="267">
          <cell r="A267" t="str">
            <v>9173000</v>
          </cell>
          <cell r="B267" t="str">
            <v>Accrued Utility Revenues</v>
          </cell>
          <cell r="J267">
            <v>66551482.75</v>
          </cell>
          <cell r="K267">
            <v>66551482.75</v>
          </cell>
        </row>
        <row r="268">
          <cell r="A268" t="str">
            <v>9174000</v>
          </cell>
          <cell r="B268" t="str">
            <v>Miscellaneous Current and Accrued Assets</v>
          </cell>
          <cell r="J268">
            <v>6897.86</v>
          </cell>
          <cell r="K268">
            <v>6897.86</v>
          </cell>
        </row>
        <row r="269">
          <cell r="A269" t="str">
            <v>9175000</v>
          </cell>
          <cell r="B269" t="str">
            <v>Long-Term Portion of Derivative instrument Assets</v>
          </cell>
          <cell r="J269">
            <v>22779067.170000002</v>
          </cell>
          <cell r="K269">
            <v>22779067.170000002</v>
          </cell>
        </row>
        <row r="270">
          <cell r="A270" t="str">
            <v>9175100</v>
          </cell>
          <cell r="B270" t="str">
            <v>Derivative instrument Assets</v>
          </cell>
          <cell r="J270">
            <v>21643492.829999998</v>
          </cell>
          <cell r="K270">
            <v>21643492.829999998</v>
          </cell>
        </row>
        <row r="271">
          <cell r="A271" t="str">
            <v>9181000</v>
          </cell>
          <cell r="B271" t="str">
            <v>Unamortized Debt Expense</v>
          </cell>
          <cell r="J271">
            <v>-165049.26999999999</v>
          </cell>
          <cell r="K271">
            <v>-165049.26999999999</v>
          </cell>
        </row>
        <row r="272">
          <cell r="A272" t="str">
            <v>9182100</v>
          </cell>
          <cell r="B272" t="str">
            <v>Extraordinary Property Losses</v>
          </cell>
          <cell r="J272">
            <v>-2853758</v>
          </cell>
          <cell r="K272">
            <v>-2853758</v>
          </cell>
        </row>
        <row r="273">
          <cell r="A273" t="str">
            <v>9182300</v>
          </cell>
          <cell r="B273" t="str">
            <v>Other Regulatory Assets</v>
          </cell>
          <cell r="J273">
            <v>-1743622.87</v>
          </cell>
          <cell r="K273">
            <v>-1743622.87</v>
          </cell>
        </row>
        <row r="274">
          <cell r="A274" t="str">
            <v>9183000</v>
          </cell>
          <cell r="B274" t="str">
            <v>Preliminary Survey &amp; Investigation Charges (Elec)</v>
          </cell>
          <cell r="J274">
            <v>174287.17</v>
          </cell>
          <cell r="K274">
            <v>174287.17</v>
          </cell>
        </row>
        <row r="275">
          <cell r="A275" t="str">
            <v>9184000</v>
          </cell>
          <cell r="B275" t="str">
            <v>Clearing Accounts</v>
          </cell>
          <cell r="J275">
            <v>-3558654.75</v>
          </cell>
          <cell r="K275">
            <v>-3558654.75</v>
          </cell>
        </row>
        <row r="276">
          <cell r="A276" t="str">
            <v>9185000</v>
          </cell>
          <cell r="B276" t="str">
            <v>Temporary Facilities</v>
          </cell>
          <cell r="J276">
            <v>-150529.06</v>
          </cell>
          <cell r="K276">
            <v>-150529.06</v>
          </cell>
        </row>
        <row r="277">
          <cell r="A277" t="str">
            <v>9186000</v>
          </cell>
          <cell r="B277" t="str">
            <v>Miscellaneous Deferred Debits</v>
          </cell>
          <cell r="J277">
            <v>4956302.68</v>
          </cell>
          <cell r="K277">
            <v>4956302.68</v>
          </cell>
        </row>
        <row r="278">
          <cell r="A278" t="str">
            <v>9187000</v>
          </cell>
          <cell r="B278" t="str">
            <v>Deferred Losses from Disposition of Utility Plant</v>
          </cell>
          <cell r="J278">
            <v>-159487.66</v>
          </cell>
          <cell r="K278">
            <v>-159487.66</v>
          </cell>
        </row>
        <row r="279">
          <cell r="A279" t="str">
            <v>9189000</v>
          </cell>
          <cell r="B279" t="str">
            <v>Unamortized Loss on Reacquired Debt</v>
          </cell>
          <cell r="J279">
            <v>-174993.98</v>
          </cell>
          <cell r="K279">
            <v>-174993.98</v>
          </cell>
        </row>
        <row r="280">
          <cell r="A280" t="str">
            <v>9190000</v>
          </cell>
          <cell r="B280" t="str">
            <v>Accumulated Deferred Income Taxes</v>
          </cell>
          <cell r="J280">
            <v>-6235349.0999999996</v>
          </cell>
          <cell r="K280">
            <v>-6235349.0999999996</v>
          </cell>
        </row>
        <row r="281">
          <cell r="A281" t="str">
            <v>9191000</v>
          </cell>
          <cell r="B281" t="str">
            <v>Unrecovered Purchased Gas Costs</v>
          </cell>
          <cell r="J281">
            <v>-12778397.67</v>
          </cell>
          <cell r="K281">
            <v>-12778397.67</v>
          </cell>
        </row>
        <row r="282">
          <cell r="A282" t="str">
            <v>9216000</v>
          </cell>
          <cell r="B282" t="str">
            <v>Unappropriated Retained Earnings</v>
          </cell>
          <cell r="J282">
            <v>0</v>
          </cell>
          <cell r="K282">
            <v>0</v>
          </cell>
        </row>
        <row r="283">
          <cell r="A283" t="str">
            <v>9219000</v>
          </cell>
          <cell r="B283" t="str">
            <v>Accumulated Other Comprehensive Income</v>
          </cell>
          <cell r="J283">
            <v>-82953.289999999994</v>
          </cell>
          <cell r="K283">
            <v>-82953.289999999994</v>
          </cell>
        </row>
        <row r="284">
          <cell r="A284" t="str">
            <v>9226000</v>
          </cell>
          <cell r="B284" t="str">
            <v>Unamortized Discount on Long-Term Debt-Debit</v>
          </cell>
          <cell r="J284">
            <v>-59655.74</v>
          </cell>
          <cell r="K284">
            <v>-59655.74</v>
          </cell>
        </row>
        <row r="285">
          <cell r="A285" t="str">
            <v>9227000</v>
          </cell>
          <cell r="B285" t="str">
            <v>Obligations Under Capital Lease-Noncurrent</v>
          </cell>
          <cell r="J285">
            <v>282966.34999999998</v>
          </cell>
          <cell r="K285">
            <v>282966.34999999998</v>
          </cell>
        </row>
        <row r="286">
          <cell r="A286" t="str">
            <v>9228300</v>
          </cell>
          <cell r="B286" t="str">
            <v>Accumulated Provision for Pensions and Benefits</v>
          </cell>
          <cell r="J286">
            <v>915681.93</v>
          </cell>
          <cell r="K286">
            <v>915681.93</v>
          </cell>
        </row>
        <row r="287">
          <cell r="A287" t="str">
            <v>9230000</v>
          </cell>
          <cell r="B287" t="str">
            <v>Asset Retirement Obligations</v>
          </cell>
          <cell r="J287">
            <v>-455357.41</v>
          </cell>
          <cell r="K287">
            <v>-455357.41</v>
          </cell>
        </row>
        <row r="288">
          <cell r="A288" t="str">
            <v>9232000</v>
          </cell>
          <cell r="B288" t="str">
            <v>Accounts Payable</v>
          </cell>
          <cell r="J288">
            <v>-2990633.89</v>
          </cell>
          <cell r="K288">
            <v>-2990633.89</v>
          </cell>
        </row>
        <row r="289">
          <cell r="A289" t="str">
            <v>9234000</v>
          </cell>
          <cell r="B289" t="str">
            <v>Accounts Payable to Associated Companies</v>
          </cell>
          <cell r="J289">
            <v>1017.82</v>
          </cell>
          <cell r="K289">
            <v>1017.82</v>
          </cell>
        </row>
        <row r="290">
          <cell r="A290" t="str">
            <v>9235000</v>
          </cell>
          <cell r="B290" t="str">
            <v>Customer Deposits</v>
          </cell>
          <cell r="J290">
            <v>79949.539999999994</v>
          </cell>
          <cell r="K290">
            <v>79949.539999999994</v>
          </cell>
        </row>
        <row r="291">
          <cell r="A291" t="str">
            <v>9236000</v>
          </cell>
          <cell r="B291" t="str">
            <v>Taxes Accrued</v>
          </cell>
          <cell r="J291">
            <v>26822154.670000002</v>
          </cell>
          <cell r="K291">
            <v>26822154.670000002</v>
          </cell>
        </row>
        <row r="292">
          <cell r="A292" t="str">
            <v>9237000</v>
          </cell>
          <cell r="B292" t="str">
            <v>Interest Accrued</v>
          </cell>
          <cell r="J292">
            <v>123981.98</v>
          </cell>
          <cell r="K292">
            <v>123981.98</v>
          </cell>
        </row>
        <row r="293">
          <cell r="A293" t="str">
            <v>9241000</v>
          </cell>
          <cell r="B293" t="str">
            <v>Tax Collections Payable</v>
          </cell>
          <cell r="J293">
            <v>486525.61</v>
          </cell>
          <cell r="K293">
            <v>486525.61</v>
          </cell>
        </row>
        <row r="294">
          <cell r="A294" t="str">
            <v>9242000</v>
          </cell>
          <cell r="B294" t="str">
            <v>Miscellaneous Current and Accrued Liabilities</v>
          </cell>
          <cell r="J294">
            <v>-5424935.7599999998</v>
          </cell>
          <cell r="K294">
            <v>-5424935.7599999998</v>
          </cell>
        </row>
        <row r="295">
          <cell r="A295" t="str">
            <v>9243000</v>
          </cell>
          <cell r="B295" t="str">
            <v>Obligations Under Capital Leases-Current</v>
          </cell>
          <cell r="J295">
            <v>32093.23</v>
          </cell>
          <cell r="K295">
            <v>32093.23</v>
          </cell>
        </row>
        <row r="296">
          <cell r="A296" t="str">
            <v>9244000</v>
          </cell>
          <cell r="B296" t="str">
            <v>Long-Term Portion of Derivative instrument Liab</v>
          </cell>
          <cell r="J296">
            <v>8517340.0299999993</v>
          </cell>
          <cell r="K296">
            <v>8517340.0299999993</v>
          </cell>
        </row>
        <row r="297">
          <cell r="A297" t="str">
            <v>9244100</v>
          </cell>
          <cell r="B297" t="str">
            <v>Derivative instrument Liabilities</v>
          </cell>
          <cell r="J297">
            <v>17349704.600000001</v>
          </cell>
          <cell r="K297">
            <v>17349704.600000001</v>
          </cell>
        </row>
        <row r="298">
          <cell r="A298" t="str">
            <v>9252000</v>
          </cell>
          <cell r="B298" t="str">
            <v>Customer Advances for Construction</v>
          </cell>
          <cell r="J298">
            <v>-4925676.17</v>
          </cell>
          <cell r="K298">
            <v>-4925676.17</v>
          </cell>
        </row>
        <row r="299">
          <cell r="A299" t="str">
            <v>9253000</v>
          </cell>
          <cell r="B299" t="str">
            <v>Other Deferred Credits</v>
          </cell>
          <cell r="J299">
            <v>-27124826.27</v>
          </cell>
          <cell r="K299">
            <v>-27124826.27</v>
          </cell>
        </row>
        <row r="300">
          <cell r="A300" t="str">
            <v>9254000</v>
          </cell>
          <cell r="B300" t="str">
            <v>Other Regulatory Liabilities</v>
          </cell>
          <cell r="J300">
            <v>7439425.4299999997</v>
          </cell>
          <cell r="K300">
            <v>7439425.4299999997</v>
          </cell>
        </row>
        <row r="301">
          <cell r="A301" t="str">
            <v>9256000</v>
          </cell>
          <cell r="B301" t="str">
            <v>Deferred Gains from Disposition of Utility Plant</v>
          </cell>
          <cell r="J301">
            <v>53126</v>
          </cell>
          <cell r="K301">
            <v>53126</v>
          </cell>
        </row>
        <row r="302">
          <cell r="A302" t="str">
            <v>9282000</v>
          </cell>
          <cell r="B302" t="str">
            <v>Accumulated Deferred Income Taxes-Other Property</v>
          </cell>
          <cell r="J302">
            <v>5252211.38</v>
          </cell>
          <cell r="K302">
            <v>5252211.38</v>
          </cell>
        </row>
        <row r="303">
          <cell r="A303" t="str">
            <v>9283000</v>
          </cell>
          <cell r="B303" t="str">
            <v>Accumulated Deferred Income Taxes-Other</v>
          </cell>
          <cell r="J303">
            <v>-8095257.0800000001</v>
          </cell>
          <cell r="K303">
            <v>-8095257.0800000001</v>
          </cell>
        </row>
        <row r="304">
          <cell r="A304" t="str">
            <v>9991070</v>
          </cell>
          <cell r="B304" t="str">
            <v>CO-Construction Work in Progress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0.01</v>
          </cell>
          <cell r="K304">
            <v>0.01</v>
          </cell>
        </row>
        <row r="305">
          <cell r="A305" t="str">
            <v>9991080</v>
          </cell>
          <cell r="B305" t="str">
            <v>CO-Retirement Work in Progress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 t="str">
            <v>9991210</v>
          </cell>
          <cell r="B306" t="str">
            <v>CO-Nonutility Property</v>
          </cell>
          <cell r="J306">
            <v>0</v>
          </cell>
          <cell r="K306">
            <v>0</v>
          </cell>
        </row>
        <row r="307">
          <cell r="A307" t="str">
            <v>9991430</v>
          </cell>
          <cell r="B307" t="str">
            <v>CO-Other Accounts Receivable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9991650</v>
          </cell>
          <cell r="B308" t="str">
            <v>CO-Prepayments</v>
          </cell>
          <cell r="C308">
            <v>0</v>
          </cell>
          <cell r="H308">
            <v>0</v>
          </cell>
          <cell r="K308">
            <v>0</v>
          </cell>
        </row>
        <row r="309">
          <cell r="A309" t="str">
            <v>9991823</v>
          </cell>
          <cell r="B309" t="str">
            <v>CO-Other Regulatory Assets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A310" t="str">
            <v>9991830</v>
          </cell>
          <cell r="B310" t="str">
            <v>CO-Preliminary Survey and Investigation Charges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9991840</v>
          </cell>
          <cell r="B311" t="str">
            <v>CO-Clearing Accounts</v>
          </cell>
          <cell r="C311">
            <v>0</v>
          </cell>
          <cell r="D311">
            <v>-0.01</v>
          </cell>
          <cell r="H311">
            <v>0</v>
          </cell>
          <cell r="I311">
            <v>-0.01</v>
          </cell>
          <cell r="K311">
            <v>-0.01</v>
          </cell>
        </row>
        <row r="312">
          <cell r="A312" t="str">
            <v>9991860</v>
          </cell>
          <cell r="B312" t="str">
            <v>CO-Miscellaneous Deferred Debits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K312">
            <v>0</v>
          </cell>
        </row>
        <row r="313">
          <cell r="A313" t="str">
            <v>9991861</v>
          </cell>
          <cell r="B313" t="str">
            <v>Miscellaneous Deferred Debits - Common</v>
          </cell>
          <cell r="C313">
            <v>0</v>
          </cell>
          <cell r="H313">
            <v>0</v>
          </cell>
          <cell r="K313">
            <v>0</v>
          </cell>
        </row>
        <row r="314">
          <cell r="A314" t="str">
            <v>9991862</v>
          </cell>
          <cell r="B314" t="str">
            <v>Miscellaneous Deferred Debits - Electric</v>
          </cell>
          <cell r="D314">
            <v>0</v>
          </cell>
          <cell r="I314">
            <v>0</v>
          </cell>
          <cell r="K314">
            <v>0</v>
          </cell>
        </row>
        <row r="315">
          <cell r="A315" t="str">
            <v>9992320</v>
          </cell>
          <cell r="B315" t="str">
            <v>CO-Accounts Payable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K315">
            <v>0</v>
          </cell>
        </row>
        <row r="316">
          <cell r="A316" t="str">
            <v>9992420</v>
          </cell>
          <cell r="B316" t="str">
            <v>CO-Miscellaneous Current and Accrued Liabilities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9992520</v>
          </cell>
          <cell r="B317" t="str">
            <v>CO-Customer Advances for Construction</v>
          </cell>
          <cell r="C317">
            <v>0</v>
          </cell>
          <cell r="H317">
            <v>0</v>
          </cell>
          <cell r="K317">
            <v>0</v>
          </cell>
        </row>
        <row r="318">
          <cell r="A318" t="str">
            <v>9992530</v>
          </cell>
          <cell r="B318" t="str">
            <v>CO-Other Deferred Credits</v>
          </cell>
          <cell r="C318">
            <v>0</v>
          </cell>
          <cell r="H318">
            <v>0</v>
          </cell>
          <cell r="K318">
            <v>0</v>
          </cell>
        </row>
        <row r="319">
          <cell r="A319" t="str">
            <v>9999990</v>
          </cell>
          <cell r="B319" t="str">
            <v>Balance Sheet Offset Account</v>
          </cell>
          <cell r="J319">
            <v>-81097306.219999999</v>
          </cell>
          <cell r="K319">
            <v>-81097306.219999999</v>
          </cell>
        </row>
        <row r="320">
          <cell r="A320" t="str">
            <v>9999991</v>
          </cell>
          <cell r="B320" t="str">
            <v>P&amp;L Sheet Offset Account</v>
          </cell>
          <cell r="J320">
            <v>81097306.219999999</v>
          </cell>
          <cell r="K320">
            <v>81097306.219999999</v>
          </cell>
        </row>
        <row r="321">
          <cell r="A321" t="str">
            <v>9999992</v>
          </cell>
          <cell r="B321" t="str">
            <v>Intercompany Payable Offset Account</v>
          </cell>
          <cell r="J321">
            <v>-1628730.23</v>
          </cell>
          <cell r="K321">
            <v>-1628730.23</v>
          </cell>
        </row>
        <row r="322">
          <cell r="A322" t="str">
            <v>9999993</v>
          </cell>
          <cell r="B322" t="str">
            <v>Intercompany Receivable Offset Account</v>
          </cell>
          <cell r="J322">
            <v>1628730.22</v>
          </cell>
          <cell r="K322">
            <v>1628730.22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G16" sqref="G16"/>
    </sheetView>
  </sheetViews>
  <sheetFormatPr defaultColWidth="9.26953125" defaultRowHeight="14.5" x14ac:dyDescent="0.35"/>
  <cols>
    <col min="1" max="1" width="55.54296875" style="157" customWidth="1"/>
    <col min="2" max="2" width="15" style="157" customWidth="1"/>
    <col min="3" max="4" width="15" style="157" bestFit="1" customWidth="1"/>
    <col min="5" max="16384" width="9.26953125" style="157"/>
  </cols>
  <sheetData>
    <row r="1" spans="1:4" x14ac:dyDescent="0.35">
      <c r="A1" s="34" t="s">
        <v>330</v>
      </c>
      <c r="B1" s="156"/>
      <c r="C1" s="156"/>
      <c r="D1" s="156"/>
    </row>
    <row r="2" spans="1:4" x14ac:dyDescent="0.35">
      <c r="A2" s="34" t="s">
        <v>329</v>
      </c>
      <c r="B2" s="156"/>
      <c r="C2" s="156"/>
      <c r="D2" s="156"/>
    </row>
    <row r="3" spans="1:4" x14ac:dyDescent="0.35">
      <c r="A3" s="34" t="s">
        <v>711</v>
      </c>
      <c r="B3" s="34"/>
      <c r="C3" s="34"/>
      <c r="D3" s="34"/>
    </row>
    <row r="4" spans="1:4" x14ac:dyDescent="0.35">
      <c r="A4" s="158"/>
      <c r="B4" s="156"/>
      <c r="C4" s="156"/>
      <c r="D4" s="156"/>
    </row>
    <row r="5" spans="1:4" x14ac:dyDescent="0.35">
      <c r="A5" s="120"/>
      <c r="B5" s="120"/>
      <c r="C5" s="120"/>
      <c r="D5" s="120"/>
    </row>
    <row r="6" spans="1:4" x14ac:dyDescent="0.35">
      <c r="A6" s="120" t="s">
        <v>710</v>
      </c>
      <c r="B6" s="120"/>
      <c r="C6" s="120"/>
      <c r="D6" s="120"/>
    </row>
    <row r="7" spans="1:4" x14ac:dyDescent="0.35">
      <c r="A7" s="159"/>
      <c r="B7" s="33" t="s">
        <v>30</v>
      </c>
      <c r="C7" s="32" t="s">
        <v>29</v>
      </c>
      <c r="D7" s="31" t="s">
        <v>328</v>
      </c>
    </row>
    <row r="8" spans="1:4" x14ac:dyDescent="0.35">
      <c r="A8" s="29" t="s">
        <v>327</v>
      </c>
      <c r="B8" s="28"/>
      <c r="C8" s="28"/>
      <c r="D8" s="4"/>
    </row>
    <row r="9" spans="1:4" x14ac:dyDescent="0.35">
      <c r="A9" s="21" t="s">
        <v>27</v>
      </c>
      <c r="B9" s="23">
        <f>+'Unallocated Detail'!G18</f>
        <v>219531424.91</v>
      </c>
      <c r="C9" s="23">
        <f>+'Unallocated Detail'!H18</f>
        <v>108031816.75999999</v>
      </c>
      <c r="D9" s="13">
        <f>SUM(B9:C9)</f>
        <v>327563241.66999996</v>
      </c>
    </row>
    <row r="10" spans="1:4" x14ac:dyDescent="0.35">
      <c r="A10" s="21" t="s">
        <v>26</v>
      </c>
      <c r="B10" s="27">
        <f>+'Unallocated Detail'!G21</f>
        <v>21081.67</v>
      </c>
      <c r="C10" s="27">
        <f>+'Unallocated Detail'!H21</f>
        <v>0</v>
      </c>
      <c r="D10" s="4">
        <f>SUM(B10:C10)</f>
        <v>21081.67</v>
      </c>
    </row>
    <row r="11" spans="1:4" x14ac:dyDescent="0.35">
      <c r="A11" s="21" t="s">
        <v>25</v>
      </c>
      <c r="B11" s="27">
        <f>+'Unallocated Detail'!G25</f>
        <v>39246267.009999998</v>
      </c>
      <c r="C11" s="27">
        <f>+'Unallocated Detail'!H25</f>
        <v>0</v>
      </c>
      <c r="D11" s="4">
        <f>SUM(B11:C11)</f>
        <v>39246267.009999998</v>
      </c>
    </row>
    <row r="12" spans="1:4" x14ac:dyDescent="0.35">
      <c r="A12" s="21" t="s">
        <v>24</v>
      </c>
      <c r="B12" s="26">
        <f>+'Unallocated Detail'!G40</f>
        <v>-115675.81000000052</v>
      </c>
      <c r="C12" s="108">
        <f>+'Unallocated Detail'!H40</f>
        <v>6781436.1200000001</v>
      </c>
      <c r="D12" s="30">
        <f>SUM(B12:C12)</f>
        <v>6665760.3099999996</v>
      </c>
    </row>
    <row r="13" spans="1:4" x14ac:dyDescent="0.35">
      <c r="A13" s="21" t="s">
        <v>23</v>
      </c>
      <c r="B13" s="14">
        <f>SUM(B9:B12)</f>
        <v>258683097.77999997</v>
      </c>
      <c r="C13" s="14">
        <f>SUM(C9:C12)</f>
        <v>114813252.88</v>
      </c>
      <c r="D13" s="13">
        <f>SUM(D9:D12)</f>
        <v>373496350.65999997</v>
      </c>
    </row>
    <row r="14" spans="1:4" x14ac:dyDescent="0.35">
      <c r="A14" s="29" t="s">
        <v>326</v>
      </c>
      <c r="B14" s="28"/>
      <c r="C14" s="28"/>
      <c r="D14" s="4"/>
    </row>
    <row r="15" spans="1:4" x14ac:dyDescent="0.35">
      <c r="A15" s="29" t="s">
        <v>325</v>
      </c>
      <c r="B15" s="28"/>
      <c r="C15" s="28"/>
      <c r="D15" s="4"/>
    </row>
    <row r="16" spans="1:4" x14ac:dyDescent="0.35">
      <c r="A16" s="29" t="s">
        <v>324</v>
      </c>
      <c r="B16" s="28"/>
      <c r="C16" s="28"/>
      <c r="D16" s="4"/>
    </row>
    <row r="17" spans="1:4" x14ac:dyDescent="0.35">
      <c r="A17" s="29" t="s">
        <v>323</v>
      </c>
      <c r="B17" s="28"/>
      <c r="C17" s="28"/>
      <c r="D17" s="4"/>
    </row>
    <row r="18" spans="1:4" x14ac:dyDescent="0.35">
      <c r="A18" s="21" t="s">
        <v>22</v>
      </c>
      <c r="B18" s="23">
        <f>+'Unallocated Detail'!G47</f>
        <v>31008596.239999998</v>
      </c>
      <c r="C18" s="23">
        <f>+'Unallocated Detail'!H47</f>
        <v>0</v>
      </c>
      <c r="D18" s="13">
        <f>B18+C18</f>
        <v>31008596.239999998</v>
      </c>
    </row>
    <row r="19" spans="1:4" x14ac:dyDescent="0.35">
      <c r="A19" s="21" t="s">
        <v>21</v>
      </c>
      <c r="B19" s="27">
        <f>+'Unallocated Detail'!G56</f>
        <v>73720238.699999988</v>
      </c>
      <c r="C19" s="27">
        <f>+'Unallocated Detail'!H56</f>
        <v>41326844.200000003</v>
      </c>
      <c r="D19" s="68">
        <f>B19+C19</f>
        <v>115047082.89999999</v>
      </c>
    </row>
    <row r="20" spans="1:4" x14ac:dyDescent="0.35">
      <c r="A20" s="21" t="s">
        <v>20</v>
      </c>
      <c r="B20" s="27">
        <f>+'Unallocated Detail'!G59</f>
        <v>12823787.85</v>
      </c>
      <c r="C20" s="27">
        <f>+'Unallocated Detail'!H59</f>
        <v>0</v>
      </c>
      <c r="D20" s="68">
        <f>B20+C20</f>
        <v>12823787.85</v>
      </c>
    </row>
    <row r="21" spans="1:4" x14ac:dyDescent="0.35">
      <c r="A21" s="21" t="s">
        <v>19</v>
      </c>
      <c r="B21" s="26">
        <f>+'Unallocated Detail'!G62</f>
        <v>-5717366.46</v>
      </c>
      <c r="C21" s="108">
        <f>+'Unallocated Detail'!H62</f>
        <v>0</v>
      </c>
      <c r="D21" s="24">
        <f>B21+C21</f>
        <v>-5717366.46</v>
      </c>
    </row>
    <row r="22" spans="1:4" x14ac:dyDescent="0.35">
      <c r="A22" s="21" t="s">
        <v>18</v>
      </c>
      <c r="B22" s="14">
        <f>SUM(B18:B21)</f>
        <v>111835256.32999998</v>
      </c>
      <c r="C22" s="14">
        <f>SUM(C18:C21)</f>
        <v>41326844.200000003</v>
      </c>
      <c r="D22" s="13">
        <f>SUM(D18:D21)</f>
        <v>153162100.52999997</v>
      </c>
    </row>
    <row r="23" spans="1:4" x14ac:dyDescent="0.35">
      <c r="A23" s="15" t="s">
        <v>322</v>
      </c>
      <c r="B23" s="11"/>
      <c r="C23" s="11"/>
      <c r="D23" s="10"/>
    </row>
    <row r="24" spans="1:4" x14ac:dyDescent="0.35">
      <c r="A24" s="21" t="s">
        <v>17</v>
      </c>
      <c r="B24" s="23">
        <f>+'Unallocated Detail'!G146</f>
        <v>9853534.4199999999</v>
      </c>
      <c r="C24" s="23">
        <f>+'Unallocated Detail'!H146</f>
        <v>651751.82999999996</v>
      </c>
      <c r="D24" s="13">
        <f t="shared" ref="D24:D37" si="0">B24+C24</f>
        <v>10505286.25</v>
      </c>
    </row>
    <row r="25" spans="1:4" x14ac:dyDescent="0.35">
      <c r="A25" s="21" t="s">
        <v>16</v>
      </c>
      <c r="B25" s="20">
        <f>+'Unallocated Detail'!G176</f>
        <v>2253432.2800000003</v>
      </c>
      <c r="C25" s="20">
        <f>+'Unallocated Detail'!H176</f>
        <v>0</v>
      </c>
      <c r="D25" s="68">
        <f t="shared" si="0"/>
        <v>2253432.2800000003</v>
      </c>
    </row>
    <row r="26" spans="1:4" x14ac:dyDescent="0.35">
      <c r="A26" s="21" t="s">
        <v>15</v>
      </c>
      <c r="B26" s="20">
        <f>+'Unallocated Detail'!G214</f>
        <v>7970097.0200000005</v>
      </c>
      <c r="C26" s="20">
        <f>+'Unallocated Detail'!H214</f>
        <v>5574239.5500000007</v>
      </c>
      <c r="D26" s="68">
        <f t="shared" si="0"/>
        <v>13544336.57</v>
      </c>
    </row>
    <row r="27" spans="1:4" x14ac:dyDescent="0.35">
      <c r="A27" s="21" t="s">
        <v>14</v>
      </c>
      <c r="B27" s="20">
        <f>+'Unallocated Detail'!G221</f>
        <v>1782184.0100000002</v>
      </c>
      <c r="C27" s="20">
        <f>+'Unallocated Detail'!H221</f>
        <v>2392931.5100000002</v>
      </c>
      <c r="D27" s="68">
        <f t="shared" si="0"/>
        <v>4175115.5200000005</v>
      </c>
    </row>
    <row r="28" spans="1:4" x14ac:dyDescent="0.35">
      <c r="A28" s="21" t="s">
        <v>13</v>
      </c>
      <c r="B28" s="20">
        <f>+'Unallocated Detail'!G230</f>
        <v>2537432.0099999998</v>
      </c>
      <c r="C28" s="20">
        <f>+'Unallocated Detail'!H230</f>
        <v>861414.27</v>
      </c>
      <c r="D28" s="68">
        <f t="shared" si="0"/>
        <v>3398846.28</v>
      </c>
    </row>
    <row r="29" spans="1:4" x14ac:dyDescent="0.35">
      <c r="A29" s="21" t="s">
        <v>12</v>
      </c>
      <c r="B29" s="20">
        <f>+'Unallocated Detail'!G233</f>
        <v>7566251.1500000004</v>
      </c>
      <c r="C29" s="20">
        <f>+'Unallocated Detail'!H233</f>
        <v>1749763.67</v>
      </c>
      <c r="D29" s="68">
        <f t="shared" si="0"/>
        <v>9316014.8200000003</v>
      </c>
    </row>
    <row r="30" spans="1:4" x14ac:dyDescent="0.35">
      <c r="A30" s="21" t="s">
        <v>11</v>
      </c>
      <c r="B30" s="20">
        <f>+'Unallocated Detail'!G248</f>
        <v>16282682.82</v>
      </c>
      <c r="C30" s="20">
        <f>+'Unallocated Detail'!H248</f>
        <v>7394498.79</v>
      </c>
      <c r="D30" s="68">
        <f t="shared" si="0"/>
        <v>23677181.609999999</v>
      </c>
    </row>
    <row r="31" spans="1:4" x14ac:dyDescent="0.35">
      <c r="A31" s="21" t="s">
        <v>10</v>
      </c>
      <c r="B31" s="20">
        <f>+'Unallocated Detail'!G255</f>
        <v>33776221.789999999</v>
      </c>
      <c r="C31" s="20">
        <f>+'Unallocated Detail'!H255</f>
        <v>14991526.699999999</v>
      </c>
      <c r="D31" s="68">
        <f t="shared" si="0"/>
        <v>48767748.489999995</v>
      </c>
    </row>
    <row r="32" spans="1:4" x14ac:dyDescent="0.35">
      <c r="A32" s="21" t="s">
        <v>9</v>
      </c>
      <c r="B32" s="20">
        <f>+'Unallocated Detail'!G260</f>
        <v>5545853.4399999995</v>
      </c>
      <c r="C32" s="20">
        <f>+'Unallocated Detail'!H260</f>
        <v>2124835.52</v>
      </c>
      <c r="D32" s="68">
        <f t="shared" si="0"/>
        <v>7670688.959999999</v>
      </c>
    </row>
    <row r="33" spans="1:4" x14ac:dyDescent="0.35">
      <c r="A33" s="21" t="s">
        <v>8</v>
      </c>
      <c r="B33" s="20">
        <f>+'Unallocated Detail'!G263</f>
        <v>2853758</v>
      </c>
      <c r="C33" s="20">
        <f>+'Unallocated Detail'!H263</f>
        <v>0</v>
      </c>
      <c r="D33" s="68">
        <f t="shared" si="0"/>
        <v>2853758</v>
      </c>
    </row>
    <row r="34" spans="1:4" x14ac:dyDescent="0.35">
      <c r="A34" s="12" t="s">
        <v>7</v>
      </c>
      <c r="B34" s="20">
        <f>+'Unallocated Detail'!G271</f>
        <v>2341780.39</v>
      </c>
      <c r="C34" s="20">
        <f>+'Unallocated Detail'!H271</f>
        <v>380663.95000000007</v>
      </c>
      <c r="D34" s="19">
        <f t="shared" si="0"/>
        <v>2722444.3400000003</v>
      </c>
    </row>
    <row r="35" spans="1:4" x14ac:dyDescent="0.35">
      <c r="A35" s="12" t="s">
        <v>686</v>
      </c>
      <c r="B35" s="20">
        <f>+'Unallocated Detail'!G276</f>
        <v>20683708.740000002</v>
      </c>
      <c r="C35" s="20">
        <f>+'Unallocated Detail'!H276</f>
        <v>9085144.0999999996</v>
      </c>
      <c r="D35" s="19">
        <f t="shared" si="0"/>
        <v>29768852.840000004</v>
      </c>
    </row>
    <row r="36" spans="1:4" x14ac:dyDescent="0.35">
      <c r="A36" s="12" t="s">
        <v>687</v>
      </c>
      <c r="B36" s="20">
        <f>+'Unallocated Detail'!G281</f>
        <v>10247865.940000001</v>
      </c>
      <c r="C36" s="20">
        <f>+'Unallocated Detail'!H281</f>
        <v>4906592.8600000003</v>
      </c>
      <c r="D36" s="19">
        <f t="shared" si="0"/>
        <v>15154458.800000001</v>
      </c>
    </row>
    <row r="37" spans="1:4" x14ac:dyDescent="0.35">
      <c r="A37" s="12" t="s">
        <v>688</v>
      </c>
      <c r="B37" s="18">
        <f>+'Unallocated Detail'!G286</f>
        <v>-4584476.74</v>
      </c>
      <c r="C37" s="17">
        <f>+'Unallocated Detail'!H286</f>
        <v>396028.88999999966</v>
      </c>
      <c r="D37" s="16">
        <f t="shared" si="0"/>
        <v>-4188447.8500000006</v>
      </c>
    </row>
    <row r="38" spans="1:4" x14ac:dyDescent="0.35">
      <c r="A38" s="15" t="s">
        <v>689</v>
      </c>
      <c r="B38" s="14">
        <f>SUM(B22:B37)</f>
        <v>230945581.59999996</v>
      </c>
      <c r="C38" s="14">
        <f>SUM(C22:C37)</f>
        <v>91836235.839999989</v>
      </c>
      <c r="D38" s="13">
        <f>SUM(D22:D37)</f>
        <v>322781817.43999988</v>
      </c>
    </row>
    <row r="39" spans="1:4" x14ac:dyDescent="0.35">
      <c r="A39" s="12"/>
      <c r="B39" s="11"/>
      <c r="C39" s="11"/>
      <c r="D39" s="10"/>
    </row>
    <row r="40" spans="1:4" ht="17" x14ac:dyDescent="0.6">
      <c r="A40" s="9" t="s">
        <v>6</v>
      </c>
      <c r="B40" s="8">
        <f>B13-B38</f>
        <v>27737516.180000007</v>
      </c>
      <c r="C40" s="8">
        <f>C13-C38</f>
        <v>22977017.040000007</v>
      </c>
      <c r="D40" s="7">
        <f>D13-D38</f>
        <v>50714533.220000088</v>
      </c>
    </row>
    <row r="41" spans="1:4" x14ac:dyDescent="0.35">
      <c r="A41" s="6"/>
      <c r="B41" s="5"/>
      <c r="C41" s="5"/>
      <c r="D41" s="4"/>
    </row>
    <row r="42" spans="1:4" x14ac:dyDescent="0.35">
      <c r="A42" s="122"/>
      <c r="B42" s="35"/>
      <c r="C42" s="35"/>
      <c r="D42" s="160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B60" sqref="B60"/>
    </sheetView>
  </sheetViews>
  <sheetFormatPr defaultColWidth="9.26953125" defaultRowHeight="14.5" x14ac:dyDescent="0.35"/>
  <cols>
    <col min="1" max="1" width="40" style="3" bestFit="1" customWidth="1"/>
    <col min="2" max="2" width="17.54296875" style="36" customWidth="1"/>
    <col min="3" max="3" width="15.26953125" style="36" customWidth="1"/>
    <col min="4" max="4" width="15.453125" style="36" customWidth="1"/>
    <col min="5" max="5" width="14.26953125" style="36" customWidth="1"/>
    <col min="6" max="6" width="15" style="36" bestFit="1" customWidth="1"/>
    <col min="7" max="16384" width="9.26953125" style="3"/>
  </cols>
  <sheetData>
    <row r="1" spans="1:6" ht="18" customHeight="1" x14ac:dyDescent="0.35">
      <c r="A1" s="34" t="s">
        <v>330</v>
      </c>
      <c r="B1" s="52"/>
      <c r="C1" s="52"/>
      <c r="D1" s="52"/>
      <c r="E1" s="52"/>
      <c r="F1" s="52"/>
    </row>
    <row r="2" spans="1:6" ht="18" customHeight="1" x14ac:dyDescent="0.35">
      <c r="A2" s="34" t="s">
        <v>332</v>
      </c>
      <c r="B2" s="52"/>
      <c r="C2" s="52"/>
      <c r="D2" s="52"/>
      <c r="E2" s="52"/>
      <c r="F2" s="52"/>
    </row>
    <row r="3" spans="1:6" ht="18" customHeight="1" x14ac:dyDescent="0.35">
      <c r="A3" s="34" t="str">
        <f>Allocated!A3</f>
        <v>FOR THE MONTH ENDED OCTOBER 31, 2023</v>
      </c>
      <c r="B3" s="52"/>
      <c r="C3" s="52"/>
      <c r="D3" s="52"/>
      <c r="E3" s="52"/>
      <c r="F3" s="52"/>
    </row>
    <row r="4" spans="1:6" ht="12" customHeight="1" x14ac:dyDescent="0.35"/>
    <row r="5" spans="1:6" ht="18" customHeight="1" x14ac:dyDescent="0.35">
      <c r="A5" s="1"/>
      <c r="B5" s="51" t="s">
        <v>30</v>
      </c>
      <c r="C5" s="51" t="s">
        <v>29</v>
      </c>
      <c r="D5" s="51" t="s">
        <v>31</v>
      </c>
      <c r="E5" s="51" t="s">
        <v>331</v>
      </c>
      <c r="F5" s="50" t="s">
        <v>328</v>
      </c>
    </row>
    <row r="6" spans="1:6" ht="18" customHeight="1" x14ac:dyDescent="0.35">
      <c r="A6" s="49" t="s">
        <v>28</v>
      </c>
      <c r="B6" s="48"/>
      <c r="C6" s="48"/>
      <c r="D6" s="48"/>
      <c r="E6" s="48"/>
      <c r="F6" s="47"/>
    </row>
    <row r="7" spans="1:6" ht="18" customHeight="1" x14ac:dyDescent="0.35">
      <c r="A7" s="15" t="s">
        <v>327</v>
      </c>
      <c r="B7" s="28"/>
      <c r="C7" s="28"/>
      <c r="D7" s="28"/>
      <c r="E7" s="28"/>
      <c r="F7" s="4"/>
    </row>
    <row r="8" spans="1:6" ht="18" customHeight="1" x14ac:dyDescent="0.35">
      <c r="A8" s="12" t="s">
        <v>27</v>
      </c>
      <c r="B8" s="14">
        <f>+'Unallocated Detail'!B18</f>
        <v>219531424.91</v>
      </c>
      <c r="C8" s="14">
        <f>+'Unallocated Detail'!C18</f>
        <v>108031816.75999999</v>
      </c>
      <c r="D8" s="14">
        <f>+'Unallocated Detail'!D18</f>
        <v>0</v>
      </c>
      <c r="E8" s="14">
        <v>0</v>
      </c>
      <c r="F8" s="13">
        <f>SUM(B8:E8)</f>
        <v>327563241.66999996</v>
      </c>
    </row>
    <row r="9" spans="1:6" ht="18" customHeight="1" x14ac:dyDescent="0.35">
      <c r="A9" s="12" t="s">
        <v>26</v>
      </c>
      <c r="B9" s="101">
        <f>+'Unallocated Detail'!B21</f>
        <v>21081.67</v>
      </c>
      <c r="C9" s="101">
        <f>+'Unallocated Detail'!C21</f>
        <v>0</v>
      </c>
      <c r="D9" s="101">
        <f>+'Unallocated Detail'!D21</f>
        <v>0</v>
      </c>
      <c r="E9" s="44">
        <v>0</v>
      </c>
      <c r="F9" s="22">
        <f>SUM(B9:E9)</f>
        <v>21081.67</v>
      </c>
    </row>
    <row r="10" spans="1:6" ht="18" customHeight="1" x14ac:dyDescent="0.35">
      <c r="A10" s="12" t="s">
        <v>25</v>
      </c>
      <c r="B10" s="101">
        <f>+'Unallocated Detail'!B25</f>
        <v>39246267.009999998</v>
      </c>
      <c r="C10" s="101">
        <f>+'Unallocated Detail'!C25</f>
        <v>0</v>
      </c>
      <c r="D10" s="101">
        <f>+'Unallocated Detail'!D25</f>
        <v>0</v>
      </c>
      <c r="E10" s="44">
        <v>0</v>
      </c>
      <c r="F10" s="22">
        <f>SUM(B10:E10)</f>
        <v>39246267.009999998</v>
      </c>
    </row>
    <row r="11" spans="1:6" ht="18" customHeight="1" x14ac:dyDescent="0.35">
      <c r="A11" s="12" t="s">
        <v>24</v>
      </c>
      <c r="B11" s="26">
        <f>+'Unallocated Detail'!B40</f>
        <v>-115675.81000000052</v>
      </c>
      <c r="C11" s="46">
        <f>+'Unallocated Detail'!C40</f>
        <v>6781436.1200000001</v>
      </c>
      <c r="D11" s="46">
        <f>+'Unallocated Detail'!D40</f>
        <v>0</v>
      </c>
      <c r="E11" s="25">
        <v>0</v>
      </c>
      <c r="F11" s="24">
        <f>SUM(B11:E11)</f>
        <v>6665760.3099999996</v>
      </c>
    </row>
    <row r="12" spans="1:6" ht="18" customHeight="1" x14ac:dyDescent="0.35">
      <c r="A12" s="12" t="s">
        <v>23</v>
      </c>
      <c r="B12" s="14">
        <f>SUM(B8:B11)</f>
        <v>258683097.77999997</v>
      </c>
      <c r="C12" s="14">
        <f>SUM(C8:C11)</f>
        <v>114813252.88</v>
      </c>
      <c r="D12" s="14">
        <f>SUM(D8:D11)</f>
        <v>0</v>
      </c>
      <c r="E12" s="14">
        <f>SUM(E8:E11)</f>
        <v>0</v>
      </c>
      <c r="F12" s="13">
        <f>SUM(F8:F11)</f>
        <v>373496350.65999997</v>
      </c>
    </row>
    <row r="13" spans="1:6" ht="18" customHeight="1" x14ac:dyDescent="0.35">
      <c r="A13" s="15" t="s">
        <v>326</v>
      </c>
      <c r="B13" s="28"/>
      <c r="C13" s="28"/>
      <c r="D13" s="28"/>
      <c r="E13" s="28"/>
      <c r="F13" s="4"/>
    </row>
    <row r="14" spans="1:6" ht="18" customHeight="1" x14ac:dyDescent="0.35">
      <c r="A14" s="15" t="s">
        <v>325</v>
      </c>
      <c r="B14" s="28"/>
      <c r="C14" s="28"/>
      <c r="D14" s="28"/>
      <c r="E14" s="28"/>
      <c r="F14" s="4"/>
    </row>
    <row r="15" spans="1:6" ht="18" customHeight="1" x14ac:dyDescent="0.35">
      <c r="A15" s="15" t="s">
        <v>324</v>
      </c>
      <c r="B15" s="28"/>
      <c r="C15" s="28"/>
      <c r="D15" s="28"/>
      <c r="E15" s="28"/>
      <c r="F15" s="4"/>
    </row>
    <row r="16" spans="1:6" ht="18" customHeight="1" x14ac:dyDescent="0.35">
      <c r="A16" s="15" t="s">
        <v>323</v>
      </c>
      <c r="B16" s="28"/>
      <c r="C16" s="28"/>
      <c r="D16" s="28"/>
      <c r="E16" s="28"/>
      <c r="F16" s="4"/>
    </row>
    <row r="17" spans="1:6" ht="18" customHeight="1" x14ac:dyDescent="0.35">
      <c r="A17" s="12" t="s">
        <v>22</v>
      </c>
      <c r="B17" s="14">
        <f>+'Unallocated Detail'!B47</f>
        <v>31008596.239999998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31008596.239999998</v>
      </c>
    </row>
    <row r="18" spans="1:6" ht="18" customHeight="1" x14ac:dyDescent="0.35">
      <c r="A18" s="12" t="s">
        <v>21</v>
      </c>
      <c r="B18" s="101">
        <f>+'Unallocated Detail'!B56</f>
        <v>73720238.699999988</v>
      </c>
      <c r="C18" s="101">
        <f>+'Unallocated Detail'!C56</f>
        <v>41326844.200000003</v>
      </c>
      <c r="D18" s="101">
        <f>+'Unallocated Detail'!D56</f>
        <v>0</v>
      </c>
      <c r="E18" s="44">
        <v>0</v>
      </c>
      <c r="F18" s="22">
        <f>SUM(B18:E18)</f>
        <v>115047082.89999999</v>
      </c>
    </row>
    <row r="19" spans="1:6" ht="18" customHeight="1" x14ac:dyDescent="0.35">
      <c r="A19" s="12" t="s">
        <v>20</v>
      </c>
      <c r="B19" s="101">
        <f>+'Unallocated Detail'!B59</f>
        <v>12823787.85</v>
      </c>
      <c r="C19" s="101">
        <f>+'Unallocated Detail'!C59</f>
        <v>0</v>
      </c>
      <c r="D19" s="101">
        <f>+'Unallocated Detail'!D59</f>
        <v>0</v>
      </c>
      <c r="E19" s="44">
        <v>0</v>
      </c>
      <c r="F19" s="22">
        <f>SUM(B19:E19)</f>
        <v>12823787.85</v>
      </c>
    </row>
    <row r="20" spans="1:6" ht="18" customHeight="1" x14ac:dyDescent="0.35">
      <c r="A20" s="12" t="s">
        <v>19</v>
      </c>
      <c r="B20" s="26">
        <f>+'Unallocated Detail'!B62</f>
        <v>-5717366.46</v>
      </c>
      <c r="C20" s="46">
        <f>+'Unallocated Detail'!C62</f>
        <v>0</v>
      </c>
      <c r="D20" s="46">
        <f>+'Unallocated Detail'!D62</f>
        <v>0</v>
      </c>
      <c r="E20" s="25">
        <v>0</v>
      </c>
      <c r="F20" s="24">
        <f>SUM(B20:E20)</f>
        <v>-5717366.46</v>
      </c>
    </row>
    <row r="21" spans="1:6" ht="18" customHeight="1" x14ac:dyDescent="0.35">
      <c r="A21" s="12" t="s">
        <v>18</v>
      </c>
      <c r="B21" s="14">
        <f>SUM(B17:B20)</f>
        <v>111835256.32999998</v>
      </c>
      <c r="C21" s="14">
        <f>SUM(C17:C20)</f>
        <v>41326844.200000003</v>
      </c>
      <c r="D21" s="14">
        <f>SUM(D17:D20)</f>
        <v>0</v>
      </c>
      <c r="E21" s="14">
        <f>SUM(E17:E20)</f>
        <v>0</v>
      </c>
      <c r="F21" s="13">
        <f>SUM(F17:F20)</f>
        <v>153162100.52999997</v>
      </c>
    </row>
    <row r="22" spans="1:6" ht="18" customHeight="1" x14ac:dyDescent="0.35">
      <c r="A22" s="15" t="s">
        <v>322</v>
      </c>
      <c r="B22" s="28"/>
      <c r="C22" s="28"/>
      <c r="D22" s="28"/>
      <c r="E22" s="28"/>
      <c r="F22" s="4"/>
    </row>
    <row r="23" spans="1:6" ht="18" customHeight="1" x14ac:dyDescent="0.35">
      <c r="A23" s="12" t="s">
        <v>17</v>
      </c>
      <c r="B23" s="14">
        <f>+'Unallocated Detail'!B146</f>
        <v>9853534.4199999999</v>
      </c>
      <c r="C23" s="14">
        <f>+'Unallocated Detail'!C146</f>
        <v>651751.82999999996</v>
      </c>
      <c r="D23" s="14">
        <f>+'Unallocated Detail'!D146</f>
        <v>0</v>
      </c>
      <c r="E23" s="14">
        <v>0</v>
      </c>
      <c r="F23" s="13">
        <f t="shared" ref="F23:F36" si="0">SUM(B23:E23)</f>
        <v>10505286.25</v>
      </c>
    </row>
    <row r="24" spans="1:6" ht="18" customHeight="1" x14ac:dyDescent="0.35">
      <c r="A24" s="12" t="s">
        <v>16</v>
      </c>
      <c r="B24" s="45">
        <f>+'Unallocated Detail'!B176</f>
        <v>2253432.2800000003</v>
      </c>
      <c r="C24" s="44">
        <f>+'Unallocated Detail'!C176</f>
        <v>0</v>
      </c>
      <c r="D24" s="44">
        <f>+'Unallocated Detail'!D176</f>
        <v>0</v>
      </c>
      <c r="E24" s="44">
        <v>0</v>
      </c>
      <c r="F24" s="22">
        <f t="shared" si="0"/>
        <v>2253432.2800000003</v>
      </c>
    </row>
    <row r="25" spans="1:6" ht="18" customHeight="1" x14ac:dyDescent="0.35">
      <c r="A25" s="12" t="s">
        <v>15</v>
      </c>
      <c r="B25" s="45">
        <f>+'Unallocated Detail'!B214</f>
        <v>7970097.0200000005</v>
      </c>
      <c r="C25" s="28">
        <f>+'Unallocated Detail'!C214</f>
        <v>5574239.5500000007</v>
      </c>
      <c r="D25" s="28">
        <f>+'Unallocated Detail'!D214</f>
        <v>0</v>
      </c>
      <c r="E25" s="44">
        <v>0</v>
      </c>
      <c r="F25" s="22">
        <f t="shared" si="0"/>
        <v>13544336.57</v>
      </c>
    </row>
    <row r="26" spans="1:6" ht="18" customHeight="1" x14ac:dyDescent="0.35">
      <c r="A26" s="21" t="s">
        <v>14</v>
      </c>
      <c r="B26" s="45">
        <f>+'Unallocated Detail'!B221</f>
        <v>135758.61999999988</v>
      </c>
      <c r="C26" s="28">
        <f>+'Unallocated Detail'!C221</f>
        <v>1221115.2</v>
      </c>
      <c r="D26" s="28">
        <f>+'Unallocated Detail'!D221</f>
        <v>2818241.7</v>
      </c>
      <c r="E26" s="44">
        <v>0</v>
      </c>
      <c r="F26" s="22">
        <f t="shared" si="0"/>
        <v>4175115.52</v>
      </c>
    </row>
    <row r="27" spans="1:6" ht="18" customHeight="1" x14ac:dyDescent="0.35">
      <c r="A27" s="12" t="s">
        <v>13</v>
      </c>
      <c r="B27" s="45">
        <f>+'Unallocated Detail'!B230</f>
        <v>2404117.02</v>
      </c>
      <c r="C27" s="28">
        <f>+'Unallocated Detail'!C230</f>
        <v>765626.39</v>
      </c>
      <c r="D27" s="28">
        <f>+'Unallocated Detail'!D230</f>
        <v>229102.86999999997</v>
      </c>
      <c r="E27" s="44">
        <v>0</v>
      </c>
      <c r="F27" s="22">
        <f t="shared" si="0"/>
        <v>3398846.2800000003</v>
      </c>
    </row>
    <row r="28" spans="1:6" ht="18" customHeight="1" x14ac:dyDescent="0.35">
      <c r="A28" s="12" t="s">
        <v>12</v>
      </c>
      <c r="B28" s="45">
        <f>+'Unallocated Detail'!B233</f>
        <v>7566251.1500000004</v>
      </c>
      <c r="C28" s="28">
        <f>+'Unallocated Detail'!C233</f>
        <v>1749763.67</v>
      </c>
      <c r="D28" s="28">
        <f>+'Unallocated Detail'!D233</f>
        <v>0</v>
      </c>
      <c r="E28" s="44">
        <v>0</v>
      </c>
      <c r="F28" s="22">
        <f t="shared" si="0"/>
        <v>9316014.8200000003</v>
      </c>
    </row>
    <row r="29" spans="1:6" ht="18" customHeight="1" x14ac:dyDescent="0.35">
      <c r="A29" s="21" t="s">
        <v>11</v>
      </c>
      <c r="B29" s="45">
        <f>+'Unallocated Detail'!B248</f>
        <v>6206540.4699999997</v>
      </c>
      <c r="C29" s="28">
        <f>+'Unallocated Detail'!C248</f>
        <v>1976694.86</v>
      </c>
      <c r="D29" s="28">
        <f>+'Unallocated Detail'!D248</f>
        <v>15493946.280000001</v>
      </c>
      <c r="E29" s="44">
        <v>0</v>
      </c>
      <c r="F29" s="22">
        <f t="shared" si="0"/>
        <v>23677181.609999999</v>
      </c>
    </row>
    <row r="30" spans="1:6" ht="18" customHeight="1" x14ac:dyDescent="0.35">
      <c r="A30" s="12" t="s">
        <v>10</v>
      </c>
      <c r="B30" s="45">
        <f>+'Unallocated Detail'!B255</f>
        <v>32336039.32</v>
      </c>
      <c r="C30" s="28">
        <f>+'Unallocated Detail'!C255</f>
        <v>14238315.209999999</v>
      </c>
      <c r="D30" s="28">
        <f>+'Unallocated Detail'!D255</f>
        <v>2193393.96</v>
      </c>
      <c r="E30" s="44">
        <v>0</v>
      </c>
      <c r="F30" s="22">
        <f t="shared" si="0"/>
        <v>48767748.490000002</v>
      </c>
    </row>
    <row r="31" spans="1:6" ht="18" customHeight="1" x14ac:dyDescent="0.35">
      <c r="A31" s="12" t="s">
        <v>9</v>
      </c>
      <c r="B31" s="45">
        <f>+'Unallocated Detail'!B260</f>
        <v>2116444.2400000002</v>
      </c>
      <c r="C31" s="28">
        <f>+'Unallocated Detail'!C260</f>
        <v>331263.90000000002</v>
      </c>
      <c r="D31" s="28">
        <f>+'Unallocated Detail'!D260</f>
        <v>5222980.82</v>
      </c>
      <c r="E31" s="44">
        <v>0</v>
      </c>
      <c r="F31" s="22">
        <f t="shared" si="0"/>
        <v>7670688.9600000009</v>
      </c>
    </row>
    <row r="32" spans="1:6" ht="18" customHeight="1" x14ac:dyDescent="0.35">
      <c r="A32" s="12" t="s">
        <v>8</v>
      </c>
      <c r="B32" s="45">
        <f>+'Unallocated Detail'!B263</f>
        <v>2853758</v>
      </c>
      <c r="C32" s="44">
        <f>+'Unallocated Detail'!C263</f>
        <v>0</v>
      </c>
      <c r="D32" s="44">
        <f>+'Unallocated Detail'!D263</f>
        <v>0</v>
      </c>
      <c r="E32" s="44">
        <v>0</v>
      </c>
      <c r="F32" s="22">
        <f t="shared" si="0"/>
        <v>2853758</v>
      </c>
    </row>
    <row r="33" spans="1:6" ht="18" customHeight="1" x14ac:dyDescent="0.35">
      <c r="A33" s="21" t="s">
        <v>7</v>
      </c>
      <c r="B33" s="45">
        <f>+'Unallocated Detail'!B271</f>
        <v>2341780.39</v>
      </c>
      <c r="C33" s="28">
        <f>+'Unallocated Detail'!C271</f>
        <v>380663.95000000007</v>
      </c>
      <c r="D33" s="28">
        <f>+'Unallocated Detail'!D271</f>
        <v>0</v>
      </c>
      <c r="E33" s="44">
        <v>0</v>
      </c>
      <c r="F33" s="22">
        <f t="shared" si="0"/>
        <v>2722444.3400000003</v>
      </c>
    </row>
    <row r="34" spans="1:6" ht="18" customHeight="1" x14ac:dyDescent="0.35">
      <c r="A34" s="12" t="s">
        <v>686</v>
      </c>
      <c r="B34" s="45">
        <f>+'Unallocated Detail'!B276</f>
        <v>20102017.550000001</v>
      </c>
      <c r="C34" s="28">
        <f>+'Unallocated Detail'!C276</f>
        <v>8765973.0099999998</v>
      </c>
      <c r="D34" s="28">
        <f>+'Unallocated Detail'!D276</f>
        <v>900862.28</v>
      </c>
      <c r="E34" s="44">
        <v>0</v>
      </c>
      <c r="F34" s="22">
        <f t="shared" si="0"/>
        <v>29768852.840000004</v>
      </c>
    </row>
    <row r="35" spans="1:6" ht="18" customHeight="1" x14ac:dyDescent="0.35">
      <c r="A35" s="12" t="s">
        <v>687</v>
      </c>
      <c r="B35" s="45">
        <f>+'Unallocated Detail'!B281</f>
        <v>10247865.940000001</v>
      </c>
      <c r="C35" s="44">
        <f>+'Unallocated Detail'!C281</f>
        <v>4906592.8600000003</v>
      </c>
      <c r="D35" s="44">
        <f>+'Unallocated Detail'!D281</f>
        <v>0</v>
      </c>
      <c r="E35" s="44">
        <v>0</v>
      </c>
      <c r="F35" s="22">
        <f t="shared" si="0"/>
        <v>15154458.800000001</v>
      </c>
    </row>
    <row r="36" spans="1:6" ht="18" customHeight="1" x14ac:dyDescent="0.35">
      <c r="A36" s="12" t="s">
        <v>688</v>
      </c>
      <c r="B36" s="26">
        <f>+'Unallocated Detail'!B286</f>
        <v>-4584476.74</v>
      </c>
      <c r="C36" s="46">
        <f>+'Unallocated Detail'!C286</f>
        <v>396028.88999999966</v>
      </c>
      <c r="D36" s="46">
        <f>+'Unallocated Detail'!D286</f>
        <v>0</v>
      </c>
      <c r="E36" s="25">
        <v>0</v>
      </c>
      <c r="F36" s="24">
        <f t="shared" si="0"/>
        <v>-4188447.8500000006</v>
      </c>
    </row>
    <row r="37" spans="1:6" ht="18" customHeight="1" x14ac:dyDescent="0.35">
      <c r="A37" s="15" t="s">
        <v>689</v>
      </c>
      <c r="B37" s="14">
        <f>SUM(B21:B36)</f>
        <v>213638416.00999999</v>
      </c>
      <c r="C37" s="14">
        <f>SUM(C21:C36)</f>
        <v>82284873.520000011</v>
      </c>
      <c r="D37" s="14">
        <f>SUM(D21:D36)</f>
        <v>26858527.910000004</v>
      </c>
      <c r="E37" s="14">
        <f>SUM(E21:E36)</f>
        <v>0</v>
      </c>
      <c r="F37" s="13">
        <f>SUM(F21:F36)</f>
        <v>322781817.43999988</v>
      </c>
    </row>
    <row r="38" spans="1:6" ht="12" customHeight="1" x14ac:dyDescent="0.35">
      <c r="A38" s="12"/>
      <c r="B38" s="28"/>
      <c r="C38" s="28"/>
      <c r="D38" s="28"/>
      <c r="E38" s="28"/>
      <c r="F38" s="4"/>
    </row>
    <row r="39" spans="1:6" ht="18" customHeight="1" x14ac:dyDescent="0.35">
      <c r="A39" s="9" t="s">
        <v>6</v>
      </c>
      <c r="B39" s="14">
        <f>B12-B37</f>
        <v>45044681.769999981</v>
      </c>
      <c r="C39" s="14">
        <f>C12-C37</f>
        <v>32528379.359999985</v>
      </c>
      <c r="D39" s="14">
        <f>D12-D37</f>
        <v>-26858527.910000004</v>
      </c>
      <c r="E39" s="14">
        <f>E12-E37</f>
        <v>0</v>
      </c>
      <c r="F39" s="123">
        <f>F12-F37</f>
        <v>50714533.220000088</v>
      </c>
    </row>
    <row r="40" spans="1:6" ht="13.5" customHeight="1" x14ac:dyDescent="0.35">
      <c r="A40" s="12"/>
      <c r="B40" s="28"/>
      <c r="C40" s="28"/>
      <c r="D40" s="28"/>
      <c r="E40" s="28"/>
      <c r="F40" s="4"/>
    </row>
    <row r="41" spans="1:6" ht="18" customHeight="1" x14ac:dyDescent="0.35">
      <c r="A41" s="9" t="s">
        <v>5</v>
      </c>
      <c r="B41" s="28"/>
      <c r="C41" s="28"/>
      <c r="D41" s="28"/>
      <c r="E41" s="28"/>
      <c r="F41" s="4"/>
    </row>
    <row r="42" spans="1:6" ht="18" customHeight="1" x14ac:dyDescent="0.35">
      <c r="A42" s="21" t="s">
        <v>685</v>
      </c>
      <c r="B42" s="14">
        <f>+'Unallocated Detail'!B294</f>
        <v>-40522042.25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-40522042.25</v>
      </c>
    </row>
    <row r="43" spans="1:6" ht="18" customHeight="1" x14ac:dyDescent="0.35">
      <c r="A43" s="12" t="s">
        <v>4</v>
      </c>
      <c r="B43" s="45">
        <v>0</v>
      </c>
      <c r="C43" s="101">
        <v>0</v>
      </c>
      <c r="D43" s="101">
        <v>0</v>
      </c>
      <c r="E43" s="101">
        <f>+'Unallocated Detail'!I320</f>
        <v>-5138069.6099999994</v>
      </c>
      <c r="F43" s="68">
        <f>SUM(B43:E43)</f>
        <v>-5138069.6099999994</v>
      </c>
    </row>
    <row r="44" spans="1:6" ht="18" customHeight="1" x14ac:dyDescent="0.35">
      <c r="A44" s="43" t="s">
        <v>3</v>
      </c>
      <c r="B44" s="45">
        <v>0</v>
      </c>
      <c r="C44" s="44">
        <v>0</v>
      </c>
      <c r="D44" s="44">
        <v>0</v>
      </c>
      <c r="E44" s="44">
        <f>+'Unallocated Detail'!I331</f>
        <v>22044623.600000001</v>
      </c>
      <c r="F44" s="22">
        <f>SUM(B44:E44)</f>
        <v>22044623.600000001</v>
      </c>
    </row>
    <row r="45" spans="1:6" ht="18" customHeight="1" x14ac:dyDescent="0.35">
      <c r="A45" s="43" t="s">
        <v>2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6" ht="18" customHeight="1" x14ac:dyDescent="0.35">
      <c r="A46" s="9" t="s">
        <v>1</v>
      </c>
      <c r="B46" s="14">
        <f>SUM(B42:B45)</f>
        <v>-40522042.25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16906553.990000002</v>
      </c>
      <c r="F46" s="14">
        <f t="shared" si="1"/>
        <v>-23615488.259999998</v>
      </c>
    </row>
    <row r="47" spans="1:6" ht="18" customHeight="1" x14ac:dyDescent="0.35">
      <c r="A47" s="12"/>
      <c r="B47" s="28"/>
      <c r="C47" s="28"/>
      <c r="D47" s="28"/>
      <c r="E47" s="28"/>
      <c r="F47" s="4"/>
    </row>
    <row r="48" spans="1:6" ht="18" customHeight="1" x14ac:dyDescent="0.6">
      <c r="A48" s="42" t="s">
        <v>0</v>
      </c>
      <c r="B48" s="41">
        <f>B39-B46</f>
        <v>85566724.019999981</v>
      </c>
      <c r="C48" s="41">
        <f>C39-C46</f>
        <v>32528379.359999985</v>
      </c>
      <c r="D48" s="41">
        <f>D39-D46</f>
        <v>-26858527.910000004</v>
      </c>
      <c r="E48" s="41">
        <f>E39-E46</f>
        <v>-16906553.990000002</v>
      </c>
      <c r="F48" s="40">
        <f>F39-F46</f>
        <v>74330021.480000079</v>
      </c>
    </row>
    <row r="49" spans="1:6" x14ac:dyDescent="0.35">
      <c r="A49" s="39"/>
      <c r="B49" s="38"/>
      <c r="C49" s="38"/>
      <c r="D49" s="38"/>
      <c r="E49" s="38"/>
      <c r="F49" s="37"/>
    </row>
    <row r="50" spans="1:6" ht="18" customHeight="1" x14ac:dyDescent="0.35"/>
    <row r="51" spans="1:6" ht="18" customHeight="1" x14ac:dyDescent="0.35"/>
    <row r="52" spans="1:6" ht="18" customHeight="1" x14ac:dyDescent="0.35"/>
    <row r="53" spans="1:6" ht="18" customHeight="1" x14ac:dyDescent="0.35"/>
    <row r="54" spans="1:6" ht="18" customHeight="1" x14ac:dyDescent="0.35"/>
    <row r="55" spans="1:6" ht="18" customHeight="1" x14ac:dyDescent="0.35"/>
    <row r="56" spans="1:6" ht="18" customHeight="1" x14ac:dyDescent="0.35"/>
    <row r="57" spans="1:6" ht="18" customHeight="1" x14ac:dyDescent="0.35"/>
    <row r="58" spans="1:6" ht="18" customHeight="1" x14ac:dyDescent="0.35"/>
    <row r="59" spans="1:6" ht="18" customHeight="1" x14ac:dyDescent="0.35"/>
    <row r="60" spans="1:6" ht="18" customHeight="1" x14ac:dyDescent="0.35">
      <c r="B60" s="3"/>
      <c r="C60" s="3"/>
      <c r="D60" s="3"/>
      <c r="E60" s="3"/>
      <c r="F60" s="3"/>
    </row>
    <row r="61" spans="1:6" ht="18" customHeight="1" x14ac:dyDescent="0.35">
      <c r="B61" s="3"/>
      <c r="C61" s="3"/>
      <c r="D61" s="3"/>
      <c r="E61" s="3"/>
      <c r="F61" s="3"/>
    </row>
    <row r="62" spans="1:6" ht="18" customHeight="1" x14ac:dyDescent="0.35">
      <c r="B62" s="3"/>
      <c r="C62" s="3"/>
      <c r="D62" s="3"/>
      <c r="E62" s="3"/>
      <c r="F62" s="3"/>
    </row>
    <row r="63" spans="1:6" ht="18" customHeight="1" x14ac:dyDescent="0.35">
      <c r="B63" s="3"/>
      <c r="C63" s="3"/>
      <c r="D63" s="3"/>
      <c r="E63" s="3"/>
      <c r="F63" s="3"/>
    </row>
    <row r="64" spans="1:6" ht="18" customHeight="1" x14ac:dyDescent="0.3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R24" sqref="R24"/>
    </sheetView>
  </sheetViews>
  <sheetFormatPr defaultColWidth="8.7265625" defaultRowHeight="12.5" x14ac:dyDescent="0.25"/>
  <cols>
    <col min="1" max="1" width="5.453125" style="58" customWidth="1"/>
    <col min="2" max="2" width="55.7265625" style="58" customWidth="1"/>
    <col min="3" max="3" width="17.26953125" style="58" customWidth="1"/>
    <col min="4" max="4" width="21.7265625" style="58" customWidth="1"/>
    <col min="5" max="5" width="17.26953125" style="58" customWidth="1"/>
    <col min="6" max="7" width="13.7265625" style="58" customWidth="1"/>
    <col min="8" max="8" width="16.26953125" style="58" customWidth="1"/>
    <col min="9" max="9" width="8.7265625" style="58" customWidth="1"/>
    <col min="10" max="16384" width="8.7265625" style="58"/>
  </cols>
  <sheetData>
    <row r="1" spans="1:8" ht="16.149999999999999" customHeight="1" x14ac:dyDescent="0.3">
      <c r="A1" s="59"/>
      <c r="B1" s="59" t="s">
        <v>330</v>
      </c>
      <c r="C1" s="59"/>
      <c r="D1" s="59"/>
      <c r="E1" s="59"/>
      <c r="F1" s="59"/>
      <c r="G1" s="59"/>
      <c r="H1" s="59"/>
    </row>
    <row r="2" spans="1:8" ht="16.149999999999999" customHeight="1" x14ac:dyDescent="0.3">
      <c r="A2" s="59"/>
      <c r="B2" s="59" t="s">
        <v>340</v>
      </c>
      <c r="C2" s="59"/>
      <c r="D2" s="59"/>
      <c r="E2" s="59"/>
      <c r="F2" s="59"/>
      <c r="G2" s="59"/>
      <c r="H2" s="59"/>
    </row>
    <row r="3" spans="1:8" ht="16.149999999999999" customHeight="1" x14ac:dyDescent="0.3">
      <c r="B3" s="59" t="str">
        <f>Allocated!A3</f>
        <v>FOR THE MONTH ENDED OCTOBER 31, 2023</v>
      </c>
      <c r="C3" s="59"/>
      <c r="D3" s="59"/>
      <c r="E3" s="59"/>
      <c r="F3" s="59"/>
      <c r="G3" s="59"/>
      <c r="H3" s="59"/>
    </row>
    <row r="4" spans="1:8" ht="15" customHeight="1" x14ac:dyDescent="0.25">
      <c r="A4" s="121"/>
      <c r="B4" s="121"/>
      <c r="C4" s="121"/>
      <c r="D4" s="121"/>
      <c r="E4" s="121"/>
      <c r="F4" s="121"/>
      <c r="G4" s="121"/>
      <c r="H4" s="121"/>
    </row>
    <row r="5" spans="1:8" ht="16.149999999999999" customHeight="1" x14ac:dyDescent="0.25">
      <c r="A5" s="121"/>
      <c r="B5" s="121" t="str">
        <f>Allocated!A6</f>
        <v>(Spread is based on allocation factors developed for the 12 ME 12/31/2022)</v>
      </c>
      <c r="C5" s="121"/>
      <c r="D5" s="121"/>
      <c r="E5" s="121"/>
      <c r="F5" s="121"/>
      <c r="G5" s="121"/>
      <c r="H5" s="121"/>
    </row>
    <row r="6" spans="1:8" ht="10.5" customHeight="1" x14ac:dyDescent="0.25"/>
    <row r="7" spans="1:8" ht="50" x14ac:dyDescent="0.25">
      <c r="A7" s="60"/>
      <c r="B7" s="61" t="s">
        <v>341</v>
      </c>
      <c r="C7" s="62" t="s">
        <v>342</v>
      </c>
      <c r="D7" s="62" t="s">
        <v>343</v>
      </c>
      <c r="E7" s="63" t="s">
        <v>653</v>
      </c>
      <c r="F7" s="126" t="s">
        <v>654</v>
      </c>
      <c r="G7" s="126" t="s">
        <v>655</v>
      </c>
      <c r="H7" s="62" t="s">
        <v>31</v>
      </c>
    </row>
    <row r="8" spans="1:8" ht="16.149999999999999" customHeight="1" x14ac:dyDescent="0.25">
      <c r="A8" s="87" t="s">
        <v>14</v>
      </c>
      <c r="B8" s="64"/>
      <c r="C8" s="65"/>
      <c r="D8" s="65"/>
      <c r="E8" s="66"/>
      <c r="F8" s="67"/>
      <c r="G8" s="67"/>
      <c r="H8" s="68"/>
    </row>
    <row r="9" spans="1:8" ht="16.149999999999999" customHeight="1" x14ac:dyDescent="0.25">
      <c r="A9" s="87"/>
      <c r="B9" s="69" t="s">
        <v>344</v>
      </c>
      <c r="C9" s="70">
        <f>+'Unallocated Detail'!E216</f>
        <v>24599.95</v>
      </c>
      <c r="D9" s="70">
        <f>+'Unallocated Detail'!F216</f>
        <v>17675.27</v>
      </c>
      <c r="E9" s="73">
        <v>1</v>
      </c>
      <c r="F9" s="71">
        <f>VLOOKUP($E9,$B$69:$G$74,5,FALSE)</f>
        <v>0.58189999999999997</v>
      </c>
      <c r="G9" s="71">
        <f>VLOOKUP($E9,$B$69:$G$74,6,FALSE)</f>
        <v>0.41810000000000003</v>
      </c>
      <c r="H9" s="72">
        <f>C9+D9</f>
        <v>42275.22</v>
      </c>
    </row>
    <row r="10" spans="1:8" ht="16.149999999999999" customHeight="1" x14ac:dyDescent="0.25">
      <c r="A10" s="87" t="s">
        <v>345</v>
      </c>
      <c r="B10" s="69" t="s">
        <v>346</v>
      </c>
      <c r="C10" s="84">
        <f>+'Unallocated Detail'!E217</f>
        <v>140264.65</v>
      </c>
      <c r="D10" s="84">
        <f>+'Unallocated Detail'!F217</f>
        <v>83442.91</v>
      </c>
      <c r="E10" s="73">
        <v>2</v>
      </c>
      <c r="F10" s="71">
        <f>VLOOKUP($E10,$B$69:$G$74,5,FALSE)</f>
        <v>0.627</v>
      </c>
      <c r="G10" s="71">
        <f>VLOOKUP($E10,$B$69:$G$74,6,FALSE)</f>
        <v>0.373</v>
      </c>
      <c r="H10" s="86">
        <f>C10+D10</f>
        <v>223707.56</v>
      </c>
    </row>
    <row r="11" spans="1:8" ht="16.149999999999999" customHeight="1" x14ac:dyDescent="0.25">
      <c r="A11" s="87" t="s">
        <v>345</v>
      </c>
      <c r="B11" s="69" t="s">
        <v>347</v>
      </c>
      <c r="C11" s="84">
        <f>+'Unallocated Detail'!E218</f>
        <v>1513414.46</v>
      </c>
      <c r="D11" s="84">
        <f>+'Unallocated Detail'!F218</f>
        <v>1087357.51</v>
      </c>
      <c r="E11" s="73">
        <v>1</v>
      </c>
      <c r="F11" s="71">
        <f>VLOOKUP($E11,$B$69:$G$74,5,FALSE)</f>
        <v>0.58189999999999997</v>
      </c>
      <c r="G11" s="71">
        <f>VLOOKUP($E11,$B$69:$G$74,6,FALSE)</f>
        <v>0.41810000000000003</v>
      </c>
      <c r="H11" s="86">
        <f>C11+D11</f>
        <v>2600771.9699999997</v>
      </c>
    </row>
    <row r="12" spans="1:8" ht="16.149999999999999" customHeight="1" x14ac:dyDescent="0.25">
      <c r="A12" s="87" t="s">
        <v>345</v>
      </c>
      <c r="B12" s="119" t="s">
        <v>652</v>
      </c>
      <c r="C12" s="84">
        <f>+'Unallocated Detail'!E219</f>
        <v>-31853.67</v>
      </c>
      <c r="D12" s="84">
        <f>+'Unallocated Detail'!F219</f>
        <v>-16659.38</v>
      </c>
      <c r="E12" s="73">
        <v>4</v>
      </c>
      <c r="F12" s="71">
        <f>VLOOKUP($E12,$B$69:$G$74,5,FALSE)</f>
        <v>0.65659999999999996</v>
      </c>
      <c r="G12" s="71">
        <f>VLOOKUP($E12,$B$69:$G$74,6,FALSE)</f>
        <v>0.34339999999999998</v>
      </c>
      <c r="H12" s="86">
        <f>C12+D12</f>
        <v>-48513.05</v>
      </c>
    </row>
    <row r="13" spans="1:8" ht="16.149999999999999" customHeight="1" x14ac:dyDescent="0.25">
      <c r="A13" s="87" t="s">
        <v>345</v>
      </c>
      <c r="B13" s="69" t="s">
        <v>348</v>
      </c>
      <c r="C13" s="74">
        <f>+'Unallocated Detail'!E220</f>
        <v>0</v>
      </c>
      <c r="D13" s="74">
        <f>+'Unallocated Detail'!F220</f>
        <v>0</v>
      </c>
      <c r="E13" s="82">
        <v>1</v>
      </c>
      <c r="F13" s="75">
        <f>VLOOKUP($E13,$B$69:$G$74,5,FALSE)</f>
        <v>0.58189999999999997</v>
      </c>
      <c r="G13" s="75">
        <f>VLOOKUP($E13,$B$69:$G$74,6,FALSE)</f>
        <v>0.41810000000000003</v>
      </c>
      <c r="H13" s="74">
        <f>C13+D13</f>
        <v>0</v>
      </c>
    </row>
    <row r="14" spans="1:8" ht="16.149999999999999" customHeight="1" x14ac:dyDescent="0.25">
      <c r="A14" s="87" t="s">
        <v>345</v>
      </c>
      <c r="B14" s="64" t="s">
        <v>349</v>
      </c>
      <c r="C14" s="84">
        <f>SUM(C9:C13)</f>
        <v>1646425.3900000001</v>
      </c>
      <c r="D14" s="84">
        <f>SUM(D9:D13)</f>
        <v>1171816.31</v>
      </c>
      <c r="E14" s="73"/>
      <c r="F14" s="76"/>
      <c r="G14" s="77"/>
      <c r="H14" s="86">
        <f>SUM(H9:H13)</f>
        <v>2818241.7</v>
      </c>
    </row>
    <row r="15" spans="1:8" ht="16.149999999999999" customHeight="1" x14ac:dyDescent="0.25">
      <c r="A15" s="87" t="s">
        <v>13</v>
      </c>
      <c r="B15" s="64"/>
      <c r="C15" s="84"/>
      <c r="D15" s="84"/>
      <c r="E15" s="73"/>
      <c r="F15" s="77"/>
      <c r="G15" s="77"/>
      <c r="H15" s="86"/>
    </row>
    <row r="16" spans="1:8" ht="16.149999999999999" customHeight="1" x14ac:dyDescent="0.25">
      <c r="A16" s="87"/>
      <c r="B16" s="69" t="s">
        <v>350</v>
      </c>
      <c r="C16" s="84">
        <f>+'Unallocated Detail'!E223</f>
        <v>12518.38</v>
      </c>
      <c r="D16" s="84">
        <f>+'Unallocated Detail'!F223</f>
        <v>8994.51</v>
      </c>
      <c r="E16" s="73">
        <v>1</v>
      </c>
      <c r="F16" s="71">
        <f t="shared" ref="F16:F22" si="0">VLOOKUP($E16,$B$69:$G$74,5,FALSE)</f>
        <v>0.58189999999999997</v>
      </c>
      <c r="G16" s="71">
        <f t="shared" ref="G16:G22" si="1">VLOOKUP($E16,$B$69:$G$74,6,FALSE)</f>
        <v>0.41810000000000003</v>
      </c>
      <c r="H16" s="86">
        <f t="shared" ref="H16:H22" si="2">C16+D16</f>
        <v>21512.89</v>
      </c>
    </row>
    <row r="17" spans="1:8" ht="16.149999999999999" customHeight="1" x14ac:dyDescent="0.25">
      <c r="A17" s="87" t="s">
        <v>345</v>
      </c>
      <c r="B17" s="69" t="s">
        <v>351</v>
      </c>
      <c r="C17" s="84">
        <f>+'Unallocated Detail'!E224</f>
        <v>134187.64000000001</v>
      </c>
      <c r="D17" s="84">
        <f>+'Unallocated Detail'!F224</f>
        <v>96414.95</v>
      </c>
      <c r="E17" s="73">
        <v>1</v>
      </c>
      <c r="F17" s="71">
        <f t="shared" si="0"/>
        <v>0.58189999999999997</v>
      </c>
      <c r="G17" s="71">
        <f t="shared" si="1"/>
        <v>0.41810000000000003</v>
      </c>
      <c r="H17" s="86">
        <f t="shared" si="2"/>
        <v>230602.59000000003</v>
      </c>
    </row>
    <row r="18" spans="1:8" ht="16.149999999999999" customHeight="1" x14ac:dyDescent="0.25">
      <c r="A18" s="87" t="s">
        <v>345</v>
      </c>
      <c r="B18" s="69" t="s">
        <v>352</v>
      </c>
      <c r="C18" s="84">
        <f>+'Unallocated Detail'!E225</f>
        <v>53.59</v>
      </c>
      <c r="D18" s="84">
        <f>+'Unallocated Detail'!F225</f>
        <v>38.5</v>
      </c>
      <c r="E18" s="73">
        <v>1</v>
      </c>
      <c r="F18" s="71">
        <f t="shared" si="0"/>
        <v>0.58189999999999997</v>
      </c>
      <c r="G18" s="71">
        <f t="shared" si="1"/>
        <v>0.41810000000000003</v>
      </c>
      <c r="H18" s="86">
        <f t="shared" si="2"/>
        <v>92.09</v>
      </c>
    </row>
    <row r="19" spans="1:8" ht="16.149999999999999" customHeight="1" x14ac:dyDescent="0.25">
      <c r="A19" s="87"/>
      <c r="B19" s="69" t="s">
        <v>353</v>
      </c>
      <c r="C19" s="84">
        <f>+'Unallocated Detail'!E226</f>
        <v>0</v>
      </c>
      <c r="D19" s="84">
        <f>+'Unallocated Detail'!F226</f>
        <v>0</v>
      </c>
      <c r="E19" s="73">
        <v>1</v>
      </c>
      <c r="F19" s="71">
        <f t="shared" si="0"/>
        <v>0.58189999999999997</v>
      </c>
      <c r="G19" s="71">
        <f t="shared" si="1"/>
        <v>0.41810000000000003</v>
      </c>
      <c r="H19" s="86">
        <f t="shared" si="2"/>
        <v>0</v>
      </c>
    </row>
    <row r="20" spans="1:8" ht="16.149999999999999" customHeight="1" x14ac:dyDescent="0.25">
      <c r="A20" s="87" t="s">
        <v>345</v>
      </c>
      <c r="B20" s="69" t="s">
        <v>354</v>
      </c>
      <c r="C20" s="84">
        <f>+'Unallocated Detail'!E227</f>
        <v>-13444.62</v>
      </c>
      <c r="D20" s="84">
        <f>+'Unallocated Detail'!F227</f>
        <v>-9660.08</v>
      </c>
      <c r="E20" s="73">
        <v>1</v>
      </c>
      <c r="F20" s="71">
        <f t="shared" si="0"/>
        <v>0.58189999999999997</v>
      </c>
      <c r="G20" s="71">
        <f t="shared" si="1"/>
        <v>0.41810000000000003</v>
      </c>
      <c r="H20" s="86">
        <f t="shared" si="2"/>
        <v>-23104.7</v>
      </c>
    </row>
    <row r="21" spans="1:8" ht="16.149999999999999" customHeight="1" x14ac:dyDescent="0.25">
      <c r="A21" s="87"/>
      <c r="B21" s="69" t="s">
        <v>355</v>
      </c>
      <c r="C21" s="84">
        <f>+'Unallocated Detail'!E228</f>
        <v>0</v>
      </c>
      <c r="D21" s="84">
        <f>+'Unallocated Detail'!F228</f>
        <v>0</v>
      </c>
      <c r="E21" s="73">
        <v>1</v>
      </c>
      <c r="F21" s="71">
        <f t="shared" si="0"/>
        <v>0.58189999999999997</v>
      </c>
      <c r="G21" s="71">
        <f t="shared" si="1"/>
        <v>0.41810000000000003</v>
      </c>
      <c r="H21" s="86">
        <f t="shared" si="2"/>
        <v>0</v>
      </c>
    </row>
    <row r="22" spans="1:8" ht="16.149999999999999" customHeight="1" x14ac:dyDescent="0.25">
      <c r="A22" s="87"/>
      <c r="B22" s="69" t="s">
        <v>356</v>
      </c>
      <c r="C22" s="74">
        <f>+'Unallocated Detail'!E229</f>
        <v>0</v>
      </c>
      <c r="D22" s="74">
        <f>+'Unallocated Detail'!F229</f>
        <v>0</v>
      </c>
      <c r="E22" s="82">
        <v>1</v>
      </c>
      <c r="F22" s="75">
        <f t="shared" si="0"/>
        <v>0.58189999999999997</v>
      </c>
      <c r="G22" s="75">
        <f t="shared" si="1"/>
        <v>0.41810000000000003</v>
      </c>
      <c r="H22" s="74">
        <f t="shared" si="2"/>
        <v>0</v>
      </c>
    </row>
    <row r="23" spans="1:8" ht="16.149999999999999" customHeight="1" x14ac:dyDescent="0.25">
      <c r="A23" s="87" t="s">
        <v>345</v>
      </c>
      <c r="B23" s="64" t="s">
        <v>349</v>
      </c>
      <c r="C23" s="84">
        <f>SUM(C16:C22)</f>
        <v>133314.99000000002</v>
      </c>
      <c r="D23" s="84">
        <f>SUM(D16:D22)</f>
        <v>95787.87999999999</v>
      </c>
      <c r="E23" s="73"/>
      <c r="F23" s="76"/>
      <c r="G23" s="77"/>
      <c r="H23" s="86">
        <f>SUM(H16:H22)</f>
        <v>229102.87000000002</v>
      </c>
    </row>
    <row r="24" spans="1:8" ht="16.149999999999999" customHeight="1" x14ac:dyDescent="0.25">
      <c r="A24" s="87" t="s">
        <v>11</v>
      </c>
      <c r="B24" s="64"/>
      <c r="C24" s="84"/>
      <c r="D24" s="84"/>
      <c r="E24" s="73"/>
      <c r="F24" s="77"/>
      <c r="G24" s="77"/>
      <c r="H24" s="86"/>
    </row>
    <row r="25" spans="1:8" ht="16.149999999999999" customHeight="1" x14ac:dyDescent="0.25">
      <c r="A25" s="87"/>
      <c r="B25" s="69" t="s">
        <v>357</v>
      </c>
      <c r="C25" s="84">
        <f>+'Unallocated Detail'!E235</f>
        <v>5898480.8899999997</v>
      </c>
      <c r="D25" s="84">
        <f>+'Unallocated Detail'!F235</f>
        <v>3084470.86</v>
      </c>
      <c r="E25" s="73">
        <v>4</v>
      </c>
      <c r="F25" s="71">
        <f t="shared" ref="F25:F37" si="3">VLOOKUP($E25,$B$69:$G$74,5,FALSE)</f>
        <v>0.65659999999999996</v>
      </c>
      <c r="G25" s="71">
        <f t="shared" ref="G25:G37" si="4">VLOOKUP($E25,$B$69:$G$74,6,FALSE)</f>
        <v>0.34339999999999998</v>
      </c>
      <c r="H25" s="86">
        <f t="shared" ref="H25:H37" si="5">C25+D25</f>
        <v>8982951.75</v>
      </c>
    </row>
    <row r="26" spans="1:8" ht="16.149999999999999" customHeight="1" x14ac:dyDescent="0.25">
      <c r="A26" s="87"/>
      <c r="B26" s="69" t="s">
        <v>358</v>
      </c>
      <c r="C26" s="84">
        <f>+'Unallocated Detail'!E236</f>
        <v>841402.17</v>
      </c>
      <c r="D26" s="84">
        <f>+'Unallocated Detail'!F236</f>
        <v>440050.91</v>
      </c>
      <c r="E26" s="73">
        <v>4</v>
      </c>
      <c r="F26" s="71">
        <f t="shared" si="3"/>
        <v>0.65659999999999996</v>
      </c>
      <c r="G26" s="71">
        <f t="shared" si="4"/>
        <v>0.34339999999999998</v>
      </c>
      <c r="H26" s="86">
        <f t="shared" si="5"/>
        <v>1281453.08</v>
      </c>
    </row>
    <row r="27" spans="1:8" ht="16.149999999999999" customHeight="1" x14ac:dyDescent="0.25">
      <c r="A27" s="87" t="s">
        <v>345</v>
      </c>
      <c r="B27" s="69" t="s">
        <v>359</v>
      </c>
      <c r="C27" s="84">
        <f>+'Unallocated Detail'!E237</f>
        <v>-2719013.66</v>
      </c>
      <c r="D27" s="84">
        <f>+'Unallocated Detail'!F237</f>
        <v>-1422036.67</v>
      </c>
      <c r="E27" s="73">
        <v>4</v>
      </c>
      <c r="F27" s="71">
        <f t="shared" si="3"/>
        <v>0.65659999999999996</v>
      </c>
      <c r="G27" s="71">
        <f t="shared" si="4"/>
        <v>0.34339999999999998</v>
      </c>
      <c r="H27" s="86">
        <f t="shared" si="5"/>
        <v>-4141050.33</v>
      </c>
    </row>
    <row r="28" spans="1:8" ht="16.149999999999999" customHeight="1" x14ac:dyDescent="0.25">
      <c r="A28" s="87" t="s">
        <v>345</v>
      </c>
      <c r="B28" s="69" t="s">
        <v>360</v>
      </c>
      <c r="C28" s="84">
        <f>+'Unallocated Detail'!E238</f>
        <v>1774837.74</v>
      </c>
      <c r="D28" s="84">
        <f>+'Unallocated Detail'!F238</f>
        <v>928235.27</v>
      </c>
      <c r="E28" s="73">
        <v>4</v>
      </c>
      <c r="F28" s="71">
        <f t="shared" si="3"/>
        <v>0.65659999999999996</v>
      </c>
      <c r="G28" s="71">
        <f t="shared" si="4"/>
        <v>0.34339999999999998</v>
      </c>
      <c r="H28" s="86">
        <f t="shared" si="5"/>
        <v>2703073.01</v>
      </c>
    </row>
    <row r="29" spans="1:8" ht="16.149999999999999" customHeight="1" x14ac:dyDescent="0.25">
      <c r="A29" s="87" t="s">
        <v>345</v>
      </c>
      <c r="B29" s="69" t="s">
        <v>361</v>
      </c>
      <c r="C29" s="84">
        <f>+'Unallocated Detail'!E239</f>
        <v>-10720.1</v>
      </c>
      <c r="D29" s="84">
        <f>+'Unallocated Detail'!F239</f>
        <v>-7421.85</v>
      </c>
      <c r="E29" s="73">
        <v>3</v>
      </c>
      <c r="F29" s="71">
        <f t="shared" si="3"/>
        <v>0.59089999999999998</v>
      </c>
      <c r="G29" s="71">
        <f t="shared" si="4"/>
        <v>0.40910000000000002</v>
      </c>
      <c r="H29" s="86">
        <f t="shared" si="5"/>
        <v>-18141.95</v>
      </c>
    </row>
    <row r="30" spans="1:8" ht="16.149999999999999" customHeight="1" x14ac:dyDescent="0.25">
      <c r="A30" s="87" t="s">
        <v>345</v>
      </c>
      <c r="B30" s="69" t="s">
        <v>362</v>
      </c>
      <c r="C30" s="84">
        <f>+'Unallocated Detail'!E240</f>
        <v>507308.12</v>
      </c>
      <c r="D30" s="84">
        <f>+'Unallocated Detail'!F240</f>
        <v>364505.19</v>
      </c>
      <c r="E30" s="73">
        <v>1</v>
      </c>
      <c r="F30" s="71">
        <f t="shared" si="3"/>
        <v>0.58189999999999997</v>
      </c>
      <c r="G30" s="71">
        <f t="shared" si="4"/>
        <v>0.41810000000000003</v>
      </c>
      <c r="H30" s="86">
        <f t="shared" si="5"/>
        <v>871813.31</v>
      </c>
    </row>
    <row r="31" spans="1:8" ht="16.149999999999999" customHeight="1" x14ac:dyDescent="0.25">
      <c r="A31" s="87" t="s">
        <v>345</v>
      </c>
      <c r="B31" s="69" t="s">
        <v>363</v>
      </c>
      <c r="C31" s="84">
        <f>+'Unallocated Detail'!E241</f>
        <v>850328.95</v>
      </c>
      <c r="D31" s="84">
        <f>+'Unallocated Detail'!F241</f>
        <v>495778.25</v>
      </c>
      <c r="E31" s="73">
        <v>5</v>
      </c>
      <c r="F31" s="71">
        <f t="shared" si="3"/>
        <v>0.72770000000000001</v>
      </c>
      <c r="G31" s="71">
        <f t="shared" si="4"/>
        <v>0.27229999999999999</v>
      </c>
      <c r="H31" s="86">
        <f t="shared" si="5"/>
        <v>1346107.2</v>
      </c>
    </row>
    <row r="32" spans="1:8" ht="16.149999999999999" customHeight="1" x14ac:dyDescent="0.25">
      <c r="A32" s="87"/>
      <c r="B32" s="69" t="s">
        <v>364</v>
      </c>
      <c r="C32" s="84">
        <f>+'Unallocated Detail'!E242</f>
        <v>83771.27</v>
      </c>
      <c r="D32" s="84">
        <f>+'Unallocated Detail'!F242</f>
        <v>43812.14</v>
      </c>
      <c r="E32" s="73">
        <v>4</v>
      </c>
      <c r="F32" s="71">
        <f t="shared" si="3"/>
        <v>0.65659999999999996</v>
      </c>
      <c r="G32" s="71">
        <f t="shared" si="4"/>
        <v>0.34339999999999998</v>
      </c>
      <c r="H32" s="86">
        <f t="shared" si="5"/>
        <v>127583.41</v>
      </c>
    </row>
    <row r="33" spans="1:8" ht="16.149999999999999" customHeight="1" x14ac:dyDescent="0.25">
      <c r="A33" s="87" t="s">
        <v>345</v>
      </c>
      <c r="B33" s="69" t="s">
        <v>365</v>
      </c>
      <c r="C33" s="84">
        <f>+'Unallocated Detail'!E243</f>
        <v>220.28</v>
      </c>
      <c r="D33" s="84">
        <f>+'Unallocated Detail'!F243</f>
        <v>115.21</v>
      </c>
      <c r="E33" s="73">
        <v>4</v>
      </c>
      <c r="F33" s="71">
        <f t="shared" si="3"/>
        <v>0.65659999999999996</v>
      </c>
      <c r="G33" s="71">
        <f t="shared" si="4"/>
        <v>0.34339999999999998</v>
      </c>
      <c r="H33" s="86">
        <f t="shared" si="5"/>
        <v>335.49</v>
      </c>
    </row>
    <row r="34" spans="1:8" ht="16.149999999999999" customHeight="1" x14ac:dyDescent="0.25">
      <c r="A34" s="87" t="s">
        <v>345</v>
      </c>
      <c r="B34" s="69" t="s">
        <v>366</v>
      </c>
      <c r="C34" s="84">
        <f>+'Unallocated Detail'!E244</f>
        <v>671446.42</v>
      </c>
      <c r="D34" s="84">
        <f>+'Unallocated Detail'!F244</f>
        <v>351164.64</v>
      </c>
      <c r="E34" s="73">
        <v>4</v>
      </c>
      <c r="F34" s="71">
        <f t="shared" si="3"/>
        <v>0.65659999999999996</v>
      </c>
      <c r="G34" s="71">
        <f t="shared" si="4"/>
        <v>0.34339999999999998</v>
      </c>
      <c r="H34" s="86">
        <f t="shared" si="5"/>
        <v>1022611.06</v>
      </c>
    </row>
    <row r="35" spans="1:8" ht="16.149999999999999" customHeight="1" x14ac:dyDescent="0.25">
      <c r="A35" s="87" t="s">
        <v>345</v>
      </c>
      <c r="B35" s="69" t="s">
        <v>367</v>
      </c>
      <c r="C35" s="84">
        <f>+'Unallocated Detail'!E245</f>
        <v>636553.62</v>
      </c>
      <c r="D35" s="84">
        <f>+'Unallocated Detail'!F245</f>
        <v>332915.83</v>
      </c>
      <c r="E35" s="73">
        <v>4</v>
      </c>
      <c r="F35" s="71">
        <f t="shared" si="3"/>
        <v>0.65659999999999996</v>
      </c>
      <c r="G35" s="71">
        <f t="shared" si="4"/>
        <v>0.34339999999999998</v>
      </c>
      <c r="H35" s="86">
        <f t="shared" si="5"/>
        <v>969469.45</v>
      </c>
    </row>
    <row r="36" spans="1:8" ht="16.149999999999999" customHeight="1" x14ac:dyDescent="0.25">
      <c r="A36" s="87"/>
      <c r="B36" s="69" t="s">
        <v>368</v>
      </c>
      <c r="C36" s="84">
        <f>+'Unallocated Detail'!E246</f>
        <v>0</v>
      </c>
      <c r="D36" s="84">
        <f>+'Unallocated Detail'!F246</f>
        <v>0</v>
      </c>
      <c r="E36" s="73">
        <v>4</v>
      </c>
      <c r="F36" s="71">
        <f t="shared" si="3"/>
        <v>0.65659999999999996</v>
      </c>
      <c r="G36" s="71">
        <f t="shared" si="4"/>
        <v>0.34339999999999998</v>
      </c>
      <c r="H36" s="86">
        <f t="shared" si="5"/>
        <v>0</v>
      </c>
    </row>
    <row r="37" spans="1:8" ht="16.149999999999999" customHeight="1" x14ac:dyDescent="0.25">
      <c r="A37" s="87"/>
      <c r="B37" s="69" t="s">
        <v>369</v>
      </c>
      <c r="C37" s="74">
        <f>+'Unallocated Detail'!E247</f>
        <v>1541526.65</v>
      </c>
      <c r="D37" s="74">
        <f>+'Unallocated Detail'!F247</f>
        <v>806214.15</v>
      </c>
      <c r="E37" s="82">
        <v>4</v>
      </c>
      <c r="F37" s="75">
        <f t="shared" si="3"/>
        <v>0.65659999999999996</v>
      </c>
      <c r="G37" s="75">
        <f t="shared" si="4"/>
        <v>0.34339999999999998</v>
      </c>
      <c r="H37" s="74">
        <f t="shared" si="5"/>
        <v>2347740.7999999998</v>
      </c>
    </row>
    <row r="38" spans="1:8" ht="16.149999999999999" customHeight="1" x14ac:dyDescent="0.25">
      <c r="A38" s="87" t="s">
        <v>345</v>
      </c>
      <c r="B38" s="64" t="s">
        <v>349</v>
      </c>
      <c r="C38" s="86">
        <f>SUM(C25:C37)</f>
        <v>10076142.35</v>
      </c>
      <c r="D38" s="86">
        <f>SUM(D25:D37)</f>
        <v>5417803.9300000006</v>
      </c>
      <c r="E38" s="73"/>
      <c r="F38" s="76"/>
      <c r="G38" s="77"/>
      <c r="H38" s="86">
        <f>SUM(H25:H37)</f>
        <v>15493946.280000001</v>
      </c>
    </row>
    <row r="39" spans="1:8" ht="16.149999999999999" customHeight="1" x14ac:dyDescent="0.25">
      <c r="A39" s="87" t="s">
        <v>370</v>
      </c>
      <c r="B39" s="64"/>
      <c r="C39" s="84"/>
      <c r="D39" s="84"/>
      <c r="E39" s="73"/>
      <c r="F39" s="77"/>
      <c r="G39" s="77"/>
      <c r="H39" s="86"/>
    </row>
    <row r="40" spans="1:8" ht="16.149999999999999" customHeight="1" x14ac:dyDescent="0.25">
      <c r="A40" s="87"/>
      <c r="B40" s="69" t="s">
        <v>371</v>
      </c>
      <c r="C40" s="84">
        <f>+'Unallocated Detail'!E253</f>
        <v>1431417.73</v>
      </c>
      <c r="D40" s="84">
        <f>+'Unallocated Detail'!F253</f>
        <v>748627.55</v>
      </c>
      <c r="E40" s="73">
        <v>4</v>
      </c>
      <c r="F40" s="71">
        <f>VLOOKUP($E40,$B$69:$G$74,5,FALSE)</f>
        <v>0.65659999999999996</v>
      </c>
      <c r="G40" s="71">
        <f>VLOOKUP($E40,$B$69:$G$74,6,FALSE)</f>
        <v>0.34339999999999998</v>
      </c>
      <c r="H40" s="86">
        <f>C40+D40</f>
        <v>2180045.2800000003</v>
      </c>
    </row>
    <row r="41" spans="1:8" ht="16.149999999999999" customHeight="1" x14ac:dyDescent="0.25">
      <c r="A41" s="87"/>
      <c r="B41" s="78" t="s">
        <v>372</v>
      </c>
      <c r="C41" s="74">
        <f>+'Unallocated Detail'!E254</f>
        <v>8764.74</v>
      </c>
      <c r="D41" s="74">
        <f>+'Unallocated Detail'!F254</f>
        <v>4583.9399999999996</v>
      </c>
      <c r="E41" s="82">
        <v>4</v>
      </c>
      <c r="F41" s="75">
        <f>VLOOKUP($E41,$B$69:$G$74,5,FALSE)</f>
        <v>0.65659999999999996</v>
      </c>
      <c r="G41" s="75">
        <f>VLOOKUP($E41,$B$69:$G$74,6,FALSE)</f>
        <v>0.34339999999999998</v>
      </c>
      <c r="H41" s="74">
        <f>C41+D41</f>
        <v>13348.68</v>
      </c>
    </row>
    <row r="42" spans="1:8" ht="16.149999999999999" customHeight="1" x14ac:dyDescent="0.25">
      <c r="A42" s="87"/>
      <c r="B42" s="64" t="s">
        <v>349</v>
      </c>
      <c r="C42" s="86">
        <f>SUM(C40:C41)</f>
        <v>1440182.47</v>
      </c>
      <c r="D42" s="86">
        <f>SUM(D40:D41)</f>
        <v>753211.49</v>
      </c>
      <c r="E42" s="73"/>
      <c r="F42" s="77"/>
      <c r="G42" s="77"/>
      <c r="H42" s="86">
        <f>SUM(H40:H41)</f>
        <v>2193393.9600000004</v>
      </c>
    </row>
    <row r="43" spans="1:8" ht="16.149999999999999" customHeight="1" x14ac:dyDescent="0.25">
      <c r="A43" s="87" t="s">
        <v>9</v>
      </c>
      <c r="B43" s="69"/>
      <c r="C43" s="84"/>
      <c r="D43" s="84"/>
      <c r="E43" s="73"/>
      <c r="F43" s="77"/>
      <c r="G43" s="77"/>
      <c r="H43" s="86"/>
    </row>
    <row r="44" spans="1:8" ht="16.149999999999999" customHeight="1" x14ac:dyDescent="0.25">
      <c r="A44" s="87"/>
      <c r="B44" s="69" t="s">
        <v>373</v>
      </c>
      <c r="C44" s="84">
        <f>+'Unallocated Detail'!E257</f>
        <v>3427762.53</v>
      </c>
      <c r="D44" s="84">
        <f>+'Unallocated Detail'!F257</f>
        <v>1792710.41</v>
      </c>
      <c r="E44" s="73">
        <v>4</v>
      </c>
      <c r="F44" s="71">
        <f>VLOOKUP($E44,$B$69:$G$74,5,FALSE)</f>
        <v>0.65659999999999996</v>
      </c>
      <c r="G44" s="71">
        <f>VLOOKUP($E44,$B$69:$G$74,6,FALSE)</f>
        <v>0.34339999999999998</v>
      </c>
      <c r="H44" s="86">
        <f>C44+D44</f>
        <v>5220472.9399999995</v>
      </c>
    </row>
    <row r="45" spans="1:8" ht="16.149999999999999" customHeight="1" x14ac:dyDescent="0.25">
      <c r="A45" s="87"/>
      <c r="B45" s="69" t="s">
        <v>374</v>
      </c>
      <c r="C45" s="84">
        <f>+'Unallocated Detail'!E258</f>
        <v>0</v>
      </c>
      <c r="D45" s="84">
        <f>+'Unallocated Detail'!F258</f>
        <v>0</v>
      </c>
      <c r="E45" s="73">
        <v>4</v>
      </c>
      <c r="F45" s="71">
        <f>VLOOKUP($E45,$B$69:$G$74,5,FALSE)</f>
        <v>0.65659999999999996</v>
      </c>
      <c r="G45" s="71">
        <f>VLOOKUP($E45,$B$69:$G$74,6,FALSE)</f>
        <v>0.34339999999999998</v>
      </c>
      <c r="H45" s="86">
        <f>C45+D45</f>
        <v>0</v>
      </c>
    </row>
    <row r="46" spans="1:8" ht="16.149999999999999" customHeight="1" x14ac:dyDescent="0.25">
      <c r="A46" s="87"/>
      <c r="B46" s="78" t="s">
        <v>375</v>
      </c>
      <c r="C46" s="74">
        <f>+'Unallocated Detail'!E259</f>
        <v>1646.67</v>
      </c>
      <c r="D46" s="74">
        <f>+'Unallocated Detail'!F259</f>
        <v>861.21</v>
      </c>
      <c r="E46" s="82">
        <v>4</v>
      </c>
      <c r="F46" s="75">
        <f>VLOOKUP($E46,$B$69:$G$74,5,FALSE)</f>
        <v>0.65659999999999996</v>
      </c>
      <c r="G46" s="75">
        <f>VLOOKUP($E46,$B$69:$G$74,6,FALSE)</f>
        <v>0.34339999999999998</v>
      </c>
      <c r="H46" s="86">
        <f>C46+D46</f>
        <v>2507.88</v>
      </c>
    </row>
    <row r="47" spans="1:8" ht="16.149999999999999" customHeight="1" x14ac:dyDescent="0.25">
      <c r="A47" s="87" t="s">
        <v>345</v>
      </c>
      <c r="B47" s="64" t="s">
        <v>349</v>
      </c>
      <c r="C47" s="79">
        <f>SUM(C44:C46)</f>
        <v>3429409.1999999997</v>
      </c>
      <c r="D47" s="79">
        <f>SUM(D44:D46)</f>
        <v>1793571.6199999999</v>
      </c>
      <c r="E47" s="73"/>
      <c r="F47" s="77"/>
      <c r="G47" s="77"/>
      <c r="H47" s="79">
        <f>SUM(H44:H46)</f>
        <v>5222980.8199999994</v>
      </c>
    </row>
    <row r="48" spans="1:8" ht="16.149999999999999" customHeight="1" x14ac:dyDescent="0.25">
      <c r="A48" s="87" t="s">
        <v>658</v>
      </c>
      <c r="B48" s="81"/>
      <c r="C48" s="84"/>
      <c r="D48" s="84"/>
      <c r="E48" s="73"/>
      <c r="F48" s="77"/>
      <c r="G48" s="77"/>
      <c r="H48" s="86"/>
    </row>
    <row r="49" spans="1:8" ht="16.149999999999999" customHeight="1" x14ac:dyDescent="0.25">
      <c r="A49" s="87"/>
      <c r="B49" s="78" t="s">
        <v>659</v>
      </c>
      <c r="C49" s="84">
        <f>+'Unallocated Detail'!E266</f>
        <v>0</v>
      </c>
      <c r="D49" s="84">
        <f>+'Unallocated Detail'!F266</f>
        <v>0</v>
      </c>
      <c r="E49" s="73">
        <v>4</v>
      </c>
      <c r="F49" s="71">
        <f>VLOOKUP($E49,$B$69:$G$74,5,FALSE)</f>
        <v>0.65659999999999996</v>
      </c>
      <c r="G49" s="71">
        <f>VLOOKUP($E49,$B$69:$G$74,6,FALSE)</f>
        <v>0.34339999999999998</v>
      </c>
      <c r="H49" s="86">
        <f>C49+D49</f>
        <v>0</v>
      </c>
    </row>
    <row r="50" spans="1:8" ht="16.149999999999999" customHeight="1" x14ac:dyDescent="0.25">
      <c r="A50" s="87"/>
      <c r="B50" s="78" t="s">
        <v>692</v>
      </c>
      <c r="C50" s="74">
        <f>+'Unallocated Detail'!E268</f>
        <v>0</v>
      </c>
      <c r="D50" s="74">
        <f>+'Unallocated Detail'!F268</f>
        <v>0</v>
      </c>
      <c r="E50" s="82">
        <v>4</v>
      </c>
      <c r="F50" s="75">
        <f>VLOOKUP($E50,$B$69:$G$74,5,FALSE)</f>
        <v>0.65659999999999996</v>
      </c>
      <c r="G50" s="75">
        <f>VLOOKUP($E50,$B$69:$G$74,6,FALSE)</f>
        <v>0.34339999999999998</v>
      </c>
      <c r="H50" s="74">
        <f>C50+D50</f>
        <v>0</v>
      </c>
    </row>
    <row r="51" spans="1:8" ht="16.149999999999999" customHeight="1" x14ac:dyDescent="0.25">
      <c r="A51" s="87" t="s">
        <v>345</v>
      </c>
      <c r="B51" s="64" t="s">
        <v>349</v>
      </c>
      <c r="C51" s="86">
        <f>SUM(C49:C50)</f>
        <v>0</v>
      </c>
      <c r="D51" s="86">
        <f>SUM(D49:D50)</f>
        <v>0</v>
      </c>
      <c r="E51" s="73"/>
      <c r="F51" s="77"/>
      <c r="G51" s="77"/>
      <c r="H51" s="86">
        <f>SUM(H49:H50)</f>
        <v>0</v>
      </c>
    </row>
    <row r="52" spans="1:8" ht="16.149999999999999" customHeight="1" x14ac:dyDescent="0.25">
      <c r="A52" s="87"/>
      <c r="B52" s="64"/>
      <c r="C52" s="84"/>
      <c r="D52" s="84"/>
      <c r="E52" s="73"/>
      <c r="F52" s="77"/>
      <c r="G52" s="77"/>
      <c r="H52" s="86"/>
    </row>
    <row r="53" spans="1:8" ht="16.149999999999999" customHeight="1" x14ac:dyDescent="0.25">
      <c r="A53" s="87" t="s">
        <v>678</v>
      </c>
      <c r="B53" s="81"/>
      <c r="C53" s="84"/>
      <c r="D53" s="84"/>
      <c r="E53" s="73"/>
      <c r="F53" s="77"/>
      <c r="G53" s="77"/>
      <c r="H53" s="86"/>
    </row>
    <row r="54" spans="1:8" ht="16.149999999999999" customHeight="1" x14ac:dyDescent="0.25">
      <c r="A54" s="87"/>
      <c r="B54" s="78" t="s">
        <v>679</v>
      </c>
      <c r="C54" s="74">
        <f>+'Unallocated Detail'!E275</f>
        <v>581691.18999999994</v>
      </c>
      <c r="D54" s="74">
        <f>+'Unallocated Detail'!F275</f>
        <v>319171.09000000003</v>
      </c>
      <c r="E54" s="82">
        <v>4</v>
      </c>
      <c r="F54" s="75">
        <f>VLOOKUP($E54,$B$69:$G$74,5,FALSE)</f>
        <v>0.65659999999999996</v>
      </c>
      <c r="G54" s="75">
        <f>VLOOKUP($E54,$B$69:$G$74,6,FALSE)</f>
        <v>0.34339999999999998</v>
      </c>
      <c r="H54" s="86">
        <f>C54+D54</f>
        <v>900862.28</v>
      </c>
    </row>
    <row r="55" spans="1:8" ht="16.149999999999999" customHeight="1" x14ac:dyDescent="0.25">
      <c r="A55" s="87" t="s">
        <v>345</v>
      </c>
      <c r="B55" s="64" t="s">
        <v>349</v>
      </c>
      <c r="C55" s="84">
        <f>C54</f>
        <v>581691.18999999994</v>
      </c>
      <c r="D55" s="84">
        <f>D54</f>
        <v>319171.09000000003</v>
      </c>
      <c r="E55" s="73"/>
      <c r="F55" s="77"/>
      <c r="G55" s="77"/>
      <c r="H55" s="79">
        <f>SUM(H54)</f>
        <v>900862.28</v>
      </c>
    </row>
    <row r="56" spans="1:8" ht="16.149999999999999" customHeight="1" x14ac:dyDescent="0.25">
      <c r="A56" s="87"/>
      <c r="B56" s="64"/>
      <c r="C56" s="84"/>
      <c r="D56" s="84"/>
      <c r="E56" s="73"/>
      <c r="F56" s="77"/>
      <c r="G56" s="77"/>
      <c r="H56" s="86"/>
    </row>
    <row r="57" spans="1:8" ht="16.149999999999999" customHeight="1" x14ac:dyDescent="0.25">
      <c r="A57" s="83" t="s">
        <v>680</v>
      </c>
      <c r="B57" s="81"/>
      <c r="C57" s="84"/>
      <c r="D57" s="84"/>
      <c r="E57" s="85"/>
      <c r="F57" s="85"/>
      <c r="G57" s="85"/>
      <c r="H57" s="86"/>
    </row>
    <row r="58" spans="1:8" ht="16.149999999999999" customHeight="1" x14ac:dyDescent="0.25">
      <c r="A58" s="83"/>
      <c r="B58" s="78" t="s">
        <v>681</v>
      </c>
      <c r="C58" s="74">
        <v>0</v>
      </c>
      <c r="D58" s="74">
        <v>0</v>
      </c>
      <c r="E58" s="82">
        <v>4</v>
      </c>
      <c r="F58" s="75">
        <f>VLOOKUP($E58,$B$69:$G$74,5,FALSE)</f>
        <v>0.65659999999999996</v>
      </c>
      <c r="G58" s="75">
        <f>VLOOKUP($E58,$B$69:$G$74,6,FALSE)</f>
        <v>0.34339999999999998</v>
      </c>
      <c r="H58" s="80">
        <v>0</v>
      </c>
    </row>
    <row r="59" spans="1:8" ht="16.149999999999999" customHeight="1" x14ac:dyDescent="0.25">
      <c r="A59" s="83"/>
      <c r="B59" s="64" t="s">
        <v>349</v>
      </c>
      <c r="C59" s="84">
        <f>SUM(C58)</f>
        <v>0</v>
      </c>
      <c r="D59" s="84">
        <f>SUM(D58)</f>
        <v>0</v>
      </c>
      <c r="E59" s="73"/>
      <c r="F59" s="77"/>
      <c r="G59" s="77"/>
      <c r="H59" s="86">
        <f>SUM(H58)</f>
        <v>0</v>
      </c>
    </row>
    <row r="60" spans="1:8" ht="16.149999999999999" customHeight="1" x14ac:dyDescent="0.25">
      <c r="A60" s="83"/>
      <c r="B60" s="81"/>
      <c r="C60" s="84"/>
      <c r="D60" s="84"/>
      <c r="E60" s="73"/>
      <c r="F60" s="77"/>
      <c r="G60" s="77"/>
      <c r="H60" s="86"/>
    </row>
    <row r="61" spans="1:8" ht="16.149999999999999" customHeight="1" x14ac:dyDescent="0.25">
      <c r="A61" s="87" t="s">
        <v>682</v>
      </c>
      <c r="B61" s="64"/>
      <c r="C61" s="84"/>
      <c r="D61" s="84"/>
      <c r="E61" s="73"/>
      <c r="F61" s="77"/>
      <c r="G61" s="77"/>
      <c r="H61" s="86"/>
    </row>
    <row r="62" spans="1:8" ht="16.149999999999999" customHeight="1" x14ac:dyDescent="0.25">
      <c r="A62" s="87"/>
      <c r="B62" s="78" t="s">
        <v>683</v>
      </c>
      <c r="C62" s="84">
        <f>+'Unallocated Detail'!E283</f>
        <v>0</v>
      </c>
      <c r="D62" s="84">
        <f>+'Unallocated Detail'!F283</f>
        <v>0</v>
      </c>
      <c r="E62" s="73">
        <v>4</v>
      </c>
      <c r="F62" s="71">
        <f t="shared" ref="F62:F63" si="6">VLOOKUP($E62,$B$69:$G$74,5,FALSE)</f>
        <v>0.65659999999999996</v>
      </c>
      <c r="G62" s="71">
        <f t="shared" ref="G62:G63" si="7">VLOOKUP($E62,$B$69:$G$74,6,FALSE)</f>
        <v>0.34339999999999998</v>
      </c>
      <c r="H62" s="86">
        <f>C62+D62</f>
        <v>0</v>
      </c>
    </row>
    <row r="63" spans="1:8" ht="16.149999999999999" customHeight="1" x14ac:dyDescent="0.25">
      <c r="A63" s="87"/>
      <c r="B63" s="78" t="s">
        <v>684</v>
      </c>
      <c r="C63" s="74">
        <v>0</v>
      </c>
      <c r="D63" s="74">
        <v>0</v>
      </c>
      <c r="E63" s="88">
        <v>4</v>
      </c>
      <c r="F63" s="75">
        <f t="shared" si="6"/>
        <v>0.65659999999999996</v>
      </c>
      <c r="G63" s="75">
        <f t="shared" si="7"/>
        <v>0.34339999999999998</v>
      </c>
      <c r="H63" s="74">
        <f>C63+D63</f>
        <v>0</v>
      </c>
    </row>
    <row r="64" spans="1:8" ht="16.149999999999999" customHeight="1" x14ac:dyDescent="0.25">
      <c r="A64" s="89" t="s">
        <v>345</v>
      </c>
      <c r="B64" s="90" t="s">
        <v>349</v>
      </c>
      <c r="C64" s="74">
        <f>SUM(C62:C63)</f>
        <v>0</v>
      </c>
      <c r="D64" s="74">
        <f>SUM(D62:D63)</f>
        <v>0</v>
      </c>
      <c r="E64" s="82"/>
      <c r="F64" s="91"/>
      <c r="G64" s="91"/>
      <c r="H64" s="74">
        <f>SUM(H62:H63)</f>
        <v>0</v>
      </c>
    </row>
    <row r="65" spans="1:8" ht="16.149999999999999" customHeight="1" x14ac:dyDescent="0.25">
      <c r="A65" s="87"/>
      <c r="B65" s="64"/>
      <c r="C65" s="84"/>
      <c r="D65" s="84"/>
      <c r="E65" s="92"/>
      <c r="F65" s="77"/>
      <c r="G65" s="77"/>
      <c r="H65" s="86"/>
    </row>
    <row r="66" spans="1:8" ht="16.149999999999999" customHeight="1" x14ac:dyDescent="0.6">
      <c r="A66" s="89" t="s">
        <v>376</v>
      </c>
      <c r="B66" s="90"/>
      <c r="C66" s="93">
        <f>C64+C59+C55+C51+C47+C42+C38+C23+C14</f>
        <v>17307165.59</v>
      </c>
      <c r="D66" s="93">
        <f>D64+D59+D55+D51+D47+D42+D38+D23+D14</f>
        <v>9551362.3200000003</v>
      </c>
      <c r="E66" s="94"/>
      <c r="F66" s="94"/>
      <c r="G66" s="95"/>
      <c r="H66" s="93">
        <f>H64+H59+H55+H51+H47+H42+H38+H23+H14</f>
        <v>26858527.910000004</v>
      </c>
    </row>
    <row r="67" spans="1:8" ht="16.149999999999999" customHeight="1" x14ac:dyDescent="0.25">
      <c r="C67" s="96"/>
      <c r="D67" s="96"/>
      <c r="E67" s="96"/>
      <c r="F67" s="96"/>
    </row>
    <row r="68" spans="1:8" ht="16.149999999999999" customHeight="1" x14ac:dyDescent="0.25"/>
    <row r="69" spans="1:8" x14ac:dyDescent="0.25">
      <c r="B69" s="97" t="s">
        <v>377</v>
      </c>
      <c r="C69" s="98"/>
      <c r="D69" s="98"/>
      <c r="E69" s="98"/>
      <c r="F69" s="125" t="s">
        <v>30</v>
      </c>
      <c r="G69" s="125" t="s">
        <v>29</v>
      </c>
      <c r="H69" s="124"/>
    </row>
    <row r="70" spans="1:8" x14ac:dyDescent="0.25">
      <c r="B70" s="99">
        <v>1</v>
      </c>
      <c r="C70" s="100" t="s">
        <v>378</v>
      </c>
      <c r="D70" s="101"/>
      <c r="F70" s="102">
        <v>0.58189999999999997</v>
      </c>
      <c r="G70" s="102">
        <v>0.41810000000000003</v>
      </c>
      <c r="H70" s="103">
        <f>SUM(F70,G70)</f>
        <v>1</v>
      </c>
    </row>
    <row r="71" spans="1:8" x14ac:dyDescent="0.25">
      <c r="B71" s="99">
        <v>2</v>
      </c>
      <c r="C71" s="100" t="s">
        <v>379</v>
      </c>
      <c r="D71" s="101"/>
      <c r="F71" s="105">
        <v>0.627</v>
      </c>
      <c r="G71" s="105">
        <v>0.373</v>
      </c>
      <c r="H71" s="106">
        <f t="shared" ref="H71:H74" si="8">SUM(F71,G71)</f>
        <v>1</v>
      </c>
    </row>
    <row r="72" spans="1:8" x14ac:dyDescent="0.25">
      <c r="B72" s="99">
        <v>3</v>
      </c>
      <c r="C72" s="101" t="s">
        <v>380</v>
      </c>
      <c r="D72" s="101"/>
      <c r="F72" s="105">
        <v>0.59089999999999998</v>
      </c>
      <c r="G72" s="105">
        <v>0.40910000000000002</v>
      </c>
      <c r="H72" s="106">
        <f t="shared" si="8"/>
        <v>1</v>
      </c>
    </row>
    <row r="73" spans="1:8" x14ac:dyDescent="0.25">
      <c r="B73" s="99">
        <v>4</v>
      </c>
      <c r="C73" s="100" t="s">
        <v>381</v>
      </c>
      <c r="D73" s="101"/>
      <c r="F73" s="105">
        <v>0.65659999999999996</v>
      </c>
      <c r="G73" s="105">
        <v>0.34339999999999998</v>
      </c>
      <c r="H73" s="106">
        <f t="shared" si="8"/>
        <v>1</v>
      </c>
    </row>
    <row r="74" spans="1:8" x14ac:dyDescent="0.25">
      <c r="B74" s="88">
        <v>5</v>
      </c>
      <c r="C74" s="107" t="s">
        <v>382</v>
      </c>
      <c r="D74" s="108"/>
      <c r="E74" s="108"/>
      <c r="F74" s="109">
        <v>0.72770000000000001</v>
      </c>
      <c r="G74" s="109">
        <v>0.27229999999999999</v>
      </c>
      <c r="H74" s="110">
        <f t="shared" si="8"/>
        <v>1</v>
      </c>
    </row>
    <row r="75" spans="1:8" ht="11.25" customHeight="1" x14ac:dyDescent="0.25">
      <c r="C75" s="96"/>
      <c r="D75" s="96"/>
      <c r="E75" s="96"/>
      <c r="F75" s="96"/>
    </row>
    <row r="76" spans="1:8" ht="16.149999999999999" customHeight="1" x14ac:dyDescent="0.25">
      <c r="A76" s="111"/>
      <c r="C76" s="104"/>
      <c r="D76" s="104"/>
      <c r="E76" s="104"/>
      <c r="F76" s="104"/>
      <c r="G76" s="104"/>
      <c r="H76" s="104"/>
    </row>
    <row r="77" spans="1:8" ht="16.149999999999999" customHeight="1" x14ac:dyDescent="0.25">
      <c r="C77" s="104"/>
      <c r="D77" s="104"/>
      <c r="E77" s="104"/>
      <c r="F77" s="104"/>
      <c r="G77" s="104"/>
      <c r="H77" s="104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="90" zoomScaleNormal="90" workbookViewId="0">
      <pane xSplit="1" ySplit="6" topLeftCell="B7" activePane="bottomRight" state="frozen"/>
      <selection activeCell="C228" sqref="C228"/>
      <selection pane="topRight" activeCell="C228" sqref="C228"/>
      <selection pane="bottomLeft" activeCell="C228" sqref="C228"/>
      <selection pane="bottomRight" activeCell="F348" sqref="F348"/>
    </sheetView>
  </sheetViews>
  <sheetFormatPr defaultColWidth="9.26953125" defaultRowHeight="14.5" outlineLevelCol="1" x14ac:dyDescent="0.35"/>
  <cols>
    <col min="1" max="1" width="58.26953125" style="36" bestFit="1" customWidth="1"/>
    <col min="2" max="2" width="16.7265625" style="36" customWidth="1"/>
    <col min="3" max="4" width="12.453125" style="36" bestFit="1" customWidth="1"/>
    <col min="5" max="5" width="13.7265625" style="36" customWidth="1" outlineLevel="1"/>
    <col min="6" max="6" width="13.26953125" style="36" customWidth="1" outlineLevel="1"/>
    <col min="7" max="7" width="14.7265625" style="36" customWidth="1" outlineLevel="1"/>
    <col min="8" max="8" width="12.453125" style="36" customWidth="1" outlineLevel="1"/>
    <col min="9" max="9" width="17.26953125" style="36" customWidth="1"/>
    <col min="10" max="10" width="32.26953125" style="116" bestFit="1" customWidth="1"/>
    <col min="11" max="11" width="15.7265625" style="36" bestFit="1" customWidth="1"/>
    <col min="12" max="12" width="14.54296875" style="36" customWidth="1"/>
    <col min="13" max="16384" width="9.26953125" style="36"/>
  </cols>
  <sheetData>
    <row r="1" spans="1:10" x14ac:dyDescent="0.35">
      <c r="A1" s="59" t="s">
        <v>330</v>
      </c>
      <c r="B1" s="59"/>
      <c r="C1" s="59"/>
      <c r="D1" s="59"/>
      <c r="E1" s="59"/>
      <c r="F1" s="59"/>
      <c r="G1" s="59"/>
      <c r="H1" s="59"/>
      <c r="I1" s="59"/>
      <c r="J1" s="128"/>
    </row>
    <row r="2" spans="1:10" x14ac:dyDescent="0.35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128"/>
    </row>
    <row r="3" spans="1:10" x14ac:dyDescent="0.35">
      <c r="A3" s="59" t="str">
        <f>Allocated!A3</f>
        <v>FOR THE MONTH ENDED OCTOBER 31, 2023</v>
      </c>
      <c r="B3" s="59"/>
      <c r="C3" s="59"/>
      <c r="D3" s="59"/>
      <c r="E3" s="59"/>
      <c r="F3" s="59"/>
      <c r="G3" s="59"/>
      <c r="H3" s="59"/>
      <c r="I3" s="59"/>
      <c r="J3" s="128"/>
    </row>
    <row r="4" spans="1:10" x14ac:dyDescent="0.35">
      <c r="A4" s="129"/>
      <c r="B4" s="129"/>
      <c r="C4" s="129"/>
      <c r="D4" s="129"/>
      <c r="E4" s="129"/>
      <c r="F4" s="129"/>
      <c r="G4" s="129"/>
      <c r="H4" s="129"/>
      <c r="I4" s="129"/>
      <c r="J4" s="130"/>
    </row>
    <row r="5" spans="1:10" x14ac:dyDescent="0.35">
      <c r="A5" s="129"/>
      <c r="B5" s="129"/>
      <c r="C5" s="129"/>
      <c r="D5" s="129"/>
      <c r="E5" s="129"/>
      <c r="F5" s="129"/>
      <c r="G5" s="129"/>
      <c r="H5" s="129"/>
      <c r="I5" s="129"/>
      <c r="J5" s="113" t="s">
        <v>604</v>
      </c>
    </row>
    <row r="6" spans="1:10" x14ac:dyDescent="0.35">
      <c r="A6" s="55" t="s">
        <v>338</v>
      </c>
      <c r="B6" s="54" t="s">
        <v>30</v>
      </c>
      <c r="C6" s="54" t="s">
        <v>337</v>
      </c>
      <c r="D6" s="54" t="s">
        <v>31</v>
      </c>
      <c r="E6" s="54" t="s">
        <v>336</v>
      </c>
      <c r="F6" s="54" t="s">
        <v>335</v>
      </c>
      <c r="G6" s="54" t="s">
        <v>334</v>
      </c>
      <c r="H6" s="54" t="s">
        <v>333</v>
      </c>
      <c r="I6" s="54" t="s">
        <v>321</v>
      </c>
    </row>
    <row r="7" spans="1:10" x14ac:dyDescent="0.35">
      <c r="A7" s="131"/>
      <c r="B7" s="132"/>
      <c r="C7" s="132"/>
      <c r="D7" s="132"/>
      <c r="E7" s="132"/>
      <c r="F7" s="132"/>
      <c r="G7" s="132"/>
      <c r="H7" s="132"/>
      <c r="I7" s="132"/>
      <c r="J7" s="133">
        <v>0</v>
      </c>
    </row>
    <row r="8" spans="1:10" x14ac:dyDescent="0.35">
      <c r="A8" s="134"/>
      <c r="B8" s="135">
        <v>0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</row>
    <row r="9" spans="1:10" x14ac:dyDescent="0.35">
      <c r="A9" s="136"/>
      <c r="B9" s="136"/>
      <c r="C9" s="136"/>
      <c r="D9" s="136"/>
      <c r="E9" s="136"/>
      <c r="F9" s="136"/>
      <c r="G9" s="136"/>
      <c r="H9" s="136"/>
      <c r="I9" s="136"/>
    </row>
    <row r="10" spans="1:10" x14ac:dyDescent="0.35">
      <c r="A10" s="114" t="s">
        <v>32</v>
      </c>
      <c r="B10" s="137"/>
      <c r="C10" s="137"/>
      <c r="D10" s="137"/>
      <c r="E10" s="137"/>
      <c r="F10" s="137"/>
      <c r="G10" s="137"/>
      <c r="H10" s="137"/>
      <c r="I10" s="137"/>
    </row>
    <row r="11" spans="1:10" x14ac:dyDescent="0.35">
      <c r="A11" s="56" t="s">
        <v>33</v>
      </c>
      <c r="B11" s="138"/>
      <c r="C11" s="138"/>
      <c r="D11" s="138"/>
      <c r="E11" s="138"/>
      <c r="F11" s="138"/>
      <c r="G11" s="138"/>
      <c r="H11" s="138"/>
      <c r="I11" s="138"/>
    </row>
    <row r="12" spans="1:10" x14ac:dyDescent="0.35">
      <c r="A12" s="115" t="s">
        <v>34</v>
      </c>
      <c r="B12" s="139">
        <v>114345717.12</v>
      </c>
      <c r="C12" s="139">
        <v>0</v>
      </c>
      <c r="D12" s="139">
        <v>0</v>
      </c>
      <c r="E12" s="139">
        <v>0</v>
      </c>
      <c r="F12" s="139">
        <v>0</v>
      </c>
      <c r="G12" s="139">
        <f>B12+E12</f>
        <v>114345717.12</v>
      </c>
      <c r="H12" s="139">
        <f>C12+F12</f>
        <v>0</v>
      </c>
      <c r="I12" s="139">
        <f>SUM(G12:H12)</f>
        <v>114345717.12</v>
      </c>
      <c r="J12" s="140" t="s">
        <v>389</v>
      </c>
    </row>
    <row r="13" spans="1:10" x14ac:dyDescent="0.35">
      <c r="A13" s="115" t="s">
        <v>35</v>
      </c>
      <c r="B13" s="57">
        <v>103313430.45999999</v>
      </c>
      <c r="C13" s="57">
        <v>0</v>
      </c>
      <c r="D13" s="57">
        <v>0</v>
      </c>
      <c r="E13" s="57">
        <v>0</v>
      </c>
      <c r="F13" s="57">
        <v>0</v>
      </c>
      <c r="G13" s="57">
        <f t="shared" ref="G13:H17" si="0">B13+E13</f>
        <v>103313430.45999999</v>
      </c>
      <c r="H13" s="57">
        <f t="shared" si="0"/>
        <v>0</v>
      </c>
      <c r="I13" s="57">
        <f t="shared" ref="I13:I17" si="1">SUM(G13:H13)</f>
        <v>103313430.45999999</v>
      </c>
      <c r="J13" s="140" t="s">
        <v>390</v>
      </c>
    </row>
    <row r="14" spans="1:10" x14ac:dyDescent="0.35">
      <c r="A14" s="115" t="s">
        <v>36</v>
      </c>
      <c r="B14" s="57">
        <v>1872277.33</v>
      </c>
      <c r="C14" s="57">
        <v>0</v>
      </c>
      <c r="D14" s="57">
        <v>0</v>
      </c>
      <c r="E14" s="57">
        <v>0</v>
      </c>
      <c r="F14" s="57">
        <v>0</v>
      </c>
      <c r="G14" s="57">
        <f t="shared" si="0"/>
        <v>1872277.33</v>
      </c>
      <c r="H14" s="57">
        <f t="shared" si="0"/>
        <v>0</v>
      </c>
      <c r="I14" s="57">
        <f t="shared" si="1"/>
        <v>1872277.33</v>
      </c>
      <c r="J14" s="140" t="s">
        <v>391</v>
      </c>
    </row>
    <row r="15" spans="1:10" x14ac:dyDescent="0.35">
      <c r="A15" s="115" t="s">
        <v>37</v>
      </c>
      <c r="B15" s="57">
        <v>0</v>
      </c>
      <c r="C15" s="57">
        <v>69499467.379999995</v>
      </c>
      <c r="D15" s="57">
        <v>0</v>
      </c>
      <c r="E15" s="57">
        <v>0</v>
      </c>
      <c r="F15" s="57">
        <v>0</v>
      </c>
      <c r="G15" s="57">
        <f t="shared" si="0"/>
        <v>0</v>
      </c>
      <c r="H15" s="57">
        <f t="shared" si="0"/>
        <v>69499467.379999995</v>
      </c>
      <c r="I15" s="57">
        <f t="shared" si="1"/>
        <v>69499467.379999995</v>
      </c>
      <c r="J15" s="140" t="s">
        <v>392</v>
      </c>
    </row>
    <row r="16" spans="1:10" x14ac:dyDescent="0.35">
      <c r="A16" s="115" t="s">
        <v>38</v>
      </c>
      <c r="B16" s="57">
        <v>0</v>
      </c>
      <c r="C16" s="57">
        <v>31844266.449999999</v>
      </c>
      <c r="D16" s="57">
        <v>0</v>
      </c>
      <c r="E16" s="57">
        <v>0</v>
      </c>
      <c r="F16" s="57">
        <v>0</v>
      </c>
      <c r="G16" s="57">
        <f t="shared" si="0"/>
        <v>0</v>
      </c>
      <c r="H16" s="57">
        <f t="shared" si="0"/>
        <v>31844266.449999999</v>
      </c>
      <c r="I16" s="57">
        <f t="shared" si="1"/>
        <v>31844266.449999999</v>
      </c>
      <c r="J16" s="140" t="s">
        <v>393</v>
      </c>
    </row>
    <row r="17" spans="1:11" x14ac:dyDescent="0.35">
      <c r="A17" s="115" t="s">
        <v>39</v>
      </c>
      <c r="B17" s="127">
        <v>0</v>
      </c>
      <c r="C17" s="127">
        <v>6688082.9299999997</v>
      </c>
      <c r="D17" s="127">
        <v>0</v>
      </c>
      <c r="E17" s="127">
        <v>0</v>
      </c>
      <c r="F17" s="127">
        <v>0</v>
      </c>
      <c r="G17" s="127">
        <f t="shared" si="0"/>
        <v>0</v>
      </c>
      <c r="H17" s="127">
        <f t="shared" si="0"/>
        <v>6688082.9299999997</v>
      </c>
      <c r="I17" s="127">
        <f t="shared" si="1"/>
        <v>6688082.9299999997</v>
      </c>
      <c r="J17" s="140" t="s">
        <v>394</v>
      </c>
    </row>
    <row r="18" spans="1:11" x14ac:dyDescent="0.35">
      <c r="A18" s="115" t="s">
        <v>40</v>
      </c>
      <c r="B18" s="57">
        <f>SUM(B12:B17)</f>
        <v>219531424.91</v>
      </c>
      <c r="C18" s="57">
        <f t="shared" ref="C18:I18" si="2">SUM(C12:C17)</f>
        <v>108031816.75999999</v>
      </c>
      <c r="D18" s="57">
        <f t="shared" si="2"/>
        <v>0</v>
      </c>
      <c r="E18" s="57">
        <f t="shared" si="2"/>
        <v>0</v>
      </c>
      <c r="F18" s="57">
        <f t="shared" si="2"/>
        <v>0</v>
      </c>
      <c r="G18" s="57">
        <f t="shared" si="2"/>
        <v>219531424.91</v>
      </c>
      <c r="H18" s="57">
        <f t="shared" si="2"/>
        <v>108031816.75999999</v>
      </c>
      <c r="I18" s="57">
        <f t="shared" si="2"/>
        <v>327563241.66999996</v>
      </c>
      <c r="J18" s="141" t="s">
        <v>388</v>
      </c>
    </row>
    <row r="19" spans="1:11" x14ac:dyDescent="0.35">
      <c r="A19" s="56" t="s">
        <v>41</v>
      </c>
      <c r="B19" s="138"/>
      <c r="C19" s="138"/>
      <c r="D19" s="138"/>
      <c r="E19" s="138"/>
      <c r="F19" s="138"/>
      <c r="G19" s="138"/>
      <c r="H19" s="138"/>
      <c r="I19" s="138"/>
      <c r="J19" s="56"/>
    </row>
    <row r="20" spans="1:11" x14ac:dyDescent="0.35">
      <c r="A20" s="115" t="s">
        <v>42</v>
      </c>
      <c r="B20" s="127">
        <v>21081.67</v>
      </c>
      <c r="C20" s="127">
        <v>0</v>
      </c>
      <c r="D20" s="127">
        <v>0</v>
      </c>
      <c r="E20" s="127">
        <v>0</v>
      </c>
      <c r="F20" s="127">
        <v>0</v>
      </c>
      <c r="G20" s="127">
        <f>B20+E20</f>
        <v>21081.67</v>
      </c>
      <c r="H20" s="127">
        <f>C20+F20</f>
        <v>0</v>
      </c>
      <c r="I20" s="127">
        <f>SUM(G20:H20)</f>
        <v>21081.67</v>
      </c>
      <c r="J20" s="140" t="s">
        <v>396</v>
      </c>
    </row>
    <row r="21" spans="1:11" x14ac:dyDescent="0.35">
      <c r="A21" s="115" t="s">
        <v>43</v>
      </c>
      <c r="B21" s="57">
        <f>SUM(B20)</f>
        <v>21081.67</v>
      </c>
      <c r="C21" s="57">
        <f t="shared" ref="C21:I21" si="3">SUM(C20)</f>
        <v>0</v>
      </c>
      <c r="D21" s="57">
        <f t="shared" si="3"/>
        <v>0</v>
      </c>
      <c r="E21" s="57">
        <f t="shared" si="3"/>
        <v>0</v>
      </c>
      <c r="F21" s="57">
        <f t="shared" si="3"/>
        <v>0</v>
      </c>
      <c r="G21" s="57">
        <f t="shared" si="3"/>
        <v>21081.67</v>
      </c>
      <c r="H21" s="57">
        <f t="shared" si="3"/>
        <v>0</v>
      </c>
      <c r="I21" s="57">
        <f t="shared" si="3"/>
        <v>21081.67</v>
      </c>
      <c r="J21" s="141" t="s">
        <v>395</v>
      </c>
    </row>
    <row r="22" spans="1:11" x14ac:dyDescent="0.35">
      <c r="A22" s="56" t="s">
        <v>44</v>
      </c>
      <c r="B22" s="138"/>
      <c r="C22" s="138"/>
      <c r="D22" s="138"/>
      <c r="E22" s="138"/>
      <c r="F22" s="138"/>
      <c r="G22" s="138"/>
      <c r="H22" s="138"/>
      <c r="I22" s="138"/>
      <c r="J22" s="56"/>
    </row>
    <row r="23" spans="1:11" x14ac:dyDescent="0.35">
      <c r="A23" s="115" t="s">
        <v>45</v>
      </c>
      <c r="B23" s="57">
        <v>29933404.199999999</v>
      </c>
      <c r="C23" s="57">
        <v>0</v>
      </c>
      <c r="D23" s="57">
        <v>0</v>
      </c>
      <c r="E23" s="57">
        <v>0</v>
      </c>
      <c r="F23" s="57">
        <v>0</v>
      </c>
      <c r="G23" s="57">
        <f>B23+E23</f>
        <v>29933404.199999999</v>
      </c>
      <c r="H23" s="57">
        <f>C23+F23</f>
        <v>0</v>
      </c>
      <c r="I23" s="57">
        <f t="shared" ref="I23:I24" si="4">SUM(G23:H23)</f>
        <v>29933404.199999999</v>
      </c>
      <c r="J23" s="140" t="s">
        <v>398</v>
      </c>
      <c r="K23" s="142"/>
    </row>
    <row r="24" spans="1:11" x14ac:dyDescent="0.35">
      <c r="A24" s="115" t="s">
        <v>46</v>
      </c>
      <c r="B24" s="127">
        <v>9312862.8100000005</v>
      </c>
      <c r="C24" s="127">
        <v>0</v>
      </c>
      <c r="D24" s="127">
        <v>0</v>
      </c>
      <c r="E24" s="127">
        <v>0</v>
      </c>
      <c r="F24" s="127">
        <v>0</v>
      </c>
      <c r="G24" s="127">
        <f>B24+E24</f>
        <v>9312862.8100000005</v>
      </c>
      <c r="H24" s="127">
        <f>C24+F24</f>
        <v>0</v>
      </c>
      <c r="I24" s="127">
        <f t="shared" si="4"/>
        <v>9312862.8100000005</v>
      </c>
      <c r="J24" s="140" t="s">
        <v>399</v>
      </c>
    </row>
    <row r="25" spans="1:11" x14ac:dyDescent="0.35">
      <c r="A25" s="115" t="s">
        <v>47</v>
      </c>
      <c r="B25" s="57">
        <f>SUM(B23:B24)</f>
        <v>39246267.009999998</v>
      </c>
      <c r="C25" s="57">
        <f t="shared" ref="C25:I25" si="5">SUM(C23:C24)</f>
        <v>0</v>
      </c>
      <c r="D25" s="57">
        <f t="shared" si="5"/>
        <v>0</v>
      </c>
      <c r="E25" s="57">
        <f t="shared" si="5"/>
        <v>0</v>
      </c>
      <c r="F25" s="57">
        <f t="shared" si="5"/>
        <v>0</v>
      </c>
      <c r="G25" s="57">
        <f t="shared" si="5"/>
        <v>39246267.009999998</v>
      </c>
      <c r="H25" s="57">
        <f t="shared" si="5"/>
        <v>0</v>
      </c>
      <c r="I25" s="57">
        <f t="shared" si="5"/>
        <v>39246267.009999998</v>
      </c>
      <c r="J25" s="141" t="s">
        <v>397</v>
      </c>
    </row>
    <row r="26" spans="1:11" x14ac:dyDescent="0.35">
      <c r="A26" s="56" t="s">
        <v>48</v>
      </c>
      <c r="B26" s="138"/>
      <c r="C26" s="138"/>
      <c r="D26" s="138"/>
      <c r="E26" s="138"/>
      <c r="F26" s="138"/>
      <c r="G26" s="138"/>
      <c r="H26" s="138"/>
      <c r="I26" s="138"/>
      <c r="J26" s="56"/>
    </row>
    <row r="27" spans="1:11" x14ac:dyDescent="0.35">
      <c r="A27" s="115" t="s">
        <v>49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f>B27+E27</f>
        <v>0</v>
      </c>
      <c r="H27" s="57">
        <f>C27+F27</f>
        <v>0</v>
      </c>
      <c r="I27" s="57">
        <f t="shared" ref="I27:I39" si="6">SUM(G27:H27)</f>
        <v>0</v>
      </c>
      <c r="J27" s="140" t="s">
        <v>605</v>
      </c>
    </row>
    <row r="28" spans="1:11" x14ac:dyDescent="0.35">
      <c r="A28" s="115" t="s">
        <v>691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f>B28+E28</f>
        <v>0</v>
      </c>
      <c r="H28" s="57">
        <f>C28+F28</f>
        <v>0</v>
      </c>
      <c r="I28" s="57">
        <f t="shared" si="6"/>
        <v>0</v>
      </c>
      <c r="J28" s="140" t="s">
        <v>606</v>
      </c>
    </row>
    <row r="29" spans="1:11" ht="13.9" customHeight="1" x14ac:dyDescent="0.35">
      <c r="A29" s="115" t="s">
        <v>50</v>
      </c>
      <c r="B29" s="57">
        <v>-0.12</v>
      </c>
      <c r="C29" s="57">
        <v>0</v>
      </c>
      <c r="D29" s="57">
        <v>0</v>
      </c>
      <c r="E29" s="57">
        <v>0</v>
      </c>
      <c r="F29" s="57">
        <v>0</v>
      </c>
      <c r="G29" s="57">
        <f t="shared" ref="G29:H39" si="7">B29+E29</f>
        <v>-0.12</v>
      </c>
      <c r="H29" s="57">
        <f t="shared" si="7"/>
        <v>0</v>
      </c>
      <c r="I29" s="57">
        <f t="shared" si="6"/>
        <v>-0.12</v>
      </c>
      <c r="J29" s="140" t="s">
        <v>401</v>
      </c>
    </row>
    <row r="30" spans="1:11" x14ac:dyDescent="0.35">
      <c r="A30" s="115" t="s">
        <v>51</v>
      </c>
      <c r="B30" s="57">
        <v>1717770</v>
      </c>
      <c r="C30" s="57">
        <v>0</v>
      </c>
      <c r="D30" s="57">
        <v>0</v>
      </c>
      <c r="E30" s="57">
        <v>0</v>
      </c>
      <c r="F30" s="57">
        <v>0</v>
      </c>
      <c r="G30" s="57">
        <f t="shared" si="7"/>
        <v>1717770</v>
      </c>
      <c r="H30" s="57">
        <f>C30+F30</f>
        <v>0</v>
      </c>
      <c r="I30" s="57">
        <f t="shared" si="6"/>
        <v>1717770</v>
      </c>
      <c r="J30" s="140" t="s">
        <v>402</v>
      </c>
    </row>
    <row r="31" spans="1:11" x14ac:dyDescent="0.35">
      <c r="A31" s="115" t="s">
        <v>52</v>
      </c>
      <c r="B31" s="57">
        <v>1993323.5</v>
      </c>
      <c r="C31" s="57">
        <v>0</v>
      </c>
      <c r="D31" s="57">
        <v>0</v>
      </c>
      <c r="E31" s="57">
        <v>0</v>
      </c>
      <c r="F31" s="57">
        <v>0</v>
      </c>
      <c r="G31" s="57">
        <f t="shared" si="7"/>
        <v>1993323.5</v>
      </c>
      <c r="H31" s="57">
        <f t="shared" si="7"/>
        <v>0</v>
      </c>
      <c r="I31" s="57">
        <f t="shared" si="6"/>
        <v>1993323.5</v>
      </c>
      <c r="J31" s="140" t="s">
        <v>403</v>
      </c>
    </row>
    <row r="32" spans="1:11" x14ac:dyDescent="0.35">
      <c r="A32" s="115" t="s">
        <v>383</v>
      </c>
      <c r="B32" s="57">
        <v>-6042408.4900000002</v>
      </c>
      <c r="C32" s="57">
        <v>0</v>
      </c>
      <c r="D32" s="57">
        <v>0</v>
      </c>
      <c r="E32" s="57">
        <v>0</v>
      </c>
      <c r="F32" s="57">
        <v>0</v>
      </c>
      <c r="G32" s="57">
        <f t="shared" si="7"/>
        <v>-6042408.4900000002</v>
      </c>
      <c r="H32" s="57">
        <f t="shared" si="7"/>
        <v>0</v>
      </c>
      <c r="I32" s="57">
        <f t="shared" si="6"/>
        <v>-6042408.4900000002</v>
      </c>
      <c r="J32" s="140" t="s">
        <v>405</v>
      </c>
    </row>
    <row r="33" spans="1:11" x14ac:dyDescent="0.35">
      <c r="A33" s="115" t="s">
        <v>384</v>
      </c>
      <c r="B33" s="57">
        <v>2215639.2999999998</v>
      </c>
      <c r="C33" s="57">
        <v>0</v>
      </c>
      <c r="D33" s="57">
        <v>0</v>
      </c>
      <c r="E33" s="57">
        <v>0</v>
      </c>
      <c r="F33" s="57">
        <v>0</v>
      </c>
      <c r="G33" s="57">
        <f t="shared" si="7"/>
        <v>2215639.2999999998</v>
      </c>
      <c r="H33" s="57">
        <f t="shared" si="7"/>
        <v>0</v>
      </c>
      <c r="I33" s="57">
        <f t="shared" si="6"/>
        <v>2215639.2999999998</v>
      </c>
      <c r="J33" s="140" t="s">
        <v>404</v>
      </c>
    </row>
    <row r="34" spans="1:11" x14ac:dyDescent="0.35">
      <c r="A34" s="115" t="s">
        <v>53</v>
      </c>
      <c r="B34" s="57">
        <v>0</v>
      </c>
      <c r="C34" s="57">
        <v>-14.94</v>
      </c>
      <c r="D34" s="57">
        <v>0</v>
      </c>
      <c r="E34" s="57">
        <v>0</v>
      </c>
      <c r="F34" s="57">
        <v>0</v>
      </c>
      <c r="G34" s="57">
        <f t="shared" si="7"/>
        <v>0</v>
      </c>
      <c r="H34" s="57">
        <f t="shared" si="7"/>
        <v>-14.94</v>
      </c>
      <c r="I34" s="57">
        <f t="shared" si="6"/>
        <v>-14.94</v>
      </c>
      <c r="J34" s="140" t="s">
        <v>406</v>
      </c>
    </row>
    <row r="35" spans="1:11" x14ac:dyDescent="0.35">
      <c r="A35" s="115" t="s">
        <v>54</v>
      </c>
      <c r="B35" s="57">
        <v>0</v>
      </c>
      <c r="C35" s="57">
        <v>254287.67</v>
      </c>
      <c r="D35" s="57">
        <v>0</v>
      </c>
      <c r="E35" s="57">
        <v>0</v>
      </c>
      <c r="F35" s="57">
        <v>0</v>
      </c>
      <c r="G35" s="57">
        <f t="shared" si="7"/>
        <v>0</v>
      </c>
      <c r="H35" s="57">
        <f t="shared" si="7"/>
        <v>254287.67</v>
      </c>
      <c r="I35" s="57">
        <f t="shared" si="6"/>
        <v>254287.67</v>
      </c>
      <c r="J35" s="140" t="s">
        <v>407</v>
      </c>
    </row>
    <row r="36" spans="1:11" x14ac:dyDescent="0.35">
      <c r="A36" s="115" t="s">
        <v>55</v>
      </c>
      <c r="B36" s="57">
        <v>0</v>
      </c>
      <c r="C36" s="57">
        <v>264692.03999999998</v>
      </c>
      <c r="D36" s="57">
        <v>0</v>
      </c>
      <c r="E36" s="57">
        <v>0</v>
      </c>
      <c r="F36" s="57">
        <v>0</v>
      </c>
      <c r="G36" s="57">
        <f t="shared" si="7"/>
        <v>0</v>
      </c>
      <c r="H36" s="57">
        <f t="shared" si="7"/>
        <v>264692.03999999998</v>
      </c>
      <c r="I36" s="57">
        <f t="shared" si="6"/>
        <v>264692.03999999998</v>
      </c>
      <c r="J36" s="140" t="s">
        <v>408</v>
      </c>
    </row>
    <row r="37" spans="1:11" x14ac:dyDescent="0.35">
      <c r="A37" s="115" t="s">
        <v>56</v>
      </c>
      <c r="B37" s="57">
        <v>0</v>
      </c>
      <c r="C37" s="57">
        <v>875.16</v>
      </c>
      <c r="D37" s="57">
        <v>0</v>
      </c>
      <c r="E37" s="57">
        <v>0</v>
      </c>
      <c r="F37" s="57">
        <v>0</v>
      </c>
      <c r="G37" s="57">
        <f t="shared" si="7"/>
        <v>0</v>
      </c>
      <c r="H37" s="57">
        <f t="shared" si="7"/>
        <v>875.16</v>
      </c>
      <c r="I37" s="57">
        <f t="shared" si="6"/>
        <v>875.16</v>
      </c>
      <c r="J37" s="140" t="s">
        <v>409</v>
      </c>
    </row>
    <row r="38" spans="1:11" x14ac:dyDescent="0.35">
      <c r="A38" s="115" t="s">
        <v>57</v>
      </c>
      <c r="B38" s="57">
        <v>0</v>
      </c>
      <c r="C38" s="57">
        <v>6261596.1900000004</v>
      </c>
      <c r="D38" s="57">
        <v>0</v>
      </c>
      <c r="E38" s="57">
        <v>0</v>
      </c>
      <c r="F38" s="57">
        <v>0</v>
      </c>
      <c r="G38" s="57">
        <f t="shared" si="7"/>
        <v>0</v>
      </c>
      <c r="H38" s="57">
        <f t="shared" si="7"/>
        <v>6261596.1900000004</v>
      </c>
      <c r="I38" s="57">
        <f t="shared" si="6"/>
        <v>6261596.1900000004</v>
      </c>
      <c r="J38" s="140" t="s">
        <v>410</v>
      </c>
    </row>
    <row r="39" spans="1:11" x14ac:dyDescent="0.35">
      <c r="A39" s="115" t="s">
        <v>662</v>
      </c>
      <c r="B39" s="127">
        <v>0</v>
      </c>
      <c r="C39" s="127">
        <v>0</v>
      </c>
      <c r="D39" s="127">
        <v>0</v>
      </c>
      <c r="E39" s="127">
        <v>0</v>
      </c>
      <c r="F39" s="127">
        <v>0</v>
      </c>
      <c r="G39" s="127">
        <f t="shared" si="7"/>
        <v>0</v>
      </c>
      <c r="H39" s="127">
        <f t="shared" si="7"/>
        <v>0</v>
      </c>
      <c r="I39" s="127">
        <f t="shared" si="6"/>
        <v>0</v>
      </c>
      <c r="J39" s="140" t="s">
        <v>607</v>
      </c>
    </row>
    <row r="40" spans="1:11" x14ac:dyDescent="0.35">
      <c r="A40" s="115" t="s">
        <v>58</v>
      </c>
      <c r="B40" s="57">
        <f t="shared" ref="B40:I40" si="8">SUM(B27:B39)</f>
        <v>-115675.81000000052</v>
      </c>
      <c r="C40" s="57">
        <f t="shared" si="8"/>
        <v>6781436.1200000001</v>
      </c>
      <c r="D40" s="57">
        <f t="shared" si="8"/>
        <v>0</v>
      </c>
      <c r="E40" s="57">
        <f t="shared" si="8"/>
        <v>0</v>
      </c>
      <c r="F40" s="57">
        <f t="shared" si="8"/>
        <v>0</v>
      </c>
      <c r="G40" s="57">
        <f t="shared" si="8"/>
        <v>-115675.81000000052</v>
      </c>
      <c r="H40" s="57">
        <f t="shared" si="8"/>
        <v>6781436.1200000001</v>
      </c>
      <c r="I40" s="57">
        <f t="shared" si="8"/>
        <v>6665760.3099999996</v>
      </c>
      <c r="J40" s="141" t="s">
        <v>400</v>
      </c>
    </row>
    <row r="41" spans="1:11" x14ac:dyDescent="0.35">
      <c r="A41" s="114" t="s">
        <v>59</v>
      </c>
      <c r="B41" s="143">
        <f t="shared" ref="B41:I41" si="9">B18+B21+B25+B40</f>
        <v>258683097.77999997</v>
      </c>
      <c r="C41" s="143">
        <f t="shared" si="9"/>
        <v>114813252.88</v>
      </c>
      <c r="D41" s="143">
        <f t="shared" si="9"/>
        <v>0</v>
      </c>
      <c r="E41" s="143">
        <f t="shared" si="9"/>
        <v>0</v>
      </c>
      <c r="F41" s="143">
        <f t="shared" si="9"/>
        <v>0</v>
      </c>
      <c r="G41" s="143">
        <f t="shared" si="9"/>
        <v>258683097.77999997</v>
      </c>
      <c r="H41" s="143">
        <f t="shared" si="9"/>
        <v>114813252.88</v>
      </c>
      <c r="I41" s="143">
        <f t="shared" si="9"/>
        <v>373496350.65999997</v>
      </c>
      <c r="J41" s="141" t="s">
        <v>387</v>
      </c>
    </row>
    <row r="42" spans="1:11" x14ac:dyDescent="0.35">
      <c r="A42" s="136"/>
      <c r="B42" s="138"/>
      <c r="C42" s="138"/>
      <c r="D42" s="138"/>
      <c r="E42" s="138"/>
      <c r="F42" s="138"/>
      <c r="G42" s="138"/>
      <c r="H42" s="138"/>
      <c r="I42" s="138"/>
    </row>
    <row r="43" spans="1:11" x14ac:dyDescent="0.35">
      <c r="A43" s="114" t="s">
        <v>60</v>
      </c>
      <c r="B43" s="138"/>
      <c r="C43" s="138"/>
      <c r="D43" s="138"/>
      <c r="E43" s="138"/>
      <c r="F43" s="138"/>
      <c r="G43" s="138"/>
      <c r="H43" s="138"/>
      <c r="I43" s="138"/>
      <c r="J43" s="114"/>
    </row>
    <row r="44" spans="1:11" x14ac:dyDescent="0.35">
      <c r="A44" s="56" t="s">
        <v>61</v>
      </c>
      <c r="B44" s="138"/>
      <c r="C44" s="138"/>
      <c r="D44" s="138"/>
      <c r="E44" s="138"/>
      <c r="F44" s="138"/>
      <c r="G44" s="138"/>
      <c r="H44" s="138"/>
      <c r="I44" s="138"/>
    </row>
    <row r="45" spans="1:11" x14ac:dyDescent="0.35">
      <c r="A45" s="115" t="s">
        <v>62</v>
      </c>
      <c r="B45" s="57">
        <v>4829250.25</v>
      </c>
      <c r="C45" s="57">
        <v>0</v>
      </c>
      <c r="D45" s="57">
        <v>0</v>
      </c>
      <c r="E45" s="57">
        <v>0</v>
      </c>
      <c r="F45" s="57">
        <v>0</v>
      </c>
      <c r="G45" s="57">
        <f>B45+E45</f>
        <v>4829250.25</v>
      </c>
      <c r="H45" s="57">
        <f>C45+F45</f>
        <v>0</v>
      </c>
      <c r="I45" s="57">
        <f t="shared" ref="I45:I46" si="10">SUM(G45:H45)</f>
        <v>4829250.25</v>
      </c>
      <c r="J45" s="144" t="s">
        <v>413</v>
      </c>
    </row>
    <row r="46" spans="1:11" x14ac:dyDescent="0.35">
      <c r="A46" s="115" t="s">
        <v>63</v>
      </c>
      <c r="B46" s="127">
        <v>26179345.989999998</v>
      </c>
      <c r="C46" s="127">
        <v>0</v>
      </c>
      <c r="D46" s="127">
        <v>0</v>
      </c>
      <c r="E46" s="127">
        <v>0</v>
      </c>
      <c r="F46" s="127">
        <v>0</v>
      </c>
      <c r="G46" s="127">
        <f>B46+E46</f>
        <v>26179345.989999998</v>
      </c>
      <c r="H46" s="127">
        <f>C46+F46</f>
        <v>0</v>
      </c>
      <c r="I46" s="127">
        <f t="shared" si="10"/>
        <v>26179345.989999998</v>
      </c>
      <c r="J46" s="144" t="s">
        <v>414</v>
      </c>
      <c r="K46" s="2"/>
    </row>
    <row r="47" spans="1:11" x14ac:dyDescent="0.35">
      <c r="A47" s="115" t="s">
        <v>64</v>
      </c>
      <c r="B47" s="57">
        <f>SUM(B45:B46)</f>
        <v>31008596.239999998</v>
      </c>
      <c r="C47" s="57">
        <f t="shared" ref="C47:I47" si="11">SUM(C45:C46)</f>
        <v>0</v>
      </c>
      <c r="D47" s="57">
        <f t="shared" si="11"/>
        <v>0</v>
      </c>
      <c r="E47" s="57">
        <f t="shared" si="11"/>
        <v>0</v>
      </c>
      <c r="F47" s="57">
        <f t="shared" si="11"/>
        <v>0</v>
      </c>
      <c r="G47" s="57">
        <f t="shared" si="11"/>
        <v>31008596.239999998</v>
      </c>
      <c r="H47" s="57">
        <f t="shared" si="11"/>
        <v>0</v>
      </c>
      <c r="I47" s="57">
        <f t="shared" si="11"/>
        <v>31008596.239999998</v>
      </c>
      <c r="J47" s="141" t="s">
        <v>412</v>
      </c>
    </row>
    <row r="48" spans="1:11" x14ac:dyDescent="0.35">
      <c r="A48" s="56" t="s">
        <v>65</v>
      </c>
      <c r="B48" s="138"/>
      <c r="C48" s="138"/>
      <c r="D48" s="138"/>
      <c r="E48" s="138"/>
      <c r="F48" s="138"/>
      <c r="G48" s="138"/>
      <c r="H48" s="138"/>
      <c r="I48" s="138"/>
    </row>
    <row r="49" spans="1:12" x14ac:dyDescent="0.35">
      <c r="A49" s="115" t="s">
        <v>66</v>
      </c>
      <c r="B49" s="57">
        <v>70806574.489999995</v>
      </c>
      <c r="C49" s="57">
        <v>0</v>
      </c>
      <c r="D49" s="57">
        <v>0</v>
      </c>
      <c r="E49" s="57">
        <v>0</v>
      </c>
      <c r="F49" s="57">
        <v>0</v>
      </c>
      <c r="G49" s="57">
        <f t="shared" ref="G49:H55" si="12">B49+E49</f>
        <v>70806574.489999995</v>
      </c>
      <c r="H49" s="57">
        <f t="shared" si="12"/>
        <v>0</v>
      </c>
      <c r="I49" s="57">
        <f t="shared" ref="I49:I55" si="13">SUM(G49:H49)</f>
        <v>70806574.489999995</v>
      </c>
      <c r="J49" s="144" t="s">
        <v>416</v>
      </c>
    </row>
    <row r="50" spans="1:12" x14ac:dyDescent="0.35">
      <c r="A50" s="115" t="s">
        <v>67</v>
      </c>
      <c r="B50" s="57">
        <v>2913664.21</v>
      </c>
      <c r="C50" s="57">
        <v>0</v>
      </c>
      <c r="D50" s="57">
        <v>0</v>
      </c>
      <c r="E50" s="57">
        <v>0</v>
      </c>
      <c r="F50" s="57">
        <v>0</v>
      </c>
      <c r="G50" s="57">
        <f t="shared" si="12"/>
        <v>2913664.21</v>
      </c>
      <c r="H50" s="57">
        <f t="shared" si="12"/>
        <v>0</v>
      </c>
      <c r="I50" s="57">
        <f t="shared" si="13"/>
        <v>2913664.21</v>
      </c>
      <c r="J50" s="144" t="s">
        <v>417</v>
      </c>
    </row>
    <row r="51" spans="1:12" x14ac:dyDescent="0.35">
      <c r="A51" s="115" t="s">
        <v>68</v>
      </c>
      <c r="B51" s="57">
        <v>0</v>
      </c>
      <c r="C51" s="57">
        <v>27634205.350000001</v>
      </c>
      <c r="D51" s="57">
        <v>0</v>
      </c>
      <c r="E51" s="57">
        <v>0</v>
      </c>
      <c r="F51" s="57">
        <v>0</v>
      </c>
      <c r="G51" s="57">
        <f t="shared" si="12"/>
        <v>0</v>
      </c>
      <c r="H51" s="57">
        <f t="shared" si="12"/>
        <v>27634205.350000001</v>
      </c>
      <c r="I51" s="57">
        <f t="shared" si="13"/>
        <v>27634205.350000001</v>
      </c>
      <c r="J51" s="144" t="s">
        <v>418</v>
      </c>
    </row>
    <row r="52" spans="1:12" x14ac:dyDescent="0.35">
      <c r="A52" s="115" t="s">
        <v>69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57">
        <f t="shared" si="12"/>
        <v>0</v>
      </c>
      <c r="H52" s="57">
        <f t="shared" si="12"/>
        <v>0</v>
      </c>
      <c r="I52" s="57">
        <f t="shared" si="13"/>
        <v>0</v>
      </c>
      <c r="J52" s="144" t="s">
        <v>419</v>
      </c>
    </row>
    <row r="53" spans="1:12" x14ac:dyDescent="0.35">
      <c r="A53" s="115" t="s">
        <v>70</v>
      </c>
      <c r="B53" s="57">
        <v>0</v>
      </c>
      <c r="C53" s="57">
        <v>11693271.130000001</v>
      </c>
      <c r="D53" s="57">
        <v>0</v>
      </c>
      <c r="E53" s="57">
        <v>0</v>
      </c>
      <c r="F53" s="57">
        <v>0</v>
      </c>
      <c r="G53" s="57">
        <f t="shared" si="12"/>
        <v>0</v>
      </c>
      <c r="H53" s="57">
        <f t="shared" si="12"/>
        <v>11693271.130000001</v>
      </c>
      <c r="I53" s="57">
        <f t="shared" si="13"/>
        <v>11693271.130000001</v>
      </c>
      <c r="J53" s="144" t="s">
        <v>420</v>
      </c>
    </row>
    <row r="54" spans="1:12" x14ac:dyDescent="0.35">
      <c r="A54" s="115" t="s">
        <v>71</v>
      </c>
      <c r="B54" s="57">
        <v>0</v>
      </c>
      <c r="C54" s="57">
        <v>3937155.19</v>
      </c>
      <c r="D54" s="57">
        <v>0</v>
      </c>
      <c r="E54" s="57">
        <v>0</v>
      </c>
      <c r="F54" s="57">
        <v>0</v>
      </c>
      <c r="G54" s="57">
        <f t="shared" si="12"/>
        <v>0</v>
      </c>
      <c r="H54" s="57">
        <f t="shared" si="12"/>
        <v>3937155.19</v>
      </c>
      <c r="I54" s="57">
        <f t="shared" si="13"/>
        <v>3937155.19</v>
      </c>
      <c r="J54" s="144" t="s">
        <v>421</v>
      </c>
    </row>
    <row r="55" spans="1:12" x14ac:dyDescent="0.35">
      <c r="A55" s="115" t="s">
        <v>72</v>
      </c>
      <c r="B55" s="127">
        <v>0</v>
      </c>
      <c r="C55" s="127">
        <v>-1937787.47</v>
      </c>
      <c r="D55" s="127">
        <v>0</v>
      </c>
      <c r="E55" s="127">
        <v>0</v>
      </c>
      <c r="F55" s="127">
        <v>0</v>
      </c>
      <c r="G55" s="127">
        <f t="shared" si="12"/>
        <v>0</v>
      </c>
      <c r="H55" s="127">
        <f t="shared" si="12"/>
        <v>-1937787.47</v>
      </c>
      <c r="I55" s="127">
        <f t="shared" si="13"/>
        <v>-1937787.47</v>
      </c>
      <c r="J55" s="144" t="s">
        <v>422</v>
      </c>
      <c r="K55" s="145"/>
    </row>
    <row r="56" spans="1:12" x14ac:dyDescent="0.35">
      <c r="A56" s="115" t="s">
        <v>73</v>
      </c>
      <c r="B56" s="57">
        <f>SUM(B49:B55)</f>
        <v>73720238.699999988</v>
      </c>
      <c r="C56" s="57">
        <f t="shared" ref="C56:I56" si="14">SUM(C49:C55)</f>
        <v>41326844.200000003</v>
      </c>
      <c r="D56" s="57">
        <f t="shared" si="14"/>
        <v>0</v>
      </c>
      <c r="E56" s="57">
        <f t="shared" si="14"/>
        <v>0</v>
      </c>
      <c r="F56" s="57">
        <f t="shared" si="14"/>
        <v>0</v>
      </c>
      <c r="G56" s="57">
        <f>SUM(G49:G55)</f>
        <v>73720238.699999988</v>
      </c>
      <c r="H56" s="57">
        <f t="shared" si="14"/>
        <v>41326844.200000003</v>
      </c>
      <c r="I56" s="57">
        <f t="shared" si="14"/>
        <v>115047082.89999998</v>
      </c>
      <c r="J56" s="141" t="s">
        <v>415</v>
      </c>
      <c r="K56" s="145"/>
    </row>
    <row r="57" spans="1:12" x14ac:dyDescent="0.35">
      <c r="A57" s="56" t="s">
        <v>74</v>
      </c>
      <c r="B57" s="138"/>
      <c r="C57" s="138"/>
      <c r="D57" s="138"/>
      <c r="E57" s="138"/>
      <c r="F57" s="138"/>
      <c r="G57" s="138"/>
      <c r="H57" s="138"/>
      <c r="I57" s="138"/>
      <c r="J57" s="56"/>
    </row>
    <row r="58" spans="1:12" x14ac:dyDescent="0.35">
      <c r="A58" s="115" t="s">
        <v>75</v>
      </c>
      <c r="B58" s="127">
        <v>12823787.85</v>
      </c>
      <c r="C58" s="127">
        <v>0</v>
      </c>
      <c r="D58" s="127">
        <v>0</v>
      </c>
      <c r="E58" s="127">
        <v>0</v>
      </c>
      <c r="F58" s="127">
        <v>0</v>
      </c>
      <c r="G58" s="127">
        <f>B58+E58</f>
        <v>12823787.85</v>
      </c>
      <c r="H58" s="127">
        <f>C58+F58</f>
        <v>0</v>
      </c>
      <c r="I58" s="127">
        <f t="shared" ref="I58" si="15">SUM(G58:H58)</f>
        <v>12823787.85</v>
      </c>
      <c r="J58" s="144" t="s">
        <v>424</v>
      </c>
    </row>
    <row r="59" spans="1:12" x14ac:dyDescent="0.35">
      <c r="A59" s="115" t="s">
        <v>76</v>
      </c>
      <c r="B59" s="57">
        <f>SUM(B58)</f>
        <v>12823787.85</v>
      </c>
      <c r="C59" s="57">
        <f t="shared" ref="C59:I59" si="16">SUM(C58)</f>
        <v>0</v>
      </c>
      <c r="D59" s="57">
        <f t="shared" si="16"/>
        <v>0</v>
      </c>
      <c r="E59" s="57">
        <f t="shared" si="16"/>
        <v>0</v>
      </c>
      <c r="F59" s="57">
        <f t="shared" si="16"/>
        <v>0</v>
      </c>
      <c r="G59" s="57">
        <f t="shared" si="16"/>
        <v>12823787.85</v>
      </c>
      <c r="H59" s="57">
        <f t="shared" si="16"/>
        <v>0</v>
      </c>
      <c r="I59" s="57">
        <f t="shared" si="16"/>
        <v>12823787.85</v>
      </c>
      <c r="J59" s="141" t="s">
        <v>423</v>
      </c>
    </row>
    <row r="60" spans="1:12" x14ac:dyDescent="0.35">
      <c r="A60" s="56" t="s">
        <v>77</v>
      </c>
      <c r="B60" s="138"/>
      <c r="C60" s="138"/>
      <c r="D60" s="138"/>
      <c r="E60" s="138"/>
      <c r="F60" s="138"/>
      <c r="G60" s="138"/>
      <c r="H60" s="138"/>
      <c r="I60" s="138"/>
      <c r="J60" s="56"/>
    </row>
    <row r="61" spans="1:12" x14ac:dyDescent="0.35">
      <c r="A61" s="115" t="s">
        <v>78</v>
      </c>
      <c r="B61" s="127">
        <v>-5717366.46</v>
      </c>
      <c r="C61" s="127">
        <v>0</v>
      </c>
      <c r="D61" s="127">
        <v>0</v>
      </c>
      <c r="E61" s="127">
        <v>0</v>
      </c>
      <c r="F61" s="127">
        <v>0</v>
      </c>
      <c r="G61" s="127">
        <f>B61+E61</f>
        <v>-5717366.46</v>
      </c>
      <c r="H61" s="127">
        <f>C61+F61</f>
        <v>0</v>
      </c>
      <c r="I61" s="127">
        <f t="shared" ref="I61" si="17">SUM(G61:H61)</f>
        <v>-5717366.46</v>
      </c>
      <c r="J61" s="144" t="s">
        <v>426</v>
      </c>
    </row>
    <row r="62" spans="1:12" x14ac:dyDescent="0.35">
      <c r="A62" s="115" t="s">
        <v>79</v>
      </c>
      <c r="B62" s="57">
        <f>SUM(B61)</f>
        <v>-5717366.46</v>
      </c>
      <c r="C62" s="57">
        <f t="shared" ref="C62:I62" si="18">SUM(C61)</f>
        <v>0</v>
      </c>
      <c r="D62" s="57">
        <f t="shared" si="18"/>
        <v>0</v>
      </c>
      <c r="E62" s="57">
        <f t="shared" si="18"/>
        <v>0</v>
      </c>
      <c r="F62" s="57">
        <f t="shared" si="18"/>
        <v>0</v>
      </c>
      <c r="G62" s="57">
        <f t="shared" si="18"/>
        <v>-5717366.46</v>
      </c>
      <c r="H62" s="57">
        <f t="shared" si="18"/>
        <v>0</v>
      </c>
      <c r="I62" s="57">
        <f t="shared" si="18"/>
        <v>-5717366.46</v>
      </c>
      <c r="J62" s="141" t="s">
        <v>425</v>
      </c>
    </row>
    <row r="63" spans="1:12" x14ac:dyDescent="0.35">
      <c r="A63" s="114" t="s">
        <v>80</v>
      </c>
      <c r="B63" s="146">
        <f>B47+B56+B59+B62</f>
        <v>111835256.32999998</v>
      </c>
      <c r="C63" s="146">
        <f t="shared" ref="C63:I63" si="19">C47+C56+C59+C62</f>
        <v>41326844.200000003</v>
      </c>
      <c r="D63" s="146">
        <f t="shared" si="19"/>
        <v>0</v>
      </c>
      <c r="E63" s="53">
        <f t="shared" si="19"/>
        <v>0</v>
      </c>
      <c r="F63" s="53">
        <f t="shared" si="19"/>
        <v>0</v>
      </c>
      <c r="G63" s="146">
        <f t="shared" si="19"/>
        <v>111835256.32999998</v>
      </c>
      <c r="H63" s="146">
        <f t="shared" si="19"/>
        <v>41326844.200000003</v>
      </c>
      <c r="I63" s="146">
        <f t="shared" si="19"/>
        <v>153162100.52999997</v>
      </c>
      <c r="J63" s="141" t="s">
        <v>411</v>
      </c>
      <c r="L63" s="145"/>
    </row>
    <row r="64" spans="1:12" x14ac:dyDescent="0.35">
      <c r="A64" s="136"/>
      <c r="B64" s="127"/>
      <c r="C64" s="127"/>
      <c r="D64" s="127"/>
      <c r="E64" s="127"/>
      <c r="F64" s="127"/>
      <c r="G64" s="127"/>
      <c r="H64" s="127"/>
      <c r="I64" s="127"/>
      <c r="J64" s="114"/>
    </row>
    <row r="65" spans="1:10" ht="15" thickBot="1" x14ac:dyDescent="0.4">
      <c r="A65" s="114" t="s">
        <v>81</v>
      </c>
      <c r="B65" s="147">
        <f>B41-B63</f>
        <v>146847841.44999999</v>
      </c>
      <c r="C65" s="147">
        <f t="shared" ref="C65:I65" si="20">C41-C63</f>
        <v>73486408.679999992</v>
      </c>
      <c r="D65" s="147">
        <f t="shared" si="20"/>
        <v>0</v>
      </c>
      <c r="E65" s="147">
        <f t="shared" si="20"/>
        <v>0</v>
      </c>
      <c r="F65" s="147">
        <f t="shared" si="20"/>
        <v>0</v>
      </c>
      <c r="G65" s="147">
        <f t="shared" si="20"/>
        <v>146847841.44999999</v>
      </c>
      <c r="H65" s="147">
        <f t="shared" si="20"/>
        <v>73486408.679999992</v>
      </c>
      <c r="I65" s="147">
        <f t="shared" si="20"/>
        <v>220334250.13</v>
      </c>
      <c r="J65" s="115"/>
    </row>
    <row r="66" spans="1:10" ht="15" thickTop="1" x14ac:dyDescent="0.35">
      <c r="A66" s="136"/>
      <c r="B66" s="138"/>
      <c r="C66" s="138"/>
      <c r="D66" s="138"/>
      <c r="E66" s="138"/>
      <c r="F66" s="138"/>
      <c r="G66" s="138"/>
      <c r="H66" s="138"/>
      <c r="I66" s="138"/>
      <c r="J66" s="114"/>
    </row>
    <row r="67" spans="1:10" x14ac:dyDescent="0.35">
      <c r="A67" s="114" t="s">
        <v>82</v>
      </c>
      <c r="B67" s="138"/>
      <c r="C67" s="138"/>
      <c r="D67" s="138"/>
      <c r="E67" s="138"/>
      <c r="F67" s="138"/>
      <c r="G67" s="138"/>
      <c r="H67" s="138"/>
      <c r="I67" s="138"/>
      <c r="J67" s="115"/>
    </row>
    <row r="68" spans="1:10" x14ac:dyDescent="0.35">
      <c r="A68" s="115" t="s">
        <v>83</v>
      </c>
      <c r="B68" s="138"/>
      <c r="C68" s="138"/>
      <c r="D68" s="138"/>
      <c r="E68" s="138"/>
      <c r="F68" s="138"/>
      <c r="G68" s="138"/>
      <c r="H68" s="138"/>
      <c r="I68" s="138"/>
      <c r="J68" s="56"/>
    </row>
    <row r="69" spans="1:10" x14ac:dyDescent="0.35">
      <c r="A69" s="56" t="s">
        <v>84</v>
      </c>
      <c r="B69" s="138"/>
      <c r="C69" s="138"/>
      <c r="D69" s="138"/>
      <c r="E69" s="138"/>
      <c r="F69" s="138"/>
      <c r="G69" s="138"/>
      <c r="H69" s="138"/>
      <c r="I69" s="138"/>
    </row>
    <row r="70" spans="1:10" x14ac:dyDescent="0.35">
      <c r="A70" s="115" t="s">
        <v>85</v>
      </c>
      <c r="B70" s="57">
        <v>118111.58</v>
      </c>
      <c r="C70" s="57">
        <v>0</v>
      </c>
      <c r="D70" s="57">
        <v>0</v>
      </c>
      <c r="E70" s="57">
        <v>0</v>
      </c>
      <c r="F70" s="57">
        <v>0</v>
      </c>
      <c r="G70" s="57">
        <f t="shared" ref="G70:H136" si="21">B70+E70</f>
        <v>118111.58</v>
      </c>
      <c r="H70" s="57">
        <f t="shared" si="21"/>
        <v>0</v>
      </c>
      <c r="I70" s="57">
        <f t="shared" ref="I70:I136" si="22">SUM(G70:H70)</f>
        <v>118111.58</v>
      </c>
      <c r="J70" s="144" t="s">
        <v>429</v>
      </c>
    </row>
    <row r="71" spans="1:10" x14ac:dyDescent="0.35">
      <c r="A71" s="115" t="s">
        <v>86</v>
      </c>
      <c r="B71" s="57">
        <v>688755.52</v>
      </c>
      <c r="C71" s="57">
        <v>0</v>
      </c>
      <c r="D71" s="57">
        <v>0</v>
      </c>
      <c r="E71" s="57">
        <v>0</v>
      </c>
      <c r="F71" s="57">
        <v>0</v>
      </c>
      <c r="G71" s="57">
        <f t="shared" si="21"/>
        <v>688755.52</v>
      </c>
      <c r="H71" s="57">
        <f t="shared" si="21"/>
        <v>0</v>
      </c>
      <c r="I71" s="57">
        <f t="shared" si="22"/>
        <v>688755.52</v>
      </c>
      <c r="J71" s="144" t="s">
        <v>430</v>
      </c>
    </row>
    <row r="72" spans="1:10" x14ac:dyDescent="0.35">
      <c r="A72" s="115" t="s">
        <v>87</v>
      </c>
      <c r="B72" s="57">
        <v>238778.02</v>
      </c>
      <c r="C72" s="57">
        <v>0</v>
      </c>
      <c r="D72" s="57">
        <v>0</v>
      </c>
      <c r="E72" s="57">
        <v>0</v>
      </c>
      <c r="F72" s="57">
        <v>0</v>
      </c>
      <c r="G72" s="57">
        <f t="shared" si="21"/>
        <v>238778.02</v>
      </c>
      <c r="H72" s="57">
        <f t="shared" si="21"/>
        <v>0</v>
      </c>
      <c r="I72" s="57">
        <f t="shared" si="22"/>
        <v>238778.02</v>
      </c>
      <c r="J72" s="144" t="s">
        <v>431</v>
      </c>
    </row>
    <row r="73" spans="1:10" x14ac:dyDescent="0.35">
      <c r="A73" s="115" t="s">
        <v>88</v>
      </c>
      <c r="B73" s="57">
        <v>1343715.69</v>
      </c>
      <c r="C73" s="57">
        <v>0</v>
      </c>
      <c r="D73" s="57">
        <v>0</v>
      </c>
      <c r="E73" s="57">
        <v>0</v>
      </c>
      <c r="F73" s="57">
        <v>0</v>
      </c>
      <c r="G73" s="57">
        <f t="shared" si="21"/>
        <v>1343715.69</v>
      </c>
      <c r="H73" s="57">
        <f t="shared" si="21"/>
        <v>0</v>
      </c>
      <c r="I73" s="57">
        <f t="shared" si="22"/>
        <v>1343715.69</v>
      </c>
      <c r="J73" s="144" t="s">
        <v>432</v>
      </c>
    </row>
    <row r="74" spans="1:10" x14ac:dyDescent="0.35">
      <c r="A74" s="115" t="s">
        <v>89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f t="shared" si="21"/>
        <v>0</v>
      </c>
      <c r="H74" s="57">
        <f t="shared" si="21"/>
        <v>0</v>
      </c>
      <c r="I74" s="57">
        <f t="shared" si="22"/>
        <v>0</v>
      </c>
      <c r="J74" s="144" t="s">
        <v>433</v>
      </c>
    </row>
    <row r="75" spans="1:10" x14ac:dyDescent="0.35">
      <c r="A75" s="115" t="s">
        <v>90</v>
      </c>
      <c r="B75" s="57">
        <v>52290.61</v>
      </c>
      <c r="C75" s="57">
        <v>0</v>
      </c>
      <c r="D75" s="57">
        <v>0</v>
      </c>
      <c r="E75" s="57">
        <v>0</v>
      </c>
      <c r="F75" s="57">
        <v>0</v>
      </c>
      <c r="G75" s="57">
        <f t="shared" si="21"/>
        <v>52290.61</v>
      </c>
      <c r="H75" s="57">
        <f t="shared" si="21"/>
        <v>0</v>
      </c>
      <c r="I75" s="57">
        <f t="shared" si="22"/>
        <v>52290.61</v>
      </c>
      <c r="J75" s="144" t="s">
        <v>434</v>
      </c>
    </row>
    <row r="76" spans="1:10" x14ac:dyDescent="0.35">
      <c r="A76" s="115" t="s">
        <v>91</v>
      </c>
      <c r="B76" s="57">
        <v>171737.13</v>
      </c>
      <c r="C76" s="57">
        <v>0</v>
      </c>
      <c r="D76" s="57">
        <v>0</v>
      </c>
      <c r="E76" s="57">
        <v>0</v>
      </c>
      <c r="F76" s="57">
        <v>0</v>
      </c>
      <c r="G76" s="57">
        <f t="shared" si="21"/>
        <v>171737.13</v>
      </c>
      <c r="H76" s="57">
        <f t="shared" si="21"/>
        <v>0</v>
      </c>
      <c r="I76" s="57">
        <f t="shared" si="22"/>
        <v>171737.13</v>
      </c>
      <c r="J76" s="144" t="s">
        <v>435</v>
      </c>
    </row>
    <row r="77" spans="1:10" x14ac:dyDescent="0.35">
      <c r="A77" s="115" t="s">
        <v>92</v>
      </c>
      <c r="B77" s="57">
        <v>1112920.3600000001</v>
      </c>
      <c r="C77" s="57">
        <v>0</v>
      </c>
      <c r="D77" s="57">
        <v>0</v>
      </c>
      <c r="E77" s="57">
        <v>0</v>
      </c>
      <c r="F77" s="57">
        <v>0</v>
      </c>
      <c r="G77" s="57">
        <f t="shared" si="21"/>
        <v>1112920.3600000001</v>
      </c>
      <c r="H77" s="57">
        <f t="shared" si="21"/>
        <v>0</v>
      </c>
      <c r="I77" s="57">
        <f t="shared" si="22"/>
        <v>1112920.3600000001</v>
      </c>
      <c r="J77" s="144" t="s">
        <v>436</v>
      </c>
    </row>
    <row r="78" spans="1:10" x14ac:dyDescent="0.35">
      <c r="A78" s="115" t="s">
        <v>93</v>
      </c>
      <c r="B78" s="57">
        <v>441859.12</v>
      </c>
      <c r="C78" s="57">
        <v>0</v>
      </c>
      <c r="D78" s="57">
        <v>0</v>
      </c>
      <c r="E78" s="57">
        <v>0</v>
      </c>
      <c r="F78" s="57">
        <v>0</v>
      </c>
      <c r="G78" s="57">
        <f t="shared" si="21"/>
        <v>441859.12</v>
      </c>
      <c r="H78" s="57">
        <f t="shared" si="21"/>
        <v>0</v>
      </c>
      <c r="I78" s="57">
        <f t="shared" si="22"/>
        <v>441859.12</v>
      </c>
      <c r="J78" s="144" t="s">
        <v>437</v>
      </c>
    </row>
    <row r="79" spans="1:10" x14ac:dyDescent="0.35">
      <c r="A79" s="115" t="s">
        <v>94</v>
      </c>
      <c r="B79" s="57">
        <v>147068.42000000001</v>
      </c>
      <c r="C79" s="57">
        <v>0</v>
      </c>
      <c r="D79" s="57">
        <v>0</v>
      </c>
      <c r="E79" s="57">
        <v>0</v>
      </c>
      <c r="F79" s="57">
        <v>0</v>
      </c>
      <c r="G79" s="57">
        <f t="shared" si="21"/>
        <v>147068.42000000001</v>
      </c>
      <c r="H79" s="57">
        <f t="shared" si="21"/>
        <v>0</v>
      </c>
      <c r="I79" s="57">
        <f t="shared" si="22"/>
        <v>147068.42000000001</v>
      </c>
      <c r="J79" s="144" t="s">
        <v>438</v>
      </c>
    </row>
    <row r="80" spans="1:10" x14ac:dyDescent="0.35">
      <c r="A80" s="115" t="s">
        <v>95</v>
      </c>
      <c r="B80" s="57">
        <v>163629.85</v>
      </c>
      <c r="C80" s="57">
        <v>0</v>
      </c>
      <c r="D80" s="57">
        <v>0</v>
      </c>
      <c r="E80" s="57">
        <v>0</v>
      </c>
      <c r="F80" s="57">
        <v>0</v>
      </c>
      <c r="G80" s="57">
        <f t="shared" si="21"/>
        <v>163629.85</v>
      </c>
      <c r="H80" s="57">
        <f t="shared" si="21"/>
        <v>0</v>
      </c>
      <c r="I80" s="57">
        <f t="shared" si="22"/>
        <v>163629.85</v>
      </c>
      <c r="J80" s="144" t="s">
        <v>439</v>
      </c>
    </row>
    <row r="81" spans="1:10" x14ac:dyDescent="0.35">
      <c r="A81" s="115" t="s">
        <v>96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f t="shared" si="21"/>
        <v>0</v>
      </c>
      <c r="H81" s="57">
        <f t="shared" si="21"/>
        <v>0</v>
      </c>
      <c r="I81" s="57">
        <f t="shared" si="22"/>
        <v>0</v>
      </c>
      <c r="J81" s="144" t="s">
        <v>608</v>
      </c>
    </row>
    <row r="82" spans="1:10" x14ac:dyDescent="0.35">
      <c r="A82" s="115" t="s">
        <v>97</v>
      </c>
      <c r="B82" s="57">
        <v>528870.54</v>
      </c>
      <c r="C82" s="57">
        <v>0</v>
      </c>
      <c r="D82" s="57">
        <v>0</v>
      </c>
      <c r="E82" s="57">
        <v>0</v>
      </c>
      <c r="F82" s="57">
        <v>0</v>
      </c>
      <c r="G82" s="57">
        <f t="shared" si="21"/>
        <v>528870.54</v>
      </c>
      <c r="H82" s="57">
        <f t="shared" si="21"/>
        <v>0</v>
      </c>
      <c r="I82" s="57">
        <f t="shared" si="22"/>
        <v>528870.54</v>
      </c>
      <c r="J82" s="144" t="s">
        <v>440</v>
      </c>
    </row>
    <row r="83" spans="1:10" x14ac:dyDescent="0.35">
      <c r="A83" s="115" t="s">
        <v>98</v>
      </c>
      <c r="B83" s="57">
        <v>22037.11</v>
      </c>
      <c r="C83" s="57">
        <v>0</v>
      </c>
      <c r="D83" s="57">
        <v>0</v>
      </c>
      <c r="E83" s="57">
        <v>0</v>
      </c>
      <c r="F83" s="57">
        <v>0</v>
      </c>
      <c r="G83" s="57">
        <f t="shared" si="21"/>
        <v>22037.11</v>
      </c>
      <c r="H83" s="57">
        <f t="shared" si="21"/>
        <v>0</v>
      </c>
      <c r="I83" s="57">
        <f t="shared" si="22"/>
        <v>22037.11</v>
      </c>
      <c r="J83" s="144" t="s">
        <v>441</v>
      </c>
    </row>
    <row r="84" spans="1:10" x14ac:dyDescent="0.35">
      <c r="A84" s="115" t="s">
        <v>99</v>
      </c>
      <c r="B84" s="57">
        <v>263664.15999999997</v>
      </c>
      <c r="C84" s="57">
        <v>0</v>
      </c>
      <c r="D84" s="57">
        <v>0</v>
      </c>
      <c r="E84" s="57">
        <v>0</v>
      </c>
      <c r="F84" s="57">
        <v>0</v>
      </c>
      <c r="G84" s="57">
        <f t="shared" si="21"/>
        <v>263664.15999999997</v>
      </c>
      <c r="H84" s="57">
        <f t="shared" si="21"/>
        <v>0</v>
      </c>
      <c r="I84" s="57">
        <f t="shared" si="22"/>
        <v>263664.15999999997</v>
      </c>
      <c r="J84" s="144" t="s">
        <v>442</v>
      </c>
    </row>
    <row r="85" spans="1:10" x14ac:dyDescent="0.35">
      <c r="A85" s="115" t="s">
        <v>100</v>
      </c>
      <c r="B85" s="57">
        <v>0</v>
      </c>
      <c r="C85" s="57">
        <v>0</v>
      </c>
      <c r="D85" s="57">
        <v>0</v>
      </c>
      <c r="E85" s="57">
        <v>0</v>
      </c>
      <c r="F85" s="57">
        <v>0</v>
      </c>
      <c r="G85" s="57">
        <f t="shared" si="21"/>
        <v>0</v>
      </c>
      <c r="H85" s="57">
        <f t="shared" si="21"/>
        <v>0</v>
      </c>
      <c r="I85" s="57">
        <f t="shared" si="22"/>
        <v>0</v>
      </c>
      <c r="J85" s="144" t="s">
        <v>609</v>
      </c>
    </row>
    <row r="86" spans="1:10" x14ac:dyDescent="0.35">
      <c r="A86" s="115" t="s">
        <v>101</v>
      </c>
      <c r="B86" s="57">
        <v>16288.09</v>
      </c>
      <c r="C86" s="57">
        <v>0</v>
      </c>
      <c r="D86" s="57">
        <v>0</v>
      </c>
      <c r="E86" s="57">
        <v>0</v>
      </c>
      <c r="F86" s="57">
        <v>0</v>
      </c>
      <c r="G86" s="57">
        <f t="shared" si="21"/>
        <v>16288.09</v>
      </c>
      <c r="H86" s="57">
        <f t="shared" si="21"/>
        <v>0</v>
      </c>
      <c r="I86" s="57">
        <f t="shared" si="22"/>
        <v>16288.09</v>
      </c>
      <c r="J86" s="144" t="s">
        <v>443</v>
      </c>
    </row>
    <row r="87" spans="1:10" x14ac:dyDescent="0.35">
      <c r="A87" s="115" t="s">
        <v>102</v>
      </c>
      <c r="B87" s="57">
        <v>37237.79</v>
      </c>
      <c r="C87" s="57">
        <v>0</v>
      </c>
      <c r="D87" s="57">
        <v>0</v>
      </c>
      <c r="E87" s="57">
        <v>0</v>
      </c>
      <c r="F87" s="57">
        <v>0</v>
      </c>
      <c r="G87" s="57">
        <f t="shared" si="21"/>
        <v>37237.79</v>
      </c>
      <c r="H87" s="57">
        <f t="shared" si="21"/>
        <v>0</v>
      </c>
      <c r="I87" s="57">
        <f t="shared" si="22"/>
        <v>37237.79</v>
      </c>
      <c r="J87" s="144" t="s">
        <v>444</v>
      </c>
    </row>
    <row r="88" spans="1:10" x14ac:dyDescent="0.35">
      <c r="A88" s="115" t="s">
        <v>103</v>
      </c>
      <c r="B88" s="57">
        <v>42916.19</v>
      </c>
      <c r="C88" s="57">
        <v>0</v>
      </c>
      <c r="D88" s="57">
        <v>0</v>
      </c>
      <c r="E88" s="57">
        <v>0</v>
      </c>
      <c r="F88" s="57">
        <v>0</v>
      </c>
      <c r="G88" s="57">
        <f t="shared" si="21"/>
        <v>42916.19</v>
      </c>
      <c r="H88" s="57">
        <f t="shared" si="21"/>
        <v>0</v>
      </c>
      <c r="I88" s="57">
        <f t="shared" si="22"/>
        <v>42916.19</v>
      </c>
      <c r="J88" s="144" t="s">
        <v>445</v>
      </c>
    </row>
    <row r="89" spans="1:10" x14ac:dyDescent="0.35">
      <c r="A89" s="115" t="s">
        <v>104</v>
      </c>
      <c r="B89" s="57">
        <v>111165.17</v>
      </c>
      <c r="C89" s="57">
        <v>0</v>
      </c>
      <c r="D89" s="57">
        <v>0</v>
      </c>
      <c r="E89" s="57">
        <v>0</v>
      </c>
      <c r="F89" s="57">
        <v>0</v>
      </c>
      <c r="G89" s="57">
        <f t="shared" si="21"/>
        <v>111165.17</v>
      </c>
      <c r="H89" s="57">
        <f t="shared" si="21"/>
        <v>0</v>
      </c>
      <c r="I89" s="57">
        <f t="shared" si="22"/>
        <v>111165.17</v>
      </c>
      <c r="J89" s="144" t="s">
        <v>446</v>
      </c>
    </row>
    <row r="90" spans="1:10" x14ac:dyDescent="0.35">
      <c r="A90" s="115" t="s">
        <v>105</v>
      </c>
      <c r="B90" s="57">
        <v>588959.91</v>
      </c>
      <c r="C90" s="57">
        <v>0</v>
      </c>
      <c r="D90" s="57">
        <v>0</v>
      </c>
      <c r="E90" s="57">
        <v>0</v>
      </c>
      <c r="F90" s="57">
        <v>0</v>
      </c>
      <c r="G90" s="57">
        <f t="shared" si="21"/>
        <v>588959.91</v>
      </c>
      <c r="H90" s="57">
        <f t="shared" si="21"/>
        <v>0</v>
      </c>
      <c r="I90" s="57">
        <f t="shared" si="22"/>
        <v>588959.91</v>
      </c>
      <c r="J90" s="144" t="s">
        <v>447</v>
      </c>
    </row>
    <row r="91" spans="1:10" x14ac:dyDescent="0.35">
      <c r="A91" s="115" t="s">
        <v>106</v>
      </c>
      <c r="B91" s="57">
        <v>499733.7</v>
      </c>
      <c r="C91" s="57">
        <v>0</v>
      </c>
      <c r="D91" s="57">
        <v>0</v>
      </c>
      <c r="E91" s="57">
        <v>0</v>
      </c>
      <c r="F91" s="57">
        <v>0</v>
      </c>
      <c r="G91" s="57">
        <f t="shared" si="21"/>
        <v>499733.7</v>
      </c>
      <c r="H91" s="57">
        <f t="shared" si="21"/>
        <v>0</v>
      </c>
      <c r="I91" s="57">
        <f t="shared" si="22"/>
        <v>499733.7</v>
      </c>
      <c r="J91" s="144" t="s">
        <v>448</v>
      </c>
    </row>
    <row r="92" spans="1:10" x14ac:dyDescent="0.35">
      <c r="A92" s="115" t="s">
        <v>107</v>
      </c>
      <c r="B92" s="57">
        <v>1492435.48</v>
      </c>
      <c r="C92" s="57">
        <v>0</v>
      </c>
      <c r="D92" s="57">
        <v>0</v>
      </c>
      <c r="E92" s="57">
        <v>0</v>
      </c>
      <c r="F92" s="57">
        <v>0</v>
      </c>
      <c r="G92" s="57">
        <f t="shared" si="21"/>
        <v>1492435.48</v>
      </c>
      <c r="H92" s="57">
        <f t="shared" si="21"/>
        <v>0</v>
      </c>
      <c r="I92" s="57">
        <f t="shared" si="22"/>
        <v>1492435.48</v>
      </c>
      <c r="J92" s="144" t="s">
        <v>449</v>
      </c>
    </row>
    <row r="93" spans="1:10" x14ac:dyDescent="0.35">
      <c r="A93" s="115" t="s">
        <v>108</v>
      </c>
      <c r="B93" s="57">
        <v>281222.77</v>
      </c>
      <c r="C93" s="57">
        <v>0</v>
      </c>
      <c r="D93" s="57">
        <v>0</v>
      </c>
      <c r="E93" s="57">
        <v>0</v>
      </c>
      <c r="F93" s="57">
        <v>0</v>
      </c>
      <c r="G93" s="57">
        <f t="shared" si="21"/>
        <v>281222.77</v>
      </c>
      <c r="H93" s="57">
        <f t="shared" si="21"/>
        <v>0</v>
      </c>
      <c r="I93" s="57">
        <f t="shared" si="22"/>
        <v>281222.77</v>
      </c>
      <c r="J93" s="144" t="s">
        <v>450</v>
      </c>
    </row>
    <row r="94" spans="1:10" x14ac:dyDescent="0.35">
      <c r="A94" s="115" t="s">
        <v>109</v>
      </c>
      <c r="B94" s="57">
        <v>422893.01</v>
      </c>
      <c r="C94" s="57">
        <v>0</v>
      </c>
      <c r="D94" s="57">
        <v>0</v>
      </c>
      <c r="E94" s="57">
        <v>0</v>
      </c>
      <c r="F94" s="57">
        <v>0</v>
      </c>
      <c r="G94" s="57">
        <f t="shared" si="21"/>
        <v>422893.01</v>
      </c>
      <c r="H94" s="57">
        <f t="shared" si="21"/>
        <v>0</v>
      </c>
      <c r="I94" s="57">
        <f t="shared" si="22"/>
        <v>422893.01</v>
      </c>
      <c r="J94" s="144" t="s">
        <v>451</v>
      </c>
    </row>
    <row r="95" spans="1:10" x14ac:dyDescent="0.35">
      <c r="A95" s="115" t="s">
        <v>110</v>
      </c>
      <c r="B95" s="57">
        <v>36489.269999999997</v>
      </c>
      <c r="C95" s="57">
        <v>0</v>
      </c>
      <c r="D95" s="57">
        <v>0</v>
      </c>
      <c r="E95" s="57">
        <v>0</v>
      </c>
      <c r="F95" s="57">
        <v>0</v>
      </c>
      <c r="G95" s="57">
        <f t="shared" si="21"/>
        <v>36489.269999999997</v>
      </c>
      <c r="H95" s="57">
        <f t="shared" si="21"/>
        <v>0</v>
      </c>
      <c r="I95" s="57">
        <f t="shared" si="22"/>
        <v>36489.269999999997</v>
      </c>
      <c r="J95" s="144" t="s">
        <v>452</v>
      </c>
    </row>
    <row r="96" spans="1:10" x14ac:dyDescent="0.35">
      <c r="A96" s="115" t="s">
        <v>111</v>
      </c>
      <c r="B96" s="57">
        <v>63654.02</v>
      </c>
      <c r="C96" s="57">
        <v>0</v>
      </c>
      <c r="D96" s="57">
        <v>0</v>
      </c>
      <c r="E96" s="57">
        <v>0</v>
      </c>
      <c r="F96" s="57">
        <v>0</v>
      </c>
      <c r="G96" s="57">
        <f t="shared" si="21"/>
        <v>63654.02</v>
      </c>
      <c r="H96" s="57">
        <f t="shared" si="21"/>
        <v>0</v>
      </c>
      <c r="I96" s="57">
        <f t="shared" si="22"/>
        <v>63654.02</v>
      </c>
      <c r="J96" s="144" t="s">
        <v>453</v>
      </c>
    </row>
    <row r="97" spans="1:10" x14ac:dyDescent="0.35">
      <c r="A97" s="115" t="s">
        <v>112</v>
      </c>
      <c r="B97" s="57">
        <v>881902.5</v>
      </c>
      <c r="C97" s="57">
        <v>0</v>
      </c>
      <c r="D97" s="57">
        <v>0</v>
      </c>
      <c r="E97" s="57">
        <v>0</v>
      </c>
      <c r="F97" s="57">
        <v>0</v>
      </c>
      <c r="G97" s="57">
        <f t="shared" si="21"/>
        <v>881902.5</v>
      </c>
      <c r="H97" s="57">
        <f t="shared" si="21"/>
        <v>0</v>
      </c>
      <c r="I97" s="57">
        <f t="shared" si="22"/>
        <v>881902.5</v>
      </c>
      <c r="J97" s="144" t="s">
        <v>454</v>
      </c>
    </row>
    <row r="98" spans="1:10" x14ac:dyDescent="0.35">
      <c r="A98" s="115" t="s">
        <v>113</v>
      </c>
      <c r="B98" s="57">
        <v>69798.41</v>
      </c>
      <c r="C98" s="57">
        <v>0</v>
      </c>
      <c r="D98" s="57">
        <v>0</v>
      </c>
      <c r="E98" s="57">
        <v>0</v>
      </c>
      <c r="F98" s="57">
        <v>0</v>
      </c>
      <c r="G98" s="57">
        <f t="shared" si="21"/>
        <v>69798.41</v>
      </c>
      <c r="H98" s="57">
        <f t="shared" si="21"/>
        <v>0</v>
      </c>
      <c r="I98" s="57">
        <f t="shared" si="22"/>
        <v>69798.41</v>
      </c>
      <c r="J98" s="144" t="s">
        <v>455</v>
      </c>
    </row>
    <row r="99" spans="1:10" x14ac:dyDescent="0.35">
      <c r="A99" s="115" t="s">
        <v>114</v>
      </c>
      <c r="B99" s="57">
        <v>15400</v>
      </c>
      <c r="C99" s="57">
        <v>0</v>
      </c>
      <c r="D99" s="57">
        <v>0</v>
      </c>
      <c r="E99" s="57">
        <v>0</v>
      </c>
      <c r="F99" s="57">
        <v>0</v>
      </c>
      <c r="G99" s="57">
        <f t="shared" si="21"/>
        <v>15400</v>
      </c>
      <c r="H99" s="57">
        <f t="shared" si="21"/>
        <v>0</v>
      </c>
      <c r="I99" s="57">
        <f t="shared" si="22"/>
        <v>15400</v>
      </c>
      <c r="J99" s="144" t="s">
        <v>456</v>
      </c>
    </row>
    <row r="100" spans="1:10" x14ac:dyDescent="0.35">
      <c r="A100" s="115" t="s">
        <v>115</v>
      </c>
      <c r="B100" s="57">
        <v>0</v>
      </c>
      <c r="C100" s="57">
        <v>0</v>
      </c>
      <c r="D100" s="57">
        <v>0</v>
      </c>
      <c r="E100" s="57">
        <v>0</v>
      </c>
      <c r="F100" s="57">
        <v>0</v>
      </c>
      <c r="G100" s="57">
        <f t="shared" si="21"/>
        <v>0</v>
      </c>
      <c r="H100" s="57">
        <f t="shared" si="21"/>
        <v>0</v>
      </c>
      <c r="I100" s="57">
        <f t="shared" si="22"/>
        <v>0</v>
      </c>
      <c r="J100" s="144" t="s">
        <v>610</v>
      </c>
    </row>
    <row r="101" spans="1:10" x14ac:dyDescent="0.35">
      <c r="A101" s="115" t="s">
        <v>116</v>
      </c>
      <c r="B101" s="57">
        <v>0</v>
      </c>
      <c r="C101" s="57">
        <v>10217.33</v>
      </c>
      <c r="D101" s="57">
        <v>0</v>
      </c>
      <c r="E101" s="57">
        <v>0</v>
      </c>
      <c r="F101" s="57">
        <v>0</v>
      </c>
      <c r="G101" s="57">
        <f t="shared" si="21"/>
        <v>0</v>
      </c>
      <c r="H101" s="57">
        <f t="shared" si="21"/>
        <v>10217.33</v>
      </c>
      <c r="I101" s="57">
        <f t="shared" si="22"/>
        <v>10217.33</v>
      </c>
      <c r="J101" s="144" t="s">
        <v>457</v>
      </c>
    </row>
    <row r="102" spans="1:10" x14ac:dyDescent="0.35">
      <c r="A102" s="115" t="s">
        <v>117</v>
      </c>
      <c r="B102" s="57">
        <v>0</v>
      </c>
      <c r="C102" s="57">
        <v>0</v>
      </c>
      <c r="D102" s="57">
        <v>0</v>
      </c>
      <c r="E102" s="57">
        <v>0</v>
      </c>
      <c r="F102" s="57">
        <v>0</v>
      </c>
      <c r="G102" s="57">
        <f t="shared" si="21"/>
        <v>0</v>
      </c>
      <c r="H102" s="57">
        <f t="shared" si="21"/>
        <v>0</v>
      </c>
      <c r="I102" s="57">
        <f t="shared" si="22"/>
        <v>0</v>
      </c>
      <c r="J102" s="144" t="s">
        <v>611</v>
      </c>
    </row>
    <row r="103" spans="1:10" x14ac:dyDescent="0.35">
      <c r="A103" s="115" t="s">
        <v>118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57">
        <f t="shared" si="21"/>
        <v>0</v>
      </c>
      <c r="H103" s="57">
        <f t="shared" si="21"/>
        <v>0</v>
      </c>
      <c r="I103" s="57">
        <f t="shared" si="22"/>
        <v>0</v>
      </c>
      <c r="J103" s="144" t="s">
        <v>612</v>
      </c>
    </row>
    <row r="104" spans="1:10" x14ac:dyDescent="0.35">
      <c r="A104" s="115" t="s">
        <v>119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57">
        <f t="shared" si="21"/>
        <v>0</v>
      </c>
      <c r="H104" s="57">
        <f t="shared" si="21"/>
        <v>0</v>
      </c>
      <c r="I104" s="57">
        <f t="shared" si="22"/>
        <v>0</v>
      </c>
      <c r="J104" s="144" t="s">
        <v>613</v>
      </c>
    </row>
    <row r="105" spans="1:10" x14ac:dyDescent="0.35">
      <c r="A105" s="115" t="s">
        <v>664</v>
      </c>
      <c r="B105" s="57">
        <v>0</v>
      </c>
      <c r="C105" s="57">
        <v>34982.959999999999</v>
      </c>
      <c r="D105" s="57">
        <v>0</v>
      </c>
      <c r="E105" s="57">
        <v>0</v>
      </c>
      <c r="F105" s="57">
        <v>0</v>
      </c>
      <c r="G105" s="57">
        <f t="shared" si="21"/>
        <v>0</v>
      </c>
      <c r="H105" s="57">
        <f t="shared" si="21"/>
        <v>34982.959999999999</v>
      </c>
      <c r="I105" s="57">
        <f t="shared" si="22"/>
        <v>34982.959999999999</v>
      </c>
      <c r="J105" s="144" t="s">
        <v>663</v>
      </c>
    </row>
    <row r="106" spans="1:10" x14ac:dyDescent="0.35">
      <c r="A106" s="115" t="s">
        <v>120</v>
      </c>
      <c r="B106" s="57">
        <v>0</v>
      </c>
      <c r="C106" s="57">
        <v>0</v>
      </c>
      <c r="D106" s="57">
        <v>0</v>
      </c>
      <c r="E106" s="57">
        <v>0</v>
      </c>
      <c r="F106" s="57">
        <v>0</v>
      </c>
      <c r="G106" s="57">
        <f t="shared" si="21"/>
        <v>0</v>
      </c>
      <c r="H106" s="57">
        <f t="shared" si="21"/>
        <v>0</v>
      </c>
      <c r="I106" s="57">
        <f t="shared" si="22"/>
        <v>0</v>
      </c>
      <c r="J106" s="144" t="s">
        <v>614</v>
      </c>
    </row>
    <row r="107" spans="1:10" x14ac:dyDescent="0.35">
      <c r="A107" s="115" t="s">
        <v>121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57">
        <f t="shared" si="21"/>
        <v>0</v>
      </c>
      <c r="H107" s="57">
        <f t="shared" si="21"/>
        <v>0</v>
      </c>
      <c r="I107" s="57">
        <f t="shared" si="22"/>
        <v>0</v>
      </c>
      <c r="J107" s="144" t="s">
        <v>615</v>
      </c>
    </row>
    <row r="108" spans="1:10" x14ac:dyDescent="0.35">
      <c r="A108" s="115" t="s">
        <v>122</v>
      </c>
      <c r="B108" s="57">
        <v>0</v>
      </c>
      <c r="C108" s="57">
        <v>245835.84</v>
      </c>
      <c r="D108" s="57">
        <v>0</v>
      </c>
      <c r="E108" s="57">
        <v>0</v>
      </c>
      <c r="F108" s="57">
        <v>0</v>
      </c>
      <c r="G108" s="57">
        <f t="shared" si="21"/>
        <v>0</v>
      </c>
      <c r="H108" s="57">
        <f t="shared" si="21"/>
        <v>245835.84</v>
      </c>
      <c r="I108" s="57">
        <f t="shared" si="22"/>
        <v>245835.84</v>
      </c>
      <c r="J108" s="144" t="s">
        <v>458</v>
      </c>
    </row>
    <row r="109" spans="1:10" x14ac:dyDescent="0.35">
      <c r="A109" s="115" t="s">
        <v>123</v>
      </c>
      <c r="B109" s="57">
        <v>0</v>
      </c>
      <c r="C109" s="57">
        <v>0</v>
      </c>
      <c r="D109" s="57">
        <v>0</v>
      </c>
      <c r="E109" s="57">
        <v>0</v>
      </c>
      <c r="F109" s="57">
        <v>0</v>
      </c>
      <c r="G109" s="57">
        <f t="shared" si="21"/>
        <v>0</v>
      </c>
      <c r="H109" s="57">
        <f t="shared" si="21"/>
        <v>0</v>
      </c>
      <c r="I109" s="57">
        <f t="shared" si="22"/>
        <v>0</v>
      </c>
      <c r="J109" s="144" t="s">
        <v>459</v>
      </c>
    </row>
    <row r="110" spans="1:10" x14ac:dyDescent="0.35">
      <c r="A110" s="115" t="s">
        <v>124</v>
      </c>
      <c r="B110" s="57">
        <v>0</v>
      </c>
      <c r="C110" s="57">
        <v>50190.68</v>
      </c>
      <c r="D110" s="57">
        <v>0</v>
      </c>
      <c r="E110" s="57">
        <v>0</v>
      </c>
      <c r="F110" s="57">
        <v>0</v>
      </c>
      <c r="G110" s="57">
        <f t="shared" si="21"/>
        <v>0</v>
      </c>
      <c r="H110" s="57">
        <f t="shared" si="21"/>
        <v>50190.68</v>
      </c>
      <c r="I110" s="57">
        <f t="shared" si="22"/>
        <v>50190.68</v>
      </c>
      <c r="J110" s="144" t="s">
        <v>460</v>
      </c>
    </row>
    <row r="111" spans="1:10" x14ac:dyDescent="0.35">
      <c r="A111" s="115" t="s">
        <v>125</v>
      </c>
      <c r="B111" s="57">
        <v>0</v>
      </c>
      <c r="C111" s="57">
        <v>22224.99</v>
      </c>
      <c r="D111" s="57">
        <v>0</v>
      </c>
      <c r="E111" s="57">
        <v>0</v>
      </c>
      <c r="F111" s="57">
        <v>0</v>
      </c>
      <c r="G111" s="57">
        <f t="shared" si="21"/>
        <v>0</v>
      </c>
      <c r="H111" s="57">
        <f t="shared" si="21"/>
        <v>22224.99</v>
      </c>
      <c r="I111" s="57">
        <f t="shared" si="22"/>
        <v>22224.99</v>
      </c>
      <c r="J111" s="144" t="s">
        <v>461</v>
      </c>
    </row>
    <row r="112" spans="1:10" x14ac:dyDescent="0.35">
      <c r="A112" s="115" t="s">
        <v>126</v>
      </c>
      <c r="B112" s="57">
        <v>0</v>
      </c>
      <c r="C112" s="57">
        <v>0</v>
      </c>
      <c r="D112" s="57">
        <v>0</v>
      </c>
      <c r="E112" s="57">
        <v>0</v>
      </c>
      <c r="F112" s="57">
        <v>0</v>
      </c>
      <c r="G112" s="57">
        <f t="shared" si="21"/>
        <v>0</v>
      </c>
      <c r="H112" s="57">
        <f t="shared" si="21"/>
        <v>0</v>
      </c>
      <c r="I112" s="57">
        <f t="shared" si="22"/>
        <v>0</v>
      </c>
      <c r="J112" s="144" t="s">
        <v>616</v>
      </c>
    </row>
    <row r="113" spans="1:10" x14ac:dyDescent="0.35">
      <c r="A113" s="115" t="s">
        <v>127</v>
      </c>
      <c r="B113" s="57">
        <v>0</v>
      </c>
      <c r="C113" s="57">
        <v>2063.61</v>
      </c>
      <c r="D113" s="57">
        <v>0</v>
      </c>
      <c r="E113" s="57">
        <v>0</v>
      </c>
      <c r="F113" s="57">
        <v>0</v>
      </c>
      <c r="G113" s="57">
        <f t="shared" si="21"/>
        <v>0</v>
      </c>
      <c r="H113" s="57">
        <f t="shared" si="21"/>
        <v>2063.61</v>
      </c>
      <c r="I113" s="57">
        <f t="shared" si="22"/>
        <v>2063.61</v>
      </c>
      <c r="J113" s="144" t="s">
        <v>462</v>
      </c>
    </row>
    <row r="114" spans="1:10" x14ac:dyDescent="0.35">
      <c r="A114" s="115" t="s">
        <v>128</v>
      </c>
      <c r="B114" s="57">
        <v>0</v>
      </c>
      <c r="C114" s="57">
        <v>0</v>
      </c>
      <c r="D114" s="57">
        <v>0</v>
      </c>
      <c r="E114" s="57">
        <v>0</v>
      </c>
      <c r="F114" s="57">
        <v>0</v>
      </c>
      <c r="G114" s="57">
        <f t="shared" si="21"/>
        <v>0</v>
      </c>
      <c r="H114" s="57">
        <f t="shared" si="21"/>
        <v>0</v>
      </c>
      <c r="I114" s="57">
        <f t="shared" si="22"/>
        <v>0</v>
      </c>
      <c r="J114" s="144" t="s">
        <v>463</v>
      </c>
    </row>
    <row r="115" spans="1:10" x14ac:dyDescent="0.35">
      <c r="A115" s="115" t="s">
        <v>129</v>
      </c>
      <c r="B115" s="57">
        <v>0</v>
      </c>
      <c r="C115" s="57">
        <v>44790.64</v>
      </c>
      <c r="D115" s="57">
        <v>0</v>
      </c>
      <c r="E115" s="57">
        <v>0</v>
      </c>
      <c r="F115" s="57">
        <v>0</v>
      </c>
      <c r="G115" s="57">
        <f t="shared" si="21"/>
        <v>0</v>
      </c>
      <c r="H115" s="57">
        <f t="shared" si="21"/>
        <v>44790.64</v>
      </c>
      <c r="I115" s="57">
        <f t="shared" si="22"/>
        <v>44790.64</v>
      </c>
      <c r="J115" s="144" t="s">
        <v>464</v>
      </c>
    </row>
    <row r="116" spans="1:10" x14ac:dyDescent="0.35">
      <c r="A116" s="115" t="s">
        <v>130</v>
      </c>
      <c r="B116" s="57">
        <v>0</v>
      </c>
      <c r="C116" s="57">
        <v>6647.71</v>
      </c>
      <c r="D116" s="57">
        <v>0</v>
      </c>
      <c r="E116" s="57">
        <v>0</v>
      </c>
      <c r="F116" s="57">
        <v>0</v>
      </c>
      <c r="G116" s="57">
        <f t="shared" si="21"/>
        <v>0</v>
      </c>
      <c r="H116" s="57">
        <f t="shared" si="21"/>
        <v>6647.71</v>
      </c>
      <c r="I116" s="57">
        <f t="shared" si="22"/>
        <v>6647.71</v>
      </c>
      <c r="J116" s="144" t="s">
        <v>465</v>
      </c>
    </row>
    <row r="117" spans="1:10" x14ac:dyDescent="0.35">
      <c r="A117" s="115" t="s">
        <v>131</v>
      </c>
      <c r="B117" s="57">
        <v>0</v>
      </c>
      <c r="C117" s="57">
        <v>0</v>
      </c>
      <c r="D117" s="57">
        <v>0</v>
      </c>
      <c r="E117" s="57">
        <v>0</v>
      </c>
      <c r="F117" s="57">
        <v>0</v>
      </c>
      <c r="G117" s="57">
        <f t="shared" si="21"/>
        <v>0</v>
      </c>
      <c r="H117" s="57">
        <f t="shared" si="21"/>
        <v>0</v>
      </c>
      <c r="I117" s="57">
        <f t="shared" si="22"/>
        <v>0</v>
      </c>
      <c r="J117" s="144" t="s">
        <v>466</v>
      </c>
    </row>
    <row r="118" spans="1:10" x14ac:dyDescent="0.35">
      <c r="A118" s="115" t="s">
        <v>132</v>
      </c>
      <c r="B118" s="57">
        <v>0</v>
      </c>
      <c r="C118" s="57">
        <v>0</v>
      </c>
      <c r="D118" s="57">
        <v>0</v>
      </c>
      <c r="E118" s="57">
        <v>0</v>
      </c>
      <c r="F118" s="57">
        <v>0</v>
      </c>
      <c r="G118" s="57">
        <f t="shared" si="21"/>
        <v>0</v>
      </c>
      <c r="H118" s="57">
        <f t="shared" si="21"/>
        <v>0</v>
      </c>
      <c r="I118" s="57">
        <f t="shared" si="22"/>
        <v>0</v>
      </c>
      <c r="J118" s="144" t="s">
        <v>617</v>
      </c>
    </row>
    <row r="119" spans="1:10" x14ac:dyDescent="0.35">
      <c r="A119" s="115" t="s">
        <v>133</v>
      </c>
      <c r="B119" s="57">
        <v>0</v>
      </c>
      <c r="C119" s="57">
        <v>0</v>
      </c>
      <c r="D119" s="57">
        <v>0</v>
      </c>
      <c r="E119" s="57">
        <v>0</v>
      </c>
      <c r="F119" s="57">
        <v>0</v>
      </c>
      <c r="G119" s="57">
        <f t="shared" si="21"/>
        <v>0</v>
      </c>
      <c r="H119" s="57">
        <f t="shared" si="21"/>
        <v>0</v>
      </c>
      <c r="I119" s="57">
        <f t="shared" si="22"/>
        <v>0</v>
      </c>
      <c r="J119" s="144" t="s">
        <v>618</v>
      </c>
    </row>
    <row r="120" spans="1:10" x14ac:dyDescent="0.35">
      <c r="A120" s="115" t="s">
        <v>134</v>
      </c>
      <c r="B120" s="57">
        <v>0</v>
      </c>
      <c r="C120" s="57">
        <v>6267.63</v>
      </c>
      <c r="D120" s="57">
        <v>0</v>
      </c>
      <c r="E120" s="57">
        <v>0</v>
      </c>
      <c r="F120" s="57">
        <v>0</v>
      </c>
      <c r="G120" s="57">
        <f t="shared" si="21"/>
        <v>0</v>
      </c>
      <c r="H120" s="57">
        <f t="shared" si="21"/>
        <v>6267.63</v>
      </c>
      <c r="I120" s="57">
        <f t="shared" si="22"/>
        <v>6267.63</v>
      </c>
      <c r="J120" s="144" t="s">
        <v>467</v>
      </c>
    </row>
    <row r="121" spans="1:10" x14ac:dyDescent="0.35">
      <c r="A121" s="115" t="s">
        <v>135</v>
      </c>
      <c r="B121" s="57">
        <v>0</v>
      </c>
      <c r="C121" s="57">
        <v>0</v>
      </c>
      <c r="D121" s="57">
        <v>0</v>
      </c>
      <c r="E121" s="57">
        <v>0</v>
      </c>
      <c r="F121" s="57">
        <v>0</v>
      </c>
      <c r="G121" s="57">
        <f t="shared" si="21"/>
        <v>0</v>
      </c>
      <c r="H121" s="57">
        <f t="shared" si="21"/>
        <v>0</v>
      </c>
      <c r="I121" s="57">
        <f t="shared" si="22"/>
        <v>0</v>
      </c>
      <c r="J121" s="144" t="s">
        <v>468</v>
      </c>
    </row>
    <row r="122" spans="1:10" x14ac:dyDescent="0.35">
      <c r="A122" s="115" t="s">
        <v>136</v>
      </c>
      <c r="B122" s="57">
        <v>0</v>
      </c>
      <c r="C122" s="57">
        <v>0</v>
      </c>
      <c r="D122" s="57">
        <v>0</v>
      </c>
      <c r="E122" s="57">
        <v>0</v>
      </c>
      <c r="F122" s="57">
        <v>0</v>
      </c>
      <c r="G122" s="57">
        <f t="shared" si="21"/>
        <v>0</v>
      </c>
      <c r="H122" s="57">
        <f t="shared" si="21"/>
        <v>0</v>
      </c>
      <c r="I122" s="57">
        <f t="shared" si="22"/>
        <v>0</v>
      </c>
      <c r="J122" s="144" t="s">
        <v>619</v>
      </c>
    </row>
    <row r="123" spans="1:10" x14ac:dyDescent="0.35">
      <c r="A123" s="115" t="s">
        <v>137</v>
      </c>
      <c r="B123" s="57">
        <v>0</v>
      </c>
      <c r="C123" s="57">
        <v>20706.11</v>
      </c>
      <c r="D123" s="57">
        <v>0</v>
      </c>
      <c r="E123" s="57">
        <v>0</v>
      </c>
      <c r="F123" s="57">
        <v>0</v>
      </c>
      <c r="G123" s="57">
        <f t="shared" si="21"/>
        <v>0</v>
      </c>
      <c r="H123" s="57">
        <f t="shared" si="21"/>
        <v>20706.11</v>
      </c>
      <c r="I123" s="57">
        <f t="shared" si="22"/>
        <v>20706.11</v>
      </c>
      <c r="J123" s="144" t="s">
        <v>469</v>
      </c>
    </row>
    <row r="124" spans="1:10" x14ac:dyDescent="0.35">
      <c r="A124" s="115" t="s">
        <v>138</v>
      </c>
      <c r="B124" s="57">
        <v>0</v>
      </c>
      <c r="C124" s="57">
        <v>2593.4299999999998</v>
      </c>
      <c r="D124" s="57">
        <v>0</v>
      </c>
      <c r="E124" s="57">
        <v>0</v>
      </c>
      <c r="F124" s="57">
        <v>0</v>
      </c>
      <c r="G124" s="57">
        <f t="shared" si="21"/>
        <v>0</v>
      </c>
      <c r="H124" s="57">
        <f t="shared" si="21"/>
        <v>2593.4299999999998</v>
      </c>
      <c r="I124" s="57">
        <f t="shared" si="22"/>
        <v>2593.4299999999998</v>
      </c>
      <c r="J124" s="144" t="s">
        <v>470</v>
      </c>
    </row>
    <row r="125" spans="1:10" x14ac:dyDescent="0.35">
      <c r="A125" s="115" t="s">
        <v>139</v>
      </c>
      <c r="B125" s="57">
        <v>0</v>
      </c>
      <c r="C125" s="57">
        <v>31641.26</v>
      </c>
      <c r="D125" s="57">
        <v>0</v>
      </c>
      <c r="E125" s="57">
        <v>0</v>
      </c>
      <c r="F125" s="57">
        <v>0</v>
      </c>
      <c r="G125" s="57">
        <f t="shared" si="21"/>
        <v>0</v>
      </c>
      <c r="H125" s="57">
        <f t="shared" si="21"/>
        <v>31641.26</v>
      </c>
      <c r="I125" s="57">
        <f t="shared" si="22"/>
        <v>31641.26</v>
      </c>
      <c r="J125" s="144" t="s">
        <v>471</v>
      </c>
    </row>
    <row r="126" spans="1:10" x14ac:dyDescent="0.35">
      <c r="A126" s="115" t="s">
        <v>140</v>
      </c>
      <c r="B126" s="57">
        <v>0</v>
      </c>
      <c r="C126" s="57">
        <v>10570.18</v>
      </c>
      <c r="D126" s="57">
        <v>0</v>
      </c>
      <c r="E126" s="57">
        <v>0</v>
      </c>
      <c r="F126" s="57">
        <v>0</v>
      </c>
      <c r="G126" s="57">
        <f t="shared" si="21"/>
        <v>0</v>
      </c>
      <c r="H126" s="57">
        <f t="shared" si="21"/>
        <v>10570.18</v>
      </c>
      <c r="I126" s="57">
        <f t="shared" si="22"/>
        <v>10570.18</v>
      </c>
      <c r="J126" s="144" t="s">
        <v>472</v>
      </c>
    </row>
    <row r="127" spans="1:10" x14ac:dyDescent="0.35">
      <c r="A127" s="115" t="s">
        <v>141</v>
      </c>
      <c r="B127" s="57">
        <v>0</v>
      </c>
      <c r="C127" s="57">
        <v>97488.33</v>
      </c>
      <c r="D127" s="57">
        <v>0</v>
      </c>
      <c r="E127" s="57">
        <v>0</v>
      </c>
      <c r="F127" s="57">
        <v>0</v>
      </c>
      <c r="G127" s="57">
        <f t="shared" si="21"/>
        <v>0</v>
      </c>
      <c r="H127" s="57">
        <f t="shared" si="21"/>
        <v>97488.33</v>
      </c>
      <c r="I127" s="57">
        <f t="shared" si="22"/>
        <v>97488.33</v>
      </c>
      <c r="J127" s="144" t="s">
        <v>473</v>
      </c>
    </row>
    <row r="128" spans="1:10" x14ac:dyDescent="0.35">
      <c r="A128" s="115" t="s">
        <v>142</v>
      </c>
      <c r="B128" s="57">
        <v>0</v>
      </c>
      <c r="C128" s="57">
        <v>0</v>
      </c>
      <c r="D128" s="57">
        <v>0</v>
      </c>
      <c r="E128" s="57">
        <v>0</v>
      </c>
      <c r="F128" s="57">
        <v>0</v>
      </c>
      <c r="G128" s="57">
        <f t="shared" si="21"/>
        <v>0</v>
      </c>
      <c r="H128" s="57">
        <f t="shared" si="21"/>
        <v>0</v>
      </c>
      <c r="I128" s="57">
        <f t="shared" si="22"/>
        <v>0</v>
      </c>
      <c r="J128" s="144" t="s">
        <v>620</v>
      </c>
    </row>
    <row r="129" spans="1:10" x14ac:dyDescent="0.35">
      <c r="A129" s="115" t="s">
        <v>143</v>
      </c>
      <c r="B129" s="57">
        <v>0</v>
      </c>
      <c r="C129" s="57">
        <v>446.22</v>
      </c>
      <c r="D129" s="57">
        <v>0</v>
      </c>
      <c r="E129" s="57">
        <v>0</v>
      </c>
      <c r="F129" s="57">
        <v>0</v>
      </c>
      <c r="G129" s="57">
        <f t="shared" si="21"/>
        <v>0</v>
      </c>
      <c r="H129" s="57">
        <f t="shared" si="21"/>
        <v>446.22</v>
      </c>
      <c r="I129" s="57">
        <f t="shared" si="22"/>
        <v>446.22</v>
      </c>
      <c r="J129" s="144" t="s">
        <v>474</v>
      </c>
    </row>
    <row r="130" spans="1:10" x14ac:dyDescent="0.35">
      <c r="A130" s="115" t="s">
        <v>144</v>
      </c>
      <c r="B130" s="57">
        <v>0</v>
      </c>
      <c r="C130" s="57">
        <v>5017.3100000000004</v>
      </c>
      <c r="D130" s="57">
        <v>0</v>
      </c>
      <c r="E130" s="57">
        <v>0</v>
      </c>
      <c r="F130" s="57">
        <v>0</v>
      </c>
      <c r="G130" s="57">
        <f t="shared" si="21"/>
        <v>0</v>
      </c>
      <c r="H130" s="57">
        <f t="shared" si="21"/>
        <v>5017.3100000000004</v>
      </c>
      <c r="I130" s="57">
        <f t="shared" si="22"/>
        <v>5017.3100000000004</v>
      </c>
      <c r="J130" s="144" t="s">
        <v>475</v>
      </c>
    </row>
    <row r="131" spans="1:10" x14ac:dyDescent="0.35">
      <c r="A131" s="115" t="s">
        <v>695</v>
      </c>
      <c r="B131" s="57">
        <v>0</v>
      </c>
      <c r="C131" s="57">
        <v>0</v>
      </c>
      <c r="D131" s="57">
        <v>0</v>
      </c>
      <c r="E131" s="57">
        <v>0</v>
      </c>
      <c r="F131" s="57">
        <v>0</v>
      </c>
      <c r="G131" s="57">
        <f t="shared" ref="G131" si="23">B131+E131</f>
        <v>0</v>
      </c>
      <c r="H131" s="57">
        <f t="shared" ref="H131" si="24">C131+F131</f>
        <v>0</v>
      </c>
      <c r="I131" s="57">
        <f t="shared" ref="I131" si="25">SUM(G131:H131)</f>
        <v>0</v>
      </c>
      <c r="J131" s="144" t="s">
        <v>694</v>
      </c>
    </row>
    <row r="132" spans="1:10" x14ac:dyDescent="0.35">
      <c r="A132" s="115" t="s">
        <v>145</v>
      </c>
      <c r="B132" s="57">
        <v>0</v>
      </c>
      <c r="C132" s="57">
        <v>62368.97</v>
      </c>
      <c r="D132" s="57">
        <v>0</v>
      </c>
      <c r="E132" s="57">
        <v>0</v>
      </c>
      <c r="F132" s="57">
        <v>0</v>
      </c>
      <c r="G132" s="57">
        <f t="shared" si="21"/>
        <v>0</v>
      </c>
      <c r="H132" s="57">
        <f t="shared" si="21"/>
        <v>62368.97</v>
      </c>
      <c r="I132" s="57">
        <f t="shared" si="22"/>
        <v>62368.97</v>
      </c>
      <c r="J132" s="144" t="s">
        <v>476</v>
      </c>
    </row>
    <row r="133" spans="1:10" x14ac:dyDescent="0.35">
      <c r="A133" s="115" t="s">
        <v>709</v>
      </c>
      <c r="B133" s="57">
        <v>0</v>
      </c>
      <c r="C133" s="57">
        <v>0</v>
      </c>
      <c r="D133" s="57">
        <v>0</v>
      </c>
      <c r="E133" s="57">
        <v>0</v>
      </c>
      <c r="F133" s="57">
        <v>0</v>
      </c>
      <c r="G133" s="57">
        <f t="shared" ref="G133" si="26">B133+E133</f>
        <v>0</v>
      </c>
      <c r="H133" s="57">
        <f t="shared" ref="H133" si="27">C133+F133</f>
        <v>0</v>
      </c>
      <c r="I133" s="57">
        <f t="shared" ref="I133" si="28">SUM(G133:H133)</f>
        <v>0</v>
      </c>
      <c r="J133" s="144" t="s">
        <v>701</v>
      </c>
    </row>
    <row r="134" spans="1:10" x14ac:dyDescent="0.35">
      <c r="A134" s="115" t="s">
        <v>146</v>
      </c>
      <c r="B134" s="57">
        <v>0</v>
      </c>
      <c r="C134" s="57">
        <v>0</v>
      </c>
      <c r="D134" s="57">
        <v>0</v>
      </c>
      <c r="E134" s="57">
        <v>0</v>
      </c>
      <c r="F134" s="57">
        <v>0</v>
      </c>
      <c r="G134" s="57">
        <f t="shared" si="21"/>
        <v>0</v>
      </c>
      <c r="H134" s="57">
        <f t="shared" si="21"/>
        <v>0</v>
      </c>
      <c r="I134" s="57">
        <f t="shared" si="22"/>
        <v>0</v>
      </c>
      <c r="J134" s="144" t="s">
        <v>621</v>
      </c>
    </row>
    <row r="135" spans="1:10" x14ac:dyDescent="0.35">
      <c r="A135" s="115" t="s">
        <v>147</v>
      </c>
      <c r="B135" s="57">
        <v>0</v>
      </c>
      <c r="C135" s="57">
        <v>0</v>
      </c>
      <c r="D135" s="57">
        <v>0</v>
      </c>
      <c r="E135" s="57">
        <v>0</v>
      </c>
      <c r="F135" s="57">
        <v>0</v>
      </c>
      <c r="G135" s="57">
        <f t="shared" si="21"/>
        <v>0</v>
      </c>
      <c r="H135" s="57">
        <f t="shared" si="21"/>
        <v>0</v>
      </c>
      <c r="I135" s="57">
        <f t="shared" si="22"/>
        <v>0</v>
      </c>
      <c r="J135" s="144" t="s">
        <v>622</v>
      </c>
    </row>
    <row r="136" spans="1:10" x14ac:dyDescent="0.35">
      <c r="A136" s="115" t="s">
        <v>148</v>
      </c>
      <c r="B136" s="57">
        <v>0</v>
      </c>
      <c r="C136" s="57">
        <v>0</v>
      </c>
      <c r="D136" s="57">
        <v>0</v>
      </c>
      <c r="E136" s="57">
        <v>0</v>
      </c>
      <c r="F136" s="57">
        <v>0</v>
      </c>
      <c r="G136" s="57">
        <f t="shared" si="21"/>
        <v>0</v>
      </c>
      <c r="H136" s="57">
        <f t="shared" si="21"/>
        <v>0</v>
      </c>
      <c r="I136" s="57">
        <f t="shared" si="22"/>
        <v>0</v>
      </c>
      <c r="J136" s="144" t="s">
        <v>623</v>
      </c>
    </row>
    <row r="137" spans="1:10" x14ac:dyDescent="0.35">
      <c r="A137" s="115" t="s">
        <v>149</v>
      </c>
      <c r="B137" s="57">
        <v>0</v>
      </c>
      <c r="C137" s="57">
        <v>0</v>
      </c>
      <c r="D137" s="57">
        <v>0</v>
      </c>
      <c r="E137" s="57">
        <v>0</v>
      </c>
      <c r="F137" s="57">
        <v>0</v>
      </c>
      <c r="G137" s="57">
        <f t="shared" ref="G137:H145" si="29">B137+E137</f>
        <v>0</v>
      </c>
      <c r="H137" s="57">
        <f t="shared" si="29"/>
        <v>0</v>
      </c>
      <c r="I137" s="57">
        <f t="shared" ref="I137:I145" si="30">SUM(G137:H137)</f>
        <v>0</v>
      </c>
      <c r="J137" s="144" t="s">
        <v>624</v>
      </c>
    </row>
    <row r="138" spans="1:10" x14ac:dyDescent="0.35">
      <c r="A138" s="115" t="s">
        <v>150</v>
      </c>
      <c r="B138" s="57">
        <v>0</v>
      </c>
      <c r="C138" s="57">
        <v>0</v>
      </c>
      <c r="D138" s="57">
        <v>0</v>
      </c>
      <c r="E138" s="57">
        <v>0</v>
      </c>
      <c r="F138" s="57">
        <v>0</v>
      </c>
      <c r="G138" s="57">
        <f t="shared" si="29"/>
        <v>0</v>
      </c>
      <c r="H138" s="57">
        <f t="shared" si="29"/>
        <v>0</v>
      </c>
      <c r="I138" s="57">
        <f t="shared" si="30"/>
        <v>0</v>
      </c>
      <c r="J138" s="144" t="s">
        <v>625</v>
      </c>
    </row>
    <row r="139" spans="1:10" x14ac:dyDescent="0.35">
      <c r="A139" s="115" t="s">
        <v>661</v>
      </c>
      <c r="B139" s="57">
        <v>0</v>
      </c>
      <c r="C139" s="57">
        <v>-2073.25</v>
      </c>
      <c r="D139" s="57">
        <v>0</v>
      </c>
      <c r="E139" s="57">
        <v>0</v>
      </c>
      <c r="F139" s="57">
        <v>0</v>
      </c>
      <c r="G139" s="57">
        <f t="shared" ref="G139:G140" si="31">B139+E139</f>
        <v>0</v>
      </c>
      <c r="H139" s="57">
        <f t="shared" ref="H139:H140" si="32">C139+F139</f>
        <v>-2073.25</v>
      </c>
      <c r="I139" s="57">
        <f t="shared" ref="I139:I140" si="33">SUM(G139:H139)</f>
        <v>-2073.25</v>
      </c>
      <c r="J139" s="144" t="s">
        <v>477</v>
      </c>
    </row>
    <row r="140" spans="1:10" x14ac:dyDescent="0.35">
      <c r="A140" s="115" t="s">
        <v>703</v>
      </c>
      <c r="B140" s="57">
        <v>0</v>
      </c>
      <c r="C140" s="57">
        <v>0</v>
      </c>
      <c r="D140" s="57">
        <v>0</v>
      </c>
      <c r="E140" s="57">
        <v>0</v>
      </c>
      <c r="F140" s="57">
        <v>0</v>
      </c>
      <c r="G140" s="57">
        <f t="shared" si="31"/>
        <v>0</v>
      </c>
      <c r="H140" s="57">
        <f t="shared" si="32"/>
        <v>0</v>
      </c>
      <c r="I140" s="57">
        <f t="shared" si="33"/>
        <v>0</v>
      </c>
      <c r="J140" s="144" t="s">
        <v>696</v>
      </c>
    </row>
    <row r="141" spans="1:10" x14ac:dyDescent="0.35">
      <c r="A141" s="115" t="s">
        <v>704</v>
      </c>
      <c r="B141" s="57">
        <v>0</v>
      </c>
      <c r="C141" s="57">
        <v>0</v>
      </c>
      <c r="D141" s="57">
        <v>0</v>
      </c>
      <c r="E141" s="57">
        <v>0</v>
      </c>
      <c r="F141" s="57">
        <v>0</v>
      </c>
      <c r="G141" s="57">
        <f t="shared" si="29"/>
        <v>0</v>
      </c>
      <c r="H141" s="57">
        <f t="shared" si="29"/>
        <v>0</v>
      </c>
      <c r="I141" s="57">
        <f t="shared" si="30"/>
        <v>0</v>
      </c>
      <c r="J141" s="144" t="s">
        <v>697</v>
      </c>
    </row>
    <row r="142" spans="1:10" x14ac:dyDescent="0.35">
      <c r="A142" s="115" t="s">
        <v>705</v>
      </c>
      <c r="B142" s="57">
        <v>0</v>
      </c>
      <c r="C142" s="57">
        <v>-228.12</v>
      </c>
      <c r="D142" s="57">
        <v>0</v>
      </c>
      <c r="E142" s="57">
        <v>0</v>
      </c>
      <c r="F142" s="57">
        <v>0</v>
      </c>
      <c r="G142" s="57">
        <f t="shared" ref="G142" si="34">B142+E142</f>
        <v>0</v>
      </c>
      <c r="H142" s="57">
        <f t="shared" ref="H142" si="35">C142+F142</f>
        <v>-228.12</v>
      </c>
      <c r="I142" s="57">
        <f t="shared" ref="I142" si="36">SUM(G142:H142)</f>
        <v>-228.12</v>
      </c>
      <c r="J142" s="144" t="s">
        <v>698</v>
      </c>
    </row>
    <row r="143" spans="1:10" x14ac:dyDescent="0.35">
      <c r="A143" s="115" t="s">
        <v>706</v>
      </c>
      <c r="B143" s="57">
        <v>0</v>
      </c>
      <c r="C143" s="57">
        <v>0</v>
      </c>
      <c r="D143" s="57">
        <v>0</v>
      </c>
      <c r="E143" s="57">
        <v>0</v>
      </c>
      <c r="F143" s="57">
        <v>0</v>
      </c>
      <c r="G143" s="57">
        <f t="shared" ref="G143:G144" si="37">B143+E143</f>
        <v>0</v>
      </c>
      <c r="H143" s="57">
        <f t="shared" ref="H143:H144" si="38">C143+F143</f>
        <v>0</v>
      </c>
      <c r="I143" s="57">
        <f t="shared" ref="I143:I144" si="39">SUM(G143:H143)</f>
        <v>0</v>
      </c>
      <c r="J143" s="144" t="s">
        <v>699</v>
      </c>
    </row>
    <row r="144" spans="1:10" x14ac:dyDescent="0.35">
      <c r="A144" s="115" t="s">
        <v>707</v>
      </c>
      <c r="B144" s="57">
        <v>0</v>
      </c>
      <c r="C144" s="57">
        <v>0</v>
      </c>
      <c r="D144" s="57">
        <v>0</v>
      </c>
      <c r="E144" s="57">
        <v>0</v>
      </c>
      <c r="F144" s="57">
        <v>0</v>
      </c>
      <c r="G144" s="57">
        <f t="shared" si="37"/>
        <v>0</v>
      </c>
      <c r="H144" s="57">
        <f t="shared" si="38"/>
        <v>0</v>
      </c>
      <c r="I144" s="57">
        <f t="shared" si="39"/>
        <v>0</v>
      </c>
      <c r="J144" s="144" t="s">
        <v>702</v>
      </c>
    </row>
    <row r="145" spans="1:10" x14ac:dyDescent="0.35">
      <c r="A145" s="115" t="s">
        <v>708</v>
      </c>
      <c r="B145" s="127">
        <v>0</v>
      </c>
      <c r="C145" s="127">
        <v>0</v>
      </c>
      <c r="D145" s="127">
        <v>0</v>
      </c>
      <c r="E145" s="127">
        <v>0</v>
      </c>
      <c r="F145" s="127">
        <v>0</v>
      </c>
      <c r="G145" s="127">
        <f t="shared" si="29"/>
        <v>0</v>
      </c>
      <c r="H145" s="127">
        <f t="shared" si="29"/>
        <v>0</v>
      </c>
      <c r="I145" s="127">
        <f t="shared" si="30"/>
        <v>0</v>
      </c>
      <c r="J145" s="144" t="s">
        <v>700</v>
      </c>
    </row>
    <row r="146" spans="1:10" x14ac:dyDescent="0.35">
      <c r="A146" s="115" t="s">
        <v>151</v>
      </c>
      <c r="B146" s="57">
        <f t="shared" ref="B146:I146" si="40">SUM(B70:B145)</f>
        <v>9853534.4199999999</v>
      </c>
      <c r="C146" s="57">
        <f t="shared" si="40"/>
        <v>651751.82999999996</v>
      </c>
      <c r="D146" s="57">
        <f t="shared" si="40"/>
        <v>0</v>
      </c>
      <c r="E146" s="57">
        <f t="shared" si="40"/>
        <v>0</v>
      </c>
      <c r="F146" s="57">
        <f t="shared" si="40"/>
        <v>0</v>
      </c>
      <c r="G146" s="57">
        <f t="shared" si="40"/>
        <v>9853534.4199999999</v>
      </c>
      <c r="H146" s="57">
        <f t="shared" si="40"/>
        <v>651751.82999999996</v>
      </c>
      <c r="I146" s="57">
        <f t="shared" si="40"/>
        <v>10505286.250000004</v>
      </c>
      <c r="J146" s="141" t="s">
        <v>428</v>
      </c>
    </row>
    <row r="147" spans="1:10" x14ac:dyDescent="0.35">
      <c r="A147" s="56" t="s">
        <v>152</v>
      </c>
      <c r="B147" s="57"/>
      <c r="C147" s="57"/>
      <c r="D147" s="57"/>
      <c r="E147" s="57"/>
      <c r="F147" s="57"/>
      <c r="G147" s="57"/>
      <c r="H147" s="57"/>
      <c r="I147" s="57"/>
    </row>
    <row r="148" spans="1:10" x14ac:dyDescent="0.35">
      <c r="A148" s="115" t="s">
        <v>153</v>
      </c>
      <c r="B148" s="57">
        <v>245592.14</v>
      </c>
      <c r="C148" s="57">
        <v>0</v>
      </c>
      <c r="D148" s="57">
        <v>0</v>
      </c>
      <c r="E148" s="57">
        <v>0</v>
      </c>
      <c r="F148" s="57">
        <v>0</v>
      </c>
      <c r="G148" s="57">
        <f t="shared" ref="G148:H175" si="41">B148+E148</f>
        <v>245592.14</v>
      </c>
      <c r="H148" s="57">
        <f t="shared" si="41"/>
        <v>0</v>
      </c>
      <c r="I148" s="57">
        <f t="shared" ref="I148:I175" si="42">SUM(G148:H148)</f>
        <v>245592.14</v>
      </c>
      <c r="J148" s="144" t="s">
        <v>479</v>
      </c>
    </row>
    <row r="149" spans="1:10" x14ac:dyDescent="0.35">
      <c r="A149" s="115" t="s">
        <v>154</v>
      </c>
      <c r="B149" s="57">
        <v>0</v>
      </c>
      <c r="C149" s="57">
        <v>0</v>
      </c>
      <c r="D149" s="57">
        <v>0</v>
      </c>
      <c r="E149" s="57">
        <v>0</v>
      </c>
      <c r="F149" s="57">
        <v>0</v>
      </c>
      <c r="G149" s="57">
        <f t="shared" si="41"/>
        <v>0</v>
      </c>
      <c r="H149" s="57">
        <f t="shared" si="41"/>
        <v>0</v>
      </c>
      <c r="I149" s="57">
        <f t="shared" si="42"/>
        <v>0</v>
      </c>
    </row>
    <row r="150" spans="1:10" x14ac:dyDescent="0.35">
      <c r="A150" s="115" t="s">
        <v>155</v>
      </c>
      <c r="B150" s="57">
        <v>3597.32</v>
      </c>
      <c r="C150" s="57">
        <v>0</v>
      </c>
      <c r="D150" s="57">
        <v>0</v>
      </c>
      <c r="E150" s="57">
        <v>0</v>
      </c>
      <c r="F150" s="57">
        <v>0</v>
      </c>
      <c r="G150" s="57">
        <f t="shared" si="41"/>
        <v>3597.32</v>
      </c>
      <c r="H150" s="57">
        <f t="shared" si="41"/>
        <v>0</v>
      </c>
      <c r="I150" s="57">
        <f t="shared" si="42"/>
        <v>3597.32</v>
      </c>
      <c r="J150" s="144" t="s">
        <v>480</v>
      </c>
    </row>
    <row r="151" spans="1:10" x14ac:dyDescent="0.35">
      <c r="A151" s="115" t="s">
        <v>156</v>
      </c>
      <c r="B151" s="57">
        <v>250182.16</v>
      </c>
      <c r="C151" s="57">
        <v>0</v>
      </c>
      <c r="D151" s="57">
        <v>0</v>
      </c>
      <c r="E151" s="57">
        <v>0</v>
      </c>
      <c r="F151" s="57">
        <v>0</v>
      </c>
      <c r="G151" s="57">
        <f t="shared" si="41"/>
        <v>250182.16</v>
      </c>
      <c r="H151" s="57">
        <f t="shared" si="41"/>
        <v>0</v>
      </c>
      <c r="I151" s="57">
        <f t="shared" si="42"/>
        <v>250182.16</v>
      </c>
      <c r="J151" s="144" t="s">
        <v>481</v>
      </c>
    </row>
    <row r="152" spans="1:10" x14ac:dyDescent="0.35">
      <c r="A152" s="115" t="s">
        <v>157</v>
      </c>
      <c r="B152" s="57">
        <v>157376.45000000001</v>
      </c>
      <c r="C152" s="57">
        <v>0</v>
      </c>
      <c r="D152" s="57">
        <v>0</v>
      </c>
      <c r="E152" s="57">
        <v>0</v>
      </c>
      <c r="F152" s="57">
        <v>0</v>
      </c>
      <c r="G152" s="57">
        <f t="shared" si="41"/>
        <v>157376.45000000001</v>
      </c>
      <c r="H152" s="57">
        <f t="shared" si="41"/>
        <v>0</v>
      </c>
      <c r="I152" s="57">
        <f t="shared" si="42"/>
        <v>157376.45000000001</v>
      </c>
      <c r="J152" s="144" t="s">
        <v>482</v>
      </c>
    </row>
    <row r="153" spans="1:10" x14ac:dyDescent="0.35">
      <c r="A153" s="115" t="s">
        <v>158</v>
      </c>
      <c r="B153" s="57">
        <v>160245.57</v>
      </c>
      <c r="C153" s="57">
        <v>0</v>
      </c>
      <c r="D153" s="57">
        <v>0</v>
      </c>
      <c r="E153" s="57">
        <v>0</v>
      </c>
      <c r="F153" s="57">
        <v>0</v>
      </c>
      <c r="G153" s="57">
        <f t="shared" si="41"/>
        <v>160245.57</v>
      </c>
      <c r="H153" s="57">
        <f t="shared" si="41"/>
        <v>0</v>
      </c>
      <c r="I153" s="57">
        <f t="shared" si="42"/>
        <v>160245.57</v>
      </c>
      <c r="J153" s="144" t="s">
        <v>483</v>
      </c>
    </row>
    <row r="154" spans="1:10" x14ac:dyDescent="0.35">
      <c r="A154" s="115" t="s">
        <v>159</v>
      </c>
      <c r="B154" s="57">
        <v>0</v>
      </c>
      <c r="C154" s="57">
        <v>0</v>
      </c>
      <c r="D154" s="57">
        <v>0</v>
      </c>
      <c r="E154" s="57">
        <v>0</v>
      </c>
      <c r="F154" s="57">
        <v>0</v>
      </c>
      <c r="G154" s="57">
        <f t="shared" si="41"/>
        <v>0</v>
      </c>
      <c r="H154" s="57">
        <f t="shared" si="41"/>
        <v>0</v>
      </c>
      <c r="I154" s="57">
        <f t="shared" si="42"/>
        <v>0</v>
      </c>
      <c r="J154" s="144" t="s">
        <v>626</v>
      </c>
    </row>
    <row r="155" spans="1:10" x14ac:dyDescent="0.35">
      <c r="A155" s="115" t="s">
        <v>160</v>
      </c>
      <c r="B155" s="57">
        <v>201765.18</v>
      </c>
      <c r="C155" s="57">
        <v>0</v>
      </c>
      <c r="D155" s="57">
        <v>0</v>
      </c>
      <c r="E155" s="57">
        <v>0</v>
      </c>
      <c r="F155" s="57">
        <v>0</v>
      </c>
      <c r="G155" s="57">
        <f t="shared" si="41"/>
        <v>201765.18</v>
      </c>
      <c r="H155" s="57">
        <f t="shared" si="41"/>
        <v>0</v>
      </c>
      <c r="I155" s="57">
        <f t="shared" si="42"/>
        <v>201765.18</v>
      </c>
      <c r="J155" s="144" t="s">
        <v>484</v>
      </c>
    </row>
    <row r="156" spans="1:10" x14ac:dyDescent="0.35">
      <c r="A156" s="115" t="s">
        <v>161</v>
      </c>
      <c r="B156" s="57">
        <v>-157264.82999999999</v>
      </c>
      <c r="C156" s="57">
        <v>0</v>
      </c>
      <c r="D156" s="57">
        <v>0</v>
      </c>
      <c r="E156" s="57">
        <v>0</v>
      </c>
      <c r="F156" s="57">
        <v>0</v>
      </c>
      <c r="G156" s="57">
        <f t="shared" si="41"/>
        <v>-157264.82999999999</v>
      </c>
      <c r="H156" s="57">
        <f t="shared" si="41"/>
        <v>0</v>
      </c>
      <c r="I156" s="57">
        <f t="shared" si="42"/>
        <v>-157264.82999999999</v>
      </c>
      <c r="J156" s="144" t="s">
        <v>485</v>
      </c>
    </row>
    <row r="157" spans="1:10" x14ac:dyDescent="0.35">
      <c r="A157" s="115" t="s">
        <v>162</v>
      </c>
      <c r="B157" s="57">
        <v>117995.1</v>
      </c>
      <c r="C157" s="57">
        <v>0</v>
      </c>
      <c r="D157" s="57">
        <v>0</v>
      </c>
      <c r="E157" s="57">
        <v>0</v>
      </c>
      <c r="F157" s="57">
        <v>0</v>
      </c>
      <c r="G157" s="57">
        <f t="shared" si="41"/>
        <v>117995.1</v>
      </c>
      <c r="H157" s="57">
        <f t="shared" si="41"/>
        <v>0</v>
      </c>
      <c r="I157" s="57">
        <f t="shared" si="42"/>
        <v>117995.1</v>
      </c>
      <c r="J157" s="144" t="s">
        <v>486</v>
      </c>
    </row>
    <row r="158" spans="1:10" x14ac:dyDescent="0.35">
      <c r="A158" s="115" t="s">
        <v>163</v>
      </c>
      <c r="B158" s="57">
        <v>-97558.46</v>
      </c>
      <c r="C158" s="57">
        <v>0</v>
      </c>
      <c r="D158" s="57">
        <v>0</v>
      </c>
      <c r="E158" s="57">
        <v>0</v>
      </c>
      <c r="F158" s="57">
        <v>0</v>
      </c>
      <c r="G158" s="57">
        <f t="shared" si="41"/>
        <v>-97558.46</v>
      </c>
      <c r="H158" s="57">
        <f t="shared" si="41"/>
        <v>0</v>
      </c>
      <c r="I158" s="57">
        <f t="shared" si="42"/>
        <v>-97558.46</v>
      </c>
      <c r="J158" s="144" t="s">
        <v>487</v>
      </c>
    </row>
    <row r="159" spans="1:10" x14ac:dyDescent="0.35">
      <c r="A159" s="115" t="s">
        <v>164</v>
      </c>
      <c r="B159" s="57">
        <v>282278.82</v>
      </c>
      <c r="C159" s="57">
        <v>0</v>
      </c>
      <c r="D159" s="57">
        <v>0</v>
      </c>
      <c r="E159" s="57">
        <v>0</v>
      </c>
      <c r="F159" s="57">
        <v>0</v>
      </c>
      <c r="G159" s="57">
        <f t="shared" si="41"/>
        <v>282278.82</v>
      </c>
      <c r="H159" s="57">
        <f t="shared" si="41"/>
        <v>0</v>
      </c>
      <c r="I159" s="57">
        <f t="shared" si="42"/>
        <v>282278.82</v>
      </c>
      <c r="J159" s="144" t="s">
        <v>488</v>
      </c>
    </row>
    <row r="160" spans="1:10" x14ac:dyDescent="0.35">
      <c r="A160" s="115" t="s">
        <v>165</v>
      </c>
      <c r="B160" s="57">
        <v>26983.79</v>
      </c>
      <c r="C160" s="57">
        <v>0</v>
      </c>
      <c r="D160" s="57">
        <v>0</v>
      </c>
      <c r="E160" s="57">
        <v>0</v>
      </c>
      <c r="F160" s="57">
        <v>0</v>
      </c>
      <c r="G160" s="57">
        <f t="shared" si="41"/>
        <v>26983.79</v>
      </c>
      <c r="H160" s="57">
        <f t="shared" si="41"/>
        <v>0</v>
      </c>
      <c r="I160" s="57">
        <f t="shared" si="42"/>
        <v>26983.79</v>
      </c>
      <c r="J160" s="144" t="s">
        <v>489</v>
      </c>
    </row>
    <row r="161" spans="1:10" x14ac:dyDescent="0.35">
      <c r="A161" s="115" t="s">
        <v>166</v>
      </c>
      <c r="B161" s="57">
        <v>2505.27</v>
      </c>
      <c r="C161" s="57">
        <v>0</v>
      </c>
      <c r="D161" s="57">
        <v>0</v>
      </c>
      <c r="E161" s="57">
        <v>0</v>
      </c>
      <c r="F161" s="57">
        <v>0</v>
      </c>
      <c r="G161" s="57">
        <f t="shared" si="41"/>
        <v>2505.27</v>
      </c>
      <c r="H161" s="57">
        <f t="shared" si="41"/>
        <v>0</v>
      </c>
      <c r="I161" s="57">
        <f t="shared" si="42"/>
        <v>2505.27</v>
      </c>
      <c r="J161" s="144" t="s">
        <v>490</v>
      </c>
    </row>
    <row r="162" spans="1:10" x14ac:dyDescent="0.35">
      <c r="A162" s="115" t="s">
        <v>167</v>
      </c>
      <c r="B162" s="57">
        <v>0</v>
      </c>
      <c r="C162" s="57">
        <v>0</v>
      </c>
      <c r="D162" s="57">
        <v>0</v>
      </c>
      <c r="E162" s="57">
        <v>0</v>
      </c>
      <c r="F162" s="57">
        <v>0</v>
      </c>
      <c r="G162" s="57">
        <f t="shared" si="41"/>
        <v>0</v>
      </c>
      <c r="H162" s="57">
        <f t="shared" si="41"/>
        <v>0</v>
      </c>
      <c r="I162" s="57">
        <f t="shared" si="42"/>
        <v>0</v>
      </c>
      <c r="J162" s="144" t="s">
        <v>491</v>
      </c>
    </row>
    <row r="163" spans="1:10" x14ac:dyDescent="0.35">
      <c r="A163" s="115" t="s">
        <v>168</v>
      </c>
      <c r="B163" s="57">
        <v>0</v>
      </c>
      <c r="C163" s="57">
        <v>0</v>
      </c>
      <c r="D163" s="57">
        <v>0</v>
      </c>
      <c r="E163" s="57">
        <v>0</v>
      </c>
      <c r="F163" s="57">
        <v>0</v>
      </c>
      <c r="G163" s="57">
        <f t="shared" si="41"/>
        <v>0</v>
      </c>
      <c r="H163" s="57">
        <f t="shared" si="41"/>
        <v>0</v>
      </c>
      <c r="I163" s="57">
        <f t="shared" si="42"/>
        <v>0</v>
      </c>
      <c r="J163" s="144" t="s">
        <v>627</v>
      </c>
    </row>
    <row r="164" spans="1:10" x14ac:dyDescent="0.35">
      <c r="A164" s="115" t="s">
        <v>169</v>
      </c>
      <c r="B164" s="57">
        <v>291.95999999999998</v>
      </c>
      <c r="C164" s="57">
        <v>0</v>
      </c>
      <c r="D164" s="57">
        <v>0</v>
      </c>
      <c r="E164" s="57">
        <v>0</v>
      </c>
      <c r="F164" s="57">
        <v>0</v>
      </c>
      <c r="G164" s="57">
        <f t="shared" si="41"/>
        <v>291.95999999999998</v>
      </c>
      <c r="H164" s="57">
        <f t="shared" si="41"/>
        <v>0</v>
      </c>
      <c r="I164" s="57">
        <f t="shared" si="42"/>
        <v>291.95999999999998</v>
      </c>
      <c r="J164" s="144" t="s">
        <v>492</v>
      </c>
    </row>
    <row r="165" spans="1:10" x14ac:dyDescent="0.35">
      <c r="A165" s="115" t="s">
        <v>170</v>
      </c>
      <c r="B165" s="57">
        <v>164715.13</v>
      </c>
      <c r="C165" s="57">
        <v>0</v>
      </c>
      <c r="D165" s="57">
        <v>0</v>
      </c>
      <c r="E165" s="57">
        <v>0</v>
      </c>
      <c r="F165" s="57">
        <v>0</v>
      </c>
      <c r="G165" s="57">
        <f t="shared" si="41"/>
        <v>164715.13</v>
      </c>
      <c r="H165" s="57">
        <f t="shared" si="41"/>
        <v>0</v>
      </c>
      <c r="I165" s="57">
        <f t="shared" si="42"/>
        <v>164715.13</v>
      </c>
      <c r="J165" s="144" t="s">
        <v>493</v>
      </c>
    </row>
    <row r="166" spans="1:10" x14ac:dyDescent="0.35">
      <c r="A166" s="115" t="s">
        <v>171</v>
      </c>
      <c r="B166" s="57">
        <v>890205.98</v>
      </c>
      <c r="C166" s="57">
        <v>0</v>
      </c>
      <c r="D166" s="57">
        <v>0</v>
      </c>
      <c r="E166" s="57">
        <v>0</v>
      </c>
      <c r="F166" s="57">
        <v>0</v>
      </c>
      <c r="G166" s="57">
        <f t="shared" si="41"/>
        <v>890205.98</v>
      </c>
      <c r="H166" s="57">
        <f t="shared" si="41"/>
        <v>0</v>
      </c>
      <c r="I166" s="57">
        <f t="shared" si="42"/>
        <v>890205.98</v>
      </c>
      <c r="J166" s="144" t="s">
        <v>494</v>
      </c>
    </row>
    <row r="167" spans="1:10" x14ac:dyDescent="0.35">
      <c r="A167" s="115" t="s">
        <v>172</v>
      </c>
      <c r="B167" s="57">
        <v>0</v>
      </c>
      <c r="C167" s="57">
        <v>0</v>
      </c>
      <c r="D167" s="57">
        <v>0</v>
      </c>
      <c r="E167" s="57">
        <v>0</v>
      </c>
      <c r="F167" s="57">
        <v>0</v>
      </c>
      <c r="G167" s="57">
        <f t="shared" si="41"/>
        <v>0</v>
      </c>
      <c r="H167" s="57">
        <f t="shared" si="41"/>
        <v>0</v>
      </c>
      <c r="I167" s="57">
        <f t="shared" si="42"/>
        <v>0</v>
      </c>
      <c r="J167" s="144" t="s">
        <v>628</v>
      </c>
    </row>
    <row r="168" spans="1:10" x14ac:dyDescent="0.35">
      <c r="A168" s="115" t="s">
        <v>173</v>
      </c>
      <c r="B168" s="57">
        <v>4520.7</v>
      </c>
      <c r="C168" s="57">
        <v>0</v>
      </c>
      <c r="D168" s="57">
        <v>0</v>
      </c>
      <c r="E168" s="57">
        <v>0</v>
      </c>
      <c r="F168" s="57">
        <v>0</v>
      </c>
      <c r="G168" s="57">
        <f t="shared" si="41"/>
        <v>4520.7</v>
      </c>
      <c r="H168" s="57">
        <f t="shared" si="41"/>
        <v>0</v>
      </c>
      <c r="I168" s="57">
        <f t="shared" si="42"/>
        <v>4520.7</v>
      </c>
      <c r="J168" s="144" t="s">
        <v>495</v>
      </c>
    </row>
    <row r="169" spans="1:10" x14ac:dyDescent="0.35">
      <c r="A169" s="115" t="s">
        <v>174</v>
      </c>
      <c r="B169" s="57">
        <v>0</v>
      </c>
      <c r="C169" s="57">
        <v>0</v>
      </c>
      <c r="D169" s="57">
        <v>0</v>
      </c>
      <c r="E169" s="57">
        <v>0</v>
      </c>
      <c r="F169" s="57">
        <v>0</v>
      </c>
      <c r="G169" s="57">
        <f t="shared" si="41"/>
        <v>0</v>
      </c>
      <c r="H169" s="57">
        <f t="shared" si="41"/>
        <v>0</v>
      </c>
      <c r="I169" s="57">
        <f t="shared" si="42"/>
        <v>0</v>
      </c>
      <c r="J169" s="144" t="s">
        <v>629</v>
      </c>
    </row>
    <row r="170" spans="1:10" x14ac:dyDescent="0.35">
      <c r="A170" s="115" t="s">
        <v>175</v>
      </c>
      <c r="B170" s="57">
        <v>0</v>
      </c>
      <c r="C170" s="57">
        <v>0</v>
      </c>
      <c r="D170" s="57">
        <v>0</v>
      </c>
      <c r="E170" s="57">
        <v>0</v>
      </c>
      <c r="F170" s="57">
        <v>0</v>
      </c>
      <c r="G170" s="57">
        <f t="shared" si="41"/>
        <v>0</v>
      </c>
      <c r="H170" s="57">
        <f t="shared" si="41"/>
        <v>0</v>
      </c>
      <c r="I170" s="57">
        <f t="shared" si="42"/>
        <v>0</v>
      </c>
      <c r="J170" s="144" t="s">
        <v>630</v>
      </c>
    </row>
    <row r="171" spans="1:10" x14ac:dyDescent="0.35">
      <c r="A171" s="115" t="s">
        <v>176</v>
      </c>
      <c r="B171" s="57">
        <v>0</v>
      </c>
      <c r="C171" s="57">
        <v>0</v>
      </c>
      <c r="D171" s="57">
        <v>0</v>
      </c>
      <c r="E171" s="57">
        <v>0</v>
      </c>
      <c r="F171" s="57">
        <v>0</v>
      </c>
      <c r="G171" s="57">
        <f t="shared" si="41"/>
        <v>0</v>
      </c>
      <c r="H171" s="57">
        <f t="shared" si="41"/>
        <v>0</v>
      </c>
      <c r="I171" s="57">
        <f t="shared" si="42"/>
        <v>0</v>
      </c>
      <c r="J171" s="144" t="s">
        <v>631</v>
      </c>
    </row>
    <row r="172" spans="1:10" x14ac:dyDescent="0.35">
      <c r="A172" s="115" t="s">
        <v>177</v>
      </c>
      <c r="B172" s="57">
        <v>0</v>
      </c>
      <c r="C172" s="57">
        <v>0</v>
      </c>
      <c r="D172" s="57">
        <v>0</v>
      </c>
      <c r="E172" s="57">
        <v>0</v>
      </c>
      <c r="F172" s="57">
        <v>0</v>
      </c>
      <c r="G172" s="57">
        <f t="shared" si="41"/>
        <v>0</v>
      </c>
      <c r="H172" s="57">
        <f t="shared" si="41"/>
        <v>0</v>
      </c>
      <c r="I172" s="57">
        <f t="shared" si="42"/>
        <v>0</v>
      </c>
      <c r="J172" s="144" t="s">
        <v>496</v>
      </c>
    </row>
    <row r="173" spans="1:10" x14ac:dyDescent="0.35">
      <c r="A173" s="115" t="s">
        <v>178</v>
      </c>
      <c r="B173" s="57">
        <v>0</v>
      </c>
      <c r="C173" s="57">
        <v>0</v>
      </c>
      <c r="D173" s="57">
        <v>0</v>
      </c>
      <c r="E173" s="57">
        <v>0</v>
      </c>
      <c r="F173" s="57">
        <v>0</v>
      </c>
      <c r="G173" s="57">
        <f t="shared" si="41"/>
        <v>0</v>
      </c>
      <c r="H173" s="57">
        <f t="shared" si="41"/>
        <v>0</v>
      </c>
      <c r="I173" s="57">
        <f t="shared" si="42"/>
        <v>0</v>
      </c>
      <c r="J173" s="144" t="s">
        <v>632</v>
      </c>
    </row>
    <row r="174" spans="1:10" x14ac:dyDescent="0.35">
      <c r="A174" s="115" t="s">
        <v>179</v>
      </c>
      <c r="B174" s="57">
        <v>0</v>
      </c>
      <c r="C174" s="57">
        <v>0</v>
      </c>
      <c r="D174" s="57">
        <v>0</v>
      </c>
      <c r="E174" s="57">
        <v>0</v>
      </c>
      <c r="F174" s="57">
        <v>0</v>
      </c>
      <c r="G174" s="57">
        <f t="shared" si="41"/>
        <v>0</v>
      </c>
      <c r="H174" s="57">
        <f t="shared" si="41"/>
        <v>0</v>
      </c>
      <c r="I174" s="57">
        <f t="shared" si="42"/>
        <v>0</v>
      </c>
      <c r="J174" s="144" t="s">
        <v>633</v>
      </c>
    </row>
    <row r="175" spans="1:10" x14ac:dyDescent="0.35">
      <c r="A175" s="115" t="s">
        <v>180</v>
      </c>
      <c r="B175" s="127">
        <v>0</v>
      </c>
      <c r="C175" s="127">
        <v>0</v>
      </c>
      <c r="D175" s="127">
        <v>0</v>
      </c>
      <c r="E175" s="127">
        <v>0</v>
      </c>
      <c r="F175" s="127">
        <v>0</v>
      </c>
      <c r="G175" s="127">
        <f t="shared" si="41"/>
        <v>0</v>
      </c>
      <c r="H175" s="127">
        <f t="shared" si="41"/>
        <v>0</v>
      </c>
      <c r="I175" s="127">
        <f t="shared" si="42"/>
        <v>0</v>
      </c>
      <c r="J175" s="144" t="s">
        <v>634</v>
      </c>
    </row>
    <row r="176" spans="1:10" x14ac:dyDescent="0.35">
      <c r="A176" s="115" t="s">
        <v>181</v>
      </c>
      <c r="B176" s="57">
        <f>SUM(B147:B175)</f>
        <v>2253432.2800000003</v>
      </c>
      <c r="C176" s="57">
        <f t="shared" ref="C176:I176" si="43">SUM(C147:C175)</f>
        <v>0</v>
      </c>
      <c r="D176" s="57">
        <f t="shared" si="43"/>
        <v>0</v>
      </c>
      <c r="E176" s="57">
        <f t="shared" si="43"/>
        <v>0</v>
      </c>
      <c r="F176" s="57">
        <f t="shared" si="43"/>
        <v>0</v>
      </c>
      <c r="G176" s="57">
        <f t="shared" si="43"/>
        <v>2253432.2800000003</v>
      </c>
      <c r="H176" s="57">
        <f t="shared" si="43"/>
        <v>0</v>
      </c>
      <c r="I176" s="57">
        <f t="shared" si="43"/>
        <v>2253432.2800000003</v>
      </c>
      <c r="J176" s="141" t="s">
        <v>478</v>
      </c>
    </row>
    <row r="177" spans="1:10" x14ac:dyDescent="0.35">
      <c r="A177" s="56" t="s">
        <v>182</v>
      </c>
      <c r="B177" s="57"/>
      <c r="C177" s="57"/>
      <c r="D177" s="57"/>
      <c r="E177" s="57"/>
      <c r="F177" s="57"/>
      <c r="G177" s="57"/>
      <c r="H177" s="57"/>
      <c r="I177" s="57"/>
    </row>
    <row r="178" spans="1:10" x14ac:dyDescent="0.35">
      <c r="A178" s="115" t="s">
        <v>183</v>
      </c>
      <c r="B178" s="57">
        <v>334061.53000000003</v>
      </c>
      <c r="C178" s="57">
        <v>0</v>
      </c>
      <c r="D178" s="57">
        <v>0</v>
      </c>
      <c r="E178" s="57">
        <v>0</v>
      </c>
      <c r="F178" s="57">
        <v>0</v>
      </c>
      <c r="G178" s="57">
        <f t="shared" ref="G178:H213" si="44">B178+E178</f>
        <v>334061.53000000003</v>
      </c>
      <c r="H178" s="57">
        <f t="shared" si="44"/>
        <v>0</v>
      </c>
      <c r="I178" s="57">
        <f t="shared" ref="I178:I213" si="45">SUM(G178:H178)</f>
        <v>334061.53000000003</v>
      </c>
      <c r="J178" s="144" t="s">
        <v>498</v>
      </c>
    </row>
    <row r="179" spans="1:10" x14ac:dyDescent="0.35">
      <c r="A179" s="115" t="s">
        <v>184</v>
      </c>
      <c r="B179" s="57">
        <v>131825.63</v>
      </c>
      <c r="C179" s="57">
        <v>0</v>
      </c>
      <c r="D179" s="57">
        <v>0</v>
      </c>
      <c r="E179" s="57">
        <v>0</v>
      </c>
      <c r="F179" s="57">
        <v>0</v>
      </c>
      <c r="G179" s="57">
        <f t="shared" si="44"/>
        <v>131825.63</v>
      </c>
      <c r="H179" s="57">
        <f t="shared" si="44"/>
        <v>0</v>
      </c>
      <c r="I179" s="57">
        <f t="shared" si="45"/>
        <v>131825.63</v>
      </c>
      <c r="J179" s="144" t="s">
        <v>499</v>
      </c>
    </row>
    <row r="180" spans="1:10" x14ac:dyDescent="0.35">
      <c r="A180" s="115" t="s">
        <v>185</v>
      </c>
      <c r="B180" s="57">
        <v>208539.97</v>
      </c>
      <c r="C180" s="57">
        <v>0</v>
      </c>
      <c r="D180" s="57">
        <v>0</v>
      </c>
      <c r="E180" s="57">
        <v>0</v>
      </c>
      <c r="F180" s="57">
        <v>0</v>
      </c>
      <c r="G180" s="57">
        <f t="shared" si="44"/>
        <v>208539.97</v>
      </c>
      <c r="H180" s="57">
        <f t="shared" si="44"/>
        <v>0</v>
      </c>
      <c r="I180" s="57">
        <f t="shared" si="45"/>
        <v>208539.97</v>
      </c>
      <c r="J180" s="144" t="s">
        <v>500</v>
      </c>
    </row>
    <row r="181" spans="1:10" x14ac:dyDescent="0.35">
      <c r="A181" s="115" t="s">
        <v>186</v>
      </c>
      <c r="B181" s="57">
        <v>576919.43999999994</v>
      </c>
      <c r="C181" s="57">
        <v>0</v>
      </c>
      <c r="D181" s="57">
        <v>0</v>
      </c>
      <c r="E181" s="57">
        <v>0</v>
      </c>
      <c r="F181" s="57">
        <v>0</v>
      </c>
      <c r="G181" s="57">
        <f t="shared" si="44"/>
        <v>576919.43999999994</v>
      </c>
      <c r="H181" s="57">
        <f t="shared" si="44"/>
        <v>0</v>
      </c>
      <c r="I181" s="57">
        <f t="shared" si="45"/>
        <v>576919.43999999994</v>
      </c>
      <c r="J181" s="144" t="s">
        <v>501</v>
      </c>
    </row>
    <row r="182" spans="1:10" x14ac:dyDescent="0.35">
      <c r="A182" s="115" t="s">
        <v>187</v>
      </c>
      <c r="B182" s="57">
        <v>559287.1</v>
      </c>
      <c r="C182" s="57">
        <v>0</v>
      </c>
      <c r="D182" s="57">
        <v>0</v>
      </c>
      <c r="E182" s="57">
        <v>0</v>
      </c>
      <c r="F182" s="57">
        <v>0</v>
      </c>
      <c r="G182" s="57">
        <f t="shared" si="44"/>
        <v>559287.1</v>
      </c>
      <c r="H182" s="57">
        <f t="shared" si="44"/>
        <v>0</v>
      </c>
      <c r="I182" s="57">
        <f t="shared" si="45"/>
        <v>559287.1</v>
      </c>
      <c r="J182" s="144" t="s">
        <v>502</v>
      </c>
    </row>
    <row r="183" spans="1:10" x14ac:dyDescent="0.35">
      <c r="A183" s="115" t="s">
        <v>188</v>
      </c>
      <c r="B183" s="57">
        <v>0</v>
      </c>
      <c r="C183" s="57">
        <v>0</v>
      </c>
      <c r="D183" s="57">
        <v>0</v>
      </c>
      <c r="E183" s="57">
        <v>0</v>
      </c>
      <c r="F183" s="57">
        <v>0</v>
      </c>
      <c r="G183" s="57">
        <f t="shared" si="44"/>
        <v>0</v>
      </c>
      <c r="H183" s="57">
        <f t="shared" si="44"/>
        <v>0</v>
      </c>
      <c r="I183" s="57">
        <f t="shared" si="45"/>
        <v>0</v>
      </c>
      <c r="J183" s="144" t="s">
        <v>503</v>
      </c>
    </row>
    <row r="184" spans="1:10" x14ac:dyDescent="0.35">
      <c r="A184" s="115" t="s">
        <v>189</v>
      </c>
      <c r="B184" s="57">
        <v>386126.18</v>
      </c>
      <c r="C184" s="57">
        <v>0</v>
      </c>
      <c r="D184" s="57">
        <v>0</v>
      </c>
      <c r="E184" s="57">
        <v>0</v>
      </c>
      <c r="F184" s="57">
        <v>0</v>
      </c>
      <c r="G184" s="57">
        <f t="shared" si="44"/>
        <v>386126.18</v>
      </c>
      <c r="H184" s="57">
        <f t="shared" si="44"/>
        <v>0</v>
      </c>
      <c r="I184" s="57">
        <f t="shared" si="45"/>
        <v>386126.18</v>
      </c>
      <c r="J184" s="144" t="s">
        <v>504</v>
      </c>
    </row>
    <row r="185" spans="1:10" x14ac:dyDescent="0.35">
      <c r="A185" s="115" t="s">
        <v>190</v>
      </c>
      <c r="B185" s="57">
        <v>-493155.41</v>
      </c>
      <c r="C185" s="57">
        <v>0</v>
      </c>
      <c r="D185" s="57">
        <v>0</v>
      </c>
      <c r="E185" s="57">
        <v>0</v>
      </c>
      <c r="F185" s="57">
        <v>0</v>
      </c>
      <c r="G185" s="57">
        <f t="shared" si="44"/>
        <v>-493155.41</v>
      </c>
      <c r="H185" s="57">
        <f t="shared" si="44"/>
        <v>0</v>
      </c>
      <c r="I185" s="57">
        <f t="shared" si="45"/>
        <v>-493155.41</v>
      </c>
      <c r="J185" s="144" t="s">
        <v>505</v>
      </c>
    </row>
    <row r="186" spans="1:10" x14ac:dyDescent="0.35">
      <c r="A186" s="115" t="s">
        <v>191</v>
      </c>
      <c r="B186" s="57">
        <v>890287.27</v>
      </c>
      <c r="C186" s="57">
        <v>0</v>
      </c>
      <c r="D186" s="57">
        <v>0</v>
      </c>
      <c r="E186" s="57">
        <v>0</v>
      </c>
      <c r="F186" s="57">
        <v>0</v>
      </c>
      <c r="G186" s="57">
        <f t="shared" si="44"/>
        <v>890287.27</v>
      </c>
      <c r="H186" s="57">
        <f t="shared" si="44"/>
        <v>0</v>
      </c>
      <c r="I186" s="57">
        <f t="shared" si="45"/>
        <v>890287.27</v>
      </c>
      <c r="J186" s="144" t="s">
        <v>506</v>
      </c>
    </row>
    <row r="187" spans="1:10" x14ac:dyDescent="0.35">
      <c r="A187" s="115" t="s">
        <v>192</v>
      </c>
      <c r="B187" s="57">
        <v>140387.88</v>
      </c>
      <c r="C187" s="57">
        <v>0</v>
      </c>
      <c r="D187" s="57">
        <v>0</v>
      </c>
      <c r="E187" s="57">
        <v>0</v>
      </c>
      <c r="F187" s="57">
        <v>0</v>
      </c>
      <c r="G187" s="57">
        <f t="shared" si="44"/>
        <v>140387.88</v>
      </c>
      <c r="H187" s="57">
        <f t="shared" si="44"/>
        <v>0</v>
      </c>
      <c r="I187" s="57">
        <f t="shared" si="45"/>
        <v>140387.88</v>
      </c>
      <c r="J187" s="144" t="s">
        <v>507</v>
      </c>
    </row>
    <row r="188" spans="1:10" x14ac:dyDescent="0.35">
      <c r="A188" s="115" t="s">
        <v>193</v>
      </c>
      <c r="B188" s="57">
        <v>8128.24</v>
      </c>
      <c r="C188" s="57">
        <v>0</v>
      </c>
      <c r="D188" s="57">
        <v>0</v>
      </c>
      <c r="E188" s="57">
        <v>0</v>
      </c>
      <c r="F188" s="57">
        <v>0</v>
      </c>
      <c r="G188" s="57">
        <f t="shared" si="44"/>
        <v>8128.24</v>
      </c>
      <c r="H188" s="57">
        <f t="shared" si="44"/>
        <v>0</v>
      </c>
      <c r="I188" s="57">
        <f t="shared" si="45"/>
        <v>8128.24</v>
      </c>
      <c r="J188" s="144" t="s">
        <v>508</v>
      </c>
    </row>
    <row r="189" spans="1:10" x14ac:dyDescent="0.35">
      <c r="A189" s="115" t="s">
        <v>194</v>
      </c>
      <c r="B189" s="57">
        <v>0</v>
      </c>
      <c r="C189" s="57">
        <v>0</v>
      </c>
      <c r="D189" s="57">
        <v>0</v>
      </c>
      <c r="E189" s="57">
        <v>0</v>
      </c>
      <c r="F189" s="57">
        <v>0</v>
      </c>
      <c r="G189" s="57">
        <f t="shared" si="44"/>
        <v>0</v>
      </c>
      <c r="H189" s="57">
        <f t="shared" si="44"/>
        <v>0</v>
      </c>
      <c r="I189" s="57">
        <f t="shared" si="45"/>
        <v>0</v>
      </c>
      <c r="J189" s="144" t="s">
        <v>635</v>
      </c>
    </row>
    <row r="190" spans="1:10" x14ac:dyDescent="0.35">
      <c r="A190" s="115" t="s">
        <v>195</v>
      </c>
      <c r="B190" s="57">
        <v>191305.47</v>
      </c>
      <c r="C190" s="57">
        <v>0</v>
      </c>
      <c r="D190" s="57">
        <v>0</v>
      </c>
      <c r="E190" s="57">
        <v>0</v>
      </c>
      <c r="F190" s="57">
        <v>0</v>
      </c>
      <c r="G190" s="57">
        <f t="shared" si="44"/>
        <v>191305.47</v>
      </c>
      <c r="H190" s="57">
        <f t="shared" si="44"/>
        <v>0</v>
      </c>
      <c r="I190" s="57">
        <f t="shared" si="45"/>
        <v>191305.47</v>
      </c>
      <c r="J190" s="144" t="s">
        <v>509</v>
      </c>
    </row>
    <row r="191" spans="1:10" x14ac:dyDescent="0.35">
      <c r="A191" s="115" t="s">
        <v>196</v>
      </c>
      <c r="B191" s="57">
        <v>2836084.18</v>
      </c>
      <c r="C191" s="57">
        <v>0</v>
      </c>
      <c r="D191" s="57">
        <v>0</v>
      </c>
      <c r="E191" s="57">
        <v>0</v>
      </c>
      <c r="F191" s="57">
        <v>0</v>
      </c>
      <c r="G191" s="57">
        <f t="shared" si="44"/>
        <v>2836084.18</v>
      </c>
      <c r="H191" s="57">
        <f t="shared" si="44"/>
        <v>0</v>
      </c>
      <c r="I191" s="57">
        <f t="shared" si="45"/>
        <v>2836084.18</v>
      </c>
      <c r="J191" s="144" t="s">
        <v>510</v>
      </c>
    </row>
    <row r="192" spans="1:10" x14ac:dyDescent="0.35">
      <c r="A192" s="115" t="s">
        <v>197</v>
      </c>
      <c r="B192" s="57">
        <v>1769124.36</v>
      </c>
      <c r="C192" s="57">
        <v>0</v>
      </c>
      <c r="D192" s="57">
        <v>0</v>
      </c>
      <c r="E192" s="57">
        <v>0</v>
      </c>
      <c r="F192" s="57">
        <v>0</v>
      </c>
      <c r="G192" s="57">
        <f t="shared" si="44"/>
        <v>1769124.36</v>
      </c>
      <c r="H192" s="57">
        <f t="shared" si="44"/>
        <v>0</v>
      </c>
      <c r="I192" s="57">
        <f t="shared" si="45"/>
        <v>1769124.36</v>
      </c>
      <c r="J192" s="144" t="s">
        <v>511</v>
      </c>
    </row>
    <row r="193" spans="1:10" x14ac:dyDescent="0.35">
      <c r="A193" s="115" t="s">
        <v>198</v>
      </c>
      <c r="B193" s="57">
        <v>5891.86</v>
      </c>
      <c r="C193" s="57">
        <v>0</v>
      </c>
      <c r="D193" s="57">
        <v>0</v>
      </c>
      <c r="E193" s="57">
        <v>0</v>
      </c>
      <c r="F193" s="57">
        <v>0</v>
      </c>
      <c r="G193" s="57">
        <f t="shared" si="44"/>
        <v>5891.86</v>
      </c>
      <c r="H193" s="57">
        <f t="shared" si="44"/>
        <v>0</v>
      </c>
      <c r="I193" s="57">
        <f t="shared" si="45"/>
        <v>5891.86</v>
      </c>
      <c r="J193" s="144" t="s">
        <v>512</v>
      </c>
    </row>
    <row r="194" spans="1:10" x14ac:dyDescent="0.35">
      <c r="A194" s="115" t="s">
        <v>199</v>
      </c>
      <c r="B194" s="57">
        <v>332114.02</v>
      </c>
      <c r="C194" s="57">
        <v>0</v>
      </c>
      <c r="D194" s="57">
        <v>0</v>
      </c>
      <c r="E194" s="57">
        <v>0</v>
      </c>
      <c r="F194" s="57">
        <v>0</v>
      </c>
      <c r="G194" s="57">
        <f t="shared" si="44"/>
        <v>332114.02</v>
      </c>
      <c r="H194" s="57">
        <f t="shared" si="44"/>
        <v>0</v>
      </c>
      <c r="I194" s="57">
        <f t="shared" si="45"/>
        <v>332114.02</v>
      </c>
      <c r="J194" s="144" t="s">
        <v>513</v>
      </c>
    </row>
    <row r="195" spans="1:10" x14ac:dyDescent="0.35">
      <c r="A195" s="115" t="s">
        <v>200</v>
      </c>
      <c r="B195" s="57">
        <v>93169.3</v>
      </c>
      <c r="C195" s="57">
        <v>0</v>
      </c>
      <c r="D195" s="57">
        <v>0</v>
      </c>
      <c r="E195" s="57">
        <v>0</v>
      </c>
      <c r="F195" s="57">
        <v>0</v>
      </c>
      <c r="G195" s="57">
        <f t="shared" si="44"/>
        <v>93169.3</v>
      </c>
      <c r="H195" s="57">
        <f t="shared" si="44"/>
        <v>0</v>
      </c>
      <c r="I195" s="57">
        <f t="shared" si="45"/>
        <v>93169.3</v>
      </c>
      <c r="J195" s="144" t="s">
        <v>514</v>
      </c>
    </row>
    <row r="196" spans="1:10" x14ac:dyDescent="0.35">
      <c r="A196" s="115" t="s">
        <v>201</v>
      </c>
      <c r="B196" s="57">
        <v>0</v>
      </c>
      <c r="C196" s="57">
        <v>0</v>
      </c>
      <c r="D196" s="57">
        <v>0</v>
      </c>
      <c r="E196" s="57">
        <v>0</v>
      </c>
      <c r="F196" s="57">
        <v>0</v>
      </c>
      <c r="G196" s="57">
        <f t="shared" si="44"/>
        <v>0</v>
      </c>
      <c r="H196" s="57">
        <f t="shared" si="44"/>
        <v>0</v>
      </c>
      <c r="I196" s="57">
        <f t="shared" si="45"/>
        <v>0</v>
      </c>
      <c r="J196" s="144" t="s">
        <v>636</v>
      </c>
    </row>
    <row r="197" spans="1:10" x14ac:dyDescent="0.35">
      <c r="A197" s="115" t="s">
        <v>202</v>
      </c>
      <c r="B197" s="57">
        <v>0</v>
      </c>
      <c r="C197" s="57">
        <v>103514.43</v>
      </c>
      <c r="D197" s="57">
        <v>0</v>
      </c>
      <c r="E197" s="57">
        <v>0</v>
      </c>
      <c r="F197" s="57">
        <v>0</v>
      </c>
      <c r="G197" s="57">
        <f t="shared" si="44"/>
        <v>0</v>
      </c>
      <c r="H197" s="57">
        <f t="shared" si="44"/>
        <v>103514.43</v>
      </c>
      <c r="I197" s="57">
        <f t="shared" si="45"/>
        <v>103514.43</v>
      </c>
      <c r="J197" s="144" t="s">
        <v>515</v>
      </c>
    </row>
    <row r="198" spans="1:10" x14ac:dyDescent="0.35">
      <c r="A198" s="115" t="s">
        <v>203</v>
      </c>
      <c r="B198" s="57">
        <v>0</v>
      </c>
      <c r="C198" s="57">
        <v>31469.14</v>
      </c>
      <c r="D198" s="57">
        <v>0</v>
      </c>
      <c r="E198" s="57">
        <v>0</v>
      </c>
      <c r="F198" s="57">
        <v>0</v>
      </c>
      <c r="G198" s="57">
        <f t="shared" si="44"/>
        <v>0</v>
      </c>
      <c r="H198" s="57">
        <f t="shared" si="44"/>
        <v>31469.14</v>
      </c>
      <c r="I198" s="57">
        <f t="shared" si="45"/>
        <v>31469.14</v>
      </c>
      <c r="J198" s="144" t="s">
        <v>516</v>
      </c>
    </row>
    <row r="199" spans="1:10" x14ac:dyDescent="0.35">
      <c r="A199" s="115" t="s">
        <v>204</v>
      </c>
      <c r="B199" s="57">
        <v>0</v>
      </c>
      <c r="C199" s="57">
        <v>2098944.0299999998</v>
      </c>
      <c r="D199" s="57">
        <v>0</v>
      </c>
      <c r="E199" s="57">
        <v>0</v>
      </c>
      <c r="F199" s="57">
        <v>0</v>
      </c>
      <c r="G199" s="57">
        <f t="shared" si="44"/>
        <v>0</v>
      </c>
      <c r="H199" s="57">
        <f t="shared" si="44"/>
        <v>2098944.0299999998</v>
      </c>
      <c r="I199" s="57">
        <f t="shared" si="45"/>
        <v>2098944.0299999998</v>
      </c>
      <c r="J199" s="144" t="s">
        <v>517</v>
      </c>
    </row>
    <row r="200" spans="1:10" x14ac:dyDescent="0.35">
      <c r="A200" s="115" t="s">
        <v>205</v>
      </c>
      <c r="B200" s="57">
        <v>0</v>
      </c>
      <c r="C200" s="57">
        <v>152945.82</v>
      </c>
      <c r="D200" s="57">
        <v>0</v>
      </c>
      <c r="E200" s="57">
        <v>0</v>
      </c>
      <c r="F200" s="57">
        <v>0</v>
      </c>
      <c r="G200" s="57">
        <f t="shared" si="44"/>
        <v>0</v>
      </c>
      <c r="H200" s="57">
        <f t="shared" si="44"/>
        <v>152945.82</v>
      </c>
      <c r="I200" s="57">
        <f t="shared" si="45"/>
        <v>152945.82</v>
      </c>
      <c r="J200" s="144" t="s">
        <v>518</v>
      </c>
    </row>
    <row r="201" spans="1:10" x14ac:dyDescent="0.35">
      <c r="A201" s="115" t="s">
        <v>206</v>
      </c>
      <c r="B201" s="57">
        <v>0</v>
      </c>
      <c r="C201" s="57">
        <v>80552.649999999994</v>
      </c>
      <c r="D201" s="57">
        <v>0</v>
      </c>
      <c r="E201" s="57">
        <v>0</v>
      </c>
      <c r="F201" s="57">
        <v>0</v>
      </c>
      <c r="G201" s="57">
        <f t="shared" si="44"/>
        <v>0</v>
      </c>
      <c r="H201" s="57">
        <f t="shared" si="44"/>
        <v>80552.649999999994</v>
      </c>
      <c r="I201" s="57">
        <f t="shared" si="45"/>
        <v>80552.649999999994</v>
      </c>
      <c r="J201" s="144" t="s">
        <v>519</v>
      </c>
    </row>
    <row r="202" spans="1:10" x14ac:dyDescent="0.35">
      <c r="A202" s="115" t="s">
        <v>207</v>
      </c>
      <c r="B202" s="57">
        <v>0</v>
      </c>
      <c r="C202" s="57">
        <v>275038.68</v>
      </c>
      <c r="D202" s="57">
        <v>0</v>
      </c>
      <c r="E202" s="57">
        <v>0</v>
      </c>
      <c r="F202" s="57">
        <v>0</v>
      </c>
      <c r="G202" s="57">
        <f t="shared" si="44"/>
        <v>0</v>
      </c>
      <c r="H202" s="57">
        <f t="shared" si="44"/>
        <v>275038.68</v>
      </c>
      <c r="I202" s="57">
        <f t="shared" si="45"/>
        <v>275038.68</v>
      </c>
      <c r="J202" s="144" t="s">
        <v>520</v>
      </c>
    </row>
    <row r="203" spans="1:10" x14ac:dyDescent="0.35">
      <c r="A203" s="115" t="s">
        <v>208</v>
      </c>
      <c r="B203" s="57">
        <v>0</v>
      </c>
      <c r="C203" s="57">
        <v>238013.45</v>
      </c>
      <c r="D203" s="57">
        <v>0</v>
      </c>
      <c r="E203" s="57">
        <v>0</v>
      </c>
      <c r="F203" s="57">
        <v>0</v>
      </c>
      <c r="G203" s="57">
        <f t="shared" si="44"/>
        <v>0</v>
      </c>
      <c r="H203" s="57">
        <f t="shared" si="44"/>
        <v>238013.45</v>
      </c>
      <c r="I203" s="57">
        <f t="shared" si="45"/>
        <v>238013.45</v>
      </c>
      <c r="J203" s="144" t="s">
        <v>521</v>
      </c>
    </row>
    <row r="204" spans="1:10" x14ac:dyDescent="0.35">
      <c r="A204" s="115" t="s">
        <v>209</v>
      </c>
      <c r="B204" s="57">
        <v>0</v>
      </c>
      <c r="C204" s="57">
        <v>1344980.96</v>
      </c>
      <c r="D204" s="57">
        <v>0</v>
      </c>
      <c r="E204" s="57">
        <v>0</v>
      </c>
      <c r="F204" s="57">
        <v>0</v>
      </c>
      <c r="G204" s="57">
        <f t="shared" si="44"/>
        <v>0</v>
      </c>
      <c r="H204" s="57">
        <f t="shared" si="44"/>
        <v>1344980.96</v>
      </c>
      <c r="I204" s="57">
        <f t="shared" si="45"/>
        <v>1344980.96</v>
      </c>
      <c r="J204" s="144" t="s">
        <v>522</v>
      </c>
    </row>
    <row r="205" spans="1:10" x14ac:dyDescent="0.35">
      <c r="A205" s="115" t="s">
        <v>210</v>
      </c>
      <c r="B205" s="57">
        <v>0</v>
      </c>
      <c r="C205" s="57">
        <v>77630.320000000007</v>
      </c>
      <c r="D205" s="57">
        <v>0</v>
      </c>
      <c r="E205" s="57">
        <v>0</v>
      </c>
      <c r="F205" s="57">
        <v>0</v>
      </c>
      <c r="G205" s="57">
        <f t="shared" si="44"/>
        <v>0</v>
      </c>
      <c r="H205" s="57">
        <f t="shared" si="44"/>
        <v>77630.320000000007</v>
      </c>
      <c r="I205" s="57">
        <f t="shared" si="45"/>
        <v>77630.320000000007</v>
      </c>
      <c r="J205" s="144" t="s">
        <v>523</v>
      </c>
    </row>
    <row r="206" spans="1:10" x14ac:dyDescent="0.35">
      <c r="A206" s="115" t="s">
        <v>211</v>
      </c>
      <c r="B206" s="57">
        <v>0</v>
      </c>
      <c r="C206" s="57">
        <v>6590.25</v>
      </c>
      <c r="D206" s="57">
        <v>0</v>
      </c>
      <c r="E206" s="57">
        <v>0</v>
      </c>
      <c r="F206" s="57">
        <v>0</v>
      </c>
      <c r="G206" s="57">
        <f t="shared" si="44"/>
        <v>0</v>
      </c>
      <c r="H206" s="57">
        <f t="shared" si="44"/>
        <v>6590.25</v>
      </c>
      <c r="I206" s="57">
        <f t="shared" si="45"/>
        <v>6590.25</v>
      </c>
      <c r="J206" s="144" t="s">
        <v>524</v>
      </c>
    </row>
    <row r="207" spans="1:10" x14ac:dyDescent="0.35">
      <c r="A207" s="115" t="s">
        <v>212</v>
      </c>
      <c r="B207" s="57">
        <v>0</v>
      </c>
      <c r="C207" s="57">
        <v>14993.52</v>
      </c>
      <c r="D207" s="57">
        <v>0</v>
      </c>
      <c r="E207" s="57">
        <v>0</v>
      </c>
      <c r="F207" s="57">
        <v>0</v>
      </c>
      <c r="G207" s="57">
        <f t="shared" si="44"/>
        <v>0</v>
      </c>
      <c r="H207" s="57">
        <f t="shared" si="44"/>
        <v>14993.52</v>
      </c>
      <c r="I207" s="57">
        <f t="shared" si="45"/>
        <v>14993.52</v>
      </c>
      <c r="J207" s="144" t="s">
        <v>525</v>
      </c>
    </row>
    <row r="208" spans="1:10" x14ac:dyDescent="0.35">
      <c r="A208" s="115" t="s">
        <v>213</v>
      </c>
      <c r="B208" s="57">
        <v>0</v>
      </c>
      <c r="C208" s="57">
        <v>727249.81</v>
      </c>
      <c r="D208" s="57">
        <v>0</v>
      </c>
      <c r="E208" s="57">
        <v>0</v>
      </c>
      <c r="F208" s="57">
        <v>0</v>
      </c>
      <c r="G208" s="57">
        <f t="shared" si="44"/>
        <v>0</v>
      </c>
      <c r="H208" s="57">
        <f t="shared" si="44"/>
        <v>727249.81</v>
      </c>
      <c r="I208" s="57">
        <f t="shared" si="45"/>
        <v>727249.81</v>
      </c>
      <c r="J208" s="144" t="s">
        <v>526</v>
      </c>
    </row>
    <row r="209" spans="1:10" x14ac:dyDescent="0.35">
      <c r="A209" s="115" t="s">
        <v>214</v>
      </c>
      <c r="B209" s="57">
        <v>0</v>
      </c>
      <c r="C209" s="57">
        <v>112965.05</v>
      </c>
      <c r="D209" s="57">
        <v>0</v>
      </c>
      <c r="E209" s="57">
        <v>0</v>
      </c>
      <c r="F209" s="57">
        <v>0</v>
      </c>
      <c r="G209" s="57">
        <f t="shared" si="44"/>
        <v>0</v>
      </c>
      <c r="H209" s="57">
        <f t="shared" si="44"/>
        <v>112965.05</v>
      </c>
      <c r="I209" s="57">
        <f t="shared" si="45"/>
        <v>112965.05</v>
      </c>
      <c r="J209" s="144" t="s">
        <v>527</v>
      </c>
    </row>
    <row r="210" spans="1:10" x14ac:dyDescent="0.35">
      <c r="A210" s="115" t="s">
        <v>215</v>
      </c>
      <c r="B210" s="57">
        <v>0</v>
      </c>
      <c r="C210" s="57">
        <v>14143.43</v>
      </c>
      <c r="D210" s="57">
        <v>0</v>
      </c>
      <c r="E210" s="57">
        <v>0</v>
      </c>
      <c r="F210" s="57">
        <v>0</v>
      </c>
      <c r="G210" s="57">
        <f t="shared" si="44"/>
        <v>0</v>
      </c>
      <c r="H210" s="57">
        <f t="shared" si="44"/>
        <v>14143.43</v>
      </c>
      <c r="I210" s="57">
        <f t="shared" si="45"/>
        <v>14143.43</v>
      </c>
      <c r="J210" s="144" t="s">
        <v>528</v>
      </c>
    </row>
    <row r="211" spans="1:10" x14ac:dyDescent="0.35">
      <c r="A211" s="115" t="s">
        <v>216</v>
      </c>
      <c r="B211" s="57">
        <v>0</v>
      </c>
      <c r="C211" s="57">
        <v>232088.57</v>
      </c>
      <c r="D211" s="57">
        <v>0</v>
      </c>
      <c r="E211" s="57">
        <v>0</v>
      </c>
      <c r="F211" s="57">
        <v>0</v>
      </c>
      <c r="G211" s="57">
        <f t="shared" si="44"/>
        <v>0</v>
      </c>
      <c r="H211" s="57">
        <f t="shared" si="44"/>
        <v>232088.57</v>
      </c>
      <c r="I211" s="57">
        <f t="shared" si="45"/>
        <v>232088.57</v>
      </c>
      <c r="J211" s="144" t="s">
        <v>529</v>
      </c>
    </row>
    <row r="212" spans="1:10" x14ac:dyDescent="0.35">
      <c r="A212" s="115" t="s">
        <v>217</v>
      </c>
      <c r="B212" s="57">
        <v>0</v>
      </c>
      <c r="C212" s="57">
        <v>31524.46</v>
      </c>
      <c r="D212" s="57">
        <v>0</v>
      </c>
      <c r="E212" s="57">
        <v>0</v>
      </c>
      <c r="F212" s="57">
        <v>0</v>
      </c>
      <c r="G212" s="57">
        <f t="shared" si="44"/>
        <v>0</v>
      </c>
      <c r="H212" s="57">
        <f t="shared" si="44"/>
        <v>31524.46</v>
      </c>
      <c r="I212" s="57">
        <f t="shared" si="45"/>
        <v>31524.46</v>
      </c>
      <c r="J212" s="144" t="s">
        <v>530</v>
      </c>
    </row>
    <row r="213" spans="1:10" x14ac:dyDescent="0.35">
      <c r="A213" s="115" t="s">
        <v>218</v>
      </c>
      <c r="B213" s="127">
        <v>0</v>
      </c>
      <c r="C213" s="127">
        <v>31594.98</v>
      </c>
      <c r="D213" s="127">
        <v>0</v>
      </c>
      <c r="E213" s="127">
        <v>0</v>
      </c>
      <c r="F213" s="127">
        <v>0</v>
      </c>
      <c r="G213" s="127">
        <f t="shared" si="44"/>
        <v>0</v>
      </c>
      <c r="H213" s="127">
        <f t="shared" si="44"/>
        <v>31594.98</v>
      </c>
      <c r="I213" s="127">
        <f t="shared" si="45"/>
        <v>31594.98</v>
      </c>
      <c r="J213" s="144" t="s">
        <v>531</v>
      </c>
    </row>
    <row r="214" spans="1:10" x14ac:dyDescent="0.35">
      <c r="A214" s="115" t="s">
        <v>219</v>
      </c>
      <c r="B214" s="57">
        <f>SUM(B178:B213)</f>
        <v>7970097.0200000005</v>
      </c>
      <c r="C214" s="57">
        <f t="shared" ref="C214:I214" si="46">SUM(C178:C213)</f>
        <v>5574239.5500000007</v>
      </c>
      <c r="D214" s="57">
        <f t="shared" si="46"/>
        <v>0</v>
      </c>
      <c r="E214" s="57">
        <f t="shared" si="46"/>
        <v>0</v>
      </c>
      <c r="F214" s="57">
        <f t="shared" si="46"/>
        <v>0</v>
      </c>
      <c r="G214" s="57">
        <f t="shared" si="46"/>
        <v>7970097.0200000005</v>
      </c>
      <c r="H214" s="57">
        <f t="shared" si="46"/>
        <v>5574239.5500000007</v>
      </c>
      <c r="I214" s="57">
        <f t="shared" si="46"/>
        <v>13544336.570000002</v>
      </c>
      <c r="J214" s="141" t="s">
        <v>497</v>
      </c>
    </row>
    <row r="215" spans="1:10" x14ac:dyDescent="0.35">
      <c r="A215" s="56" t="s">
        <v>220</v>
      </c>
      <c r="B215" s="57"/>
      <c r="C215" s="57"/>
      <c r="D215" s="57"/>
      <c r="E215" s="57"/>
      <c r="F215" s="57"/>
      <c r="G215" s="57"/>
      <c r="H215" s="57"/>
      <c r="I215" s="57"/>
      <c r="J215" s="115"/>
    </row>
    <row r="216" spans="1:10" x14ac:dyDescent="0.35">
      <c r="A216" s="115" t="s">
        <v>221</v>
      </c>
      <c r="B216" s="57">
        <v>0</v>
      </c>
      <c r="C216" s="57">
        <v>0</v>
      </c>
      <c r="D216" s="57">
        <v>42275.22</v>
      </c>
      <c r="E216" s="57">
        <v>24599.95</v>
      </c>
      <c r="F216" s="57">
        <v>17675.27</v>
      </c>
      <c r="G216" s="57">
        <f>B216+E216</f>
        <v>24599.95</v>
      </c>
      <c r="H216" s="57">
        <f t="shared" ref="H216:H220" si="47">C216+F216</f>
        <v>17675.27</v>
      </c>
      <c r="I216" s="57">
        <f t="shared" ref="I216:I219" si="48">SUM(G216:H216)</f>
        <v>42275.22</v>
      </c>
      <c r="J216" s="144" t="s">
        <v>533</v>
      </c>
    </row>
    <row r="217" spans="1:10" x14ac:dyDescent="0.35">
      <c r="A217" s="115" t="s">
        <v>222</v>
      </c>
      <c r="B217" s="57">
        <v>897737.76</v>
      </c>
      <c r="C217" s="57">
        <v>789753.19</v>
      </c>
      <c r="D217" s="57">
        <v>223707.56</v>
      </c>
      <c r="E217" s="57">
        <v>140264.65</v>
      </c>
      <c r="F217" s="57">
        <v>83442.91</v>
      </c>
      <c r="G217" s="57">
        <f t="shared" ref="G217:G220" si="49">B217+E217</f>
        <v>1038002.41</v>
      </c>
      <c r="H217" s="57">
        <f t="shared" si="47"/>
        <v>873196.1</v>
      </c>
      <c r="I217" s="57">
        <f t="shared" si="48"/>
        <v>1911198.51</v>
      </c>
      <c r="J217" s="144" t="s">
        <v>656</v>
      </c>
    </row>
    <row r="218" spans="1:10" x14ac:dyDescent="0.35">
      <c r="A218" s="115" t="s">
        <v>223</v>
      </c>
      <c r="B218" s="57">
        <v>929672.37999999989</v>
      </c>
      <c r="C218" s="57">
        <v>85167.51</v>
      </c>
      <c r="D218" s="57">
        <v>2600771.9700000002</v>
      </c>
      <c r="E218" s="57">
        <v>1513414.46</v>
      </c>
      <c r="F218" s="57">
        <v>1087357.51</v>
      </c>
      <c r="G218" s="57">
        <f t="shared" si="49"/>
        <v>2443086.84</v>
      </c>
      <c r="H218" s="57">
        <f t="shared" si="47"/>
        <v>1172525.02</v>
      </c>
      <c r="I218" s="57">
        <f t="shared" si="48"/>
        <v>3615611.86</v>
      </c>
      <c r="J218" s="144" t="s">
        <v>657</v>
      </c>
    </row>
    <row r="219" spans="1:10" x14ac:dyDescent="0.35">
      <c r="A219" s="115" t="s">
        <v>224</v>
      </c>
      <c r="B219" s="57">
        <v>-1748176.52</v>
      </c>
      <c r="C219" s="57">
        <v>346194.5</v>
      </c>
      <c r="D219" s="57">
        <v>-48513.05</v>
      </c>
      <c r="E219" s="57">
        <v>-31853.67</v>
      </c>
      <c r="F219" s="57">
        <v>-16659.38</v>
      </c>
      <c r="G219" s="57">
        <f t="shared" si="49"/>
        <v>-1780030.19</v>
      </c>
      <c r="H219" s="57">
        <f t="shared" si="47"/>
        <v>329535.12</v>
      </c>
      <c r="I219" s="57">
        <f t="shared" si="48"/>
        <v>-1450495.0699999998</v>
      </c>
      <c r="J219" s="144" t="s">
        <v>534</v>
      </c>
    </row>
    <row r="220" spans="1:10" x14ac:dyDescent="0.35">
      <c r="A220" s="115" t="s">
        <v>225</v>
      </c>
      <c r="B220" s="127">
        <v>56525</v>
      </c>
      <c r="C220" s="127">
        <v>0</v>
      </c>
      <c r="D220" s="127">
        <v>0</v>
      </c>
      <c r="E220" s="127">
        <v>0</v>
      </c>
      <c r="F220" s="127">
        <v>0</v>
      </c>
      <c r="G220" s="127">
        <f t="shared" si="49"/>
        <v>56525</v>
      </c>
      <c r="H220" s="127">
        <f t="shared" si="47"/>
        <v>0</v>
      </c>
      <c r="I220" s="127">
        <f>SUM(G220:H220)</f>
        <v>56525</v>
      </c>
      <c r="J220" s="144" t="s">
        <v>637</v>
      </c>
    </row>
    <row r="221" spans="1:10" x14ac:dyDescent="0.35">
      <c r="A221" s="115" t="s">
        <v>226</v>
      </c>
      <c r="B221" s="57">
        <f>SUM(B216:B220)</f>
        <v>135758.61999999988</v>
      </c>
      <c r="C221" s="57">
        <f t="shared" ref="C221:I221" si="50">SUM(C216:C220)</f>
        <v>1221115.2</v>
      </c>
      <c r="D221" s="57">
        <f t="shared" si="50"/>
        <v>2818241.7</v>
      </c>
      <c r="E221" s="57">
        <f t="shared" si="50"/>
        <v>1646425.3900000001</v>
      </c>
      <c r="F221" s="57">
        <f t="shared" si="50"/>
        <v>1171816.31</v>
      </c>
      <c r="G221" s="57">
        <f t="shared" si="50"/>
        <v>1782184.0100000002</v>
      </c>
      <c r="H221" s="57">
        <f t="shared" si="50"/>
        <v>2392931.5100000002</v>
      </c>
      <c r="I221" s="57">
        <f t="shared" si="50"/>
        <v>4175115.52</v>
      </c>
      <c r="J221" s="141" t="s">
        <v>532</v>
      </c>
    </row>
    <row r="222" spans="1:10" x14ac:dyDescent="0.35">
      <c r="A222" s="56" t="s">
        <v>227</v>
      </c>
      <c r="B222" s="57"/>
      <c r="C222" s="57"/>
      <c r="D222" s="57"/>
      <c r="E222" s="57"/>
      <c r="F222" s="57"/>
      <c r="G222" s="57"/>
      <c r="H222" s="57"/>
      <c r="I222" s="57"/>
      <c r="J222" s="115"/>
    </row>
    <row r="223" spans="1:10" x14ac:dyDescent="0.35">
      <c r="A223" s="115" t="s">
        <v>228</v>
      </c>
      <c r="B223" s="57">
        <v>2246936.9</v>
      </c>
      <c r="C223" s="57">
        <v>309039.38</v>
      </c>
      <c r="D223" s="57">
        <v>21512.89</v>
      </c>
      <c r="E223" s="57">
        <v>12518.38</v>
      </c>
      <c r="F223" s="57">
        <v>8994.51</v>
      </c>
      <c r="G223" s="57">
        <f t="shared" ref="G223:H229" si="51">B223+E223</f>
        <v>2259455.2799999998</v>
      </c>
      <c r="H223" s="57">
        <f t="shared" si="51"/>
        <v>318033.89</v>
      </c>
      <c r="I223" s="57">
        <f t="shared" ref="I223:I229" si="52">SUM(G223:H223)</f>
        <v>2577489.17</v>
      </c>
      <c r="J223" s="144" t="s">
        <v>536</v>
      </c>
    </row>
    <row r="224" spans="1:10" x14ac:dyDescent="0.35">
      <c r="A224" s="115" t="s">
        <v>229</v>
      </c>
      <c r="B224" s="57">
        <v>39154.31</v>
      </c>
      <c r="C224" s="57">
        <v>456587.01</v>
      </c>
      <c r="D224" s="57">
        <v>230602.59</v>
      </c>
      <c r="E224" s="57">
        <v>134187.64000000001</v>
      </c>
      <c r="F224" s="57">
        <v>96414.95</v>
      </c>
      <c r="G224" s="57">
        <f t="shared" si="51"/>
        <v>173341.95</v>
      </c>
      <c r="H224" s="57">
        <f t="shared" si="51"/>
        <v>553001.96</v>
      </c>
      <c r="I224" s="57">
        <f t="shared" si="52"/>
        <v>726343.90999999992</v>
      </c>
      <c r="J224" s="144" t="s">
        <v>537</v>
      </c>
    </row>
    <row r="225" spans="1:10" x14ac:dyDescent="0.35">
      <c r="A225" s="115" t="s">
        <v>230</v>
      </c>
      <c r="B225" s="57">
        <v>0</v>
      </c>
      <c r="C225" s="57">
        <v>0</v>
      </c>
      <c r="D225" s="57">
        <v>92.09</v>
      </c>
      <c r="E225" s="57">
        <v>53.59</v>
      </c>
      <c r="F225" s="57">
        <v>38.5</v>
      </c>
      <c r="G225" s="57">
        <f t="shared" si="51"/>
        <v>53.59</v>
      </c>
      <c r="H225" s="57">
        <f t="shared" si="51"/>
        <v>38.5</v>
      </c>
      <c r="I225" s="57">
        <f t="shared" si="52"/>
        <v>92.09</v>
      </c>
      <c r="J225" s="144" t="s">
        <v>538</v>
      </c>
    </row>
    <row r="226" spans="1:10" x14ac:dyDescent="0.35">
      <c r="A226" s="115" t="s">
        <v>231</v>
      </c>
      <c r="B226" s="57">
        <v>0</v>
      </c>
      <c r="C226" s="57">
        <v>0</v>
      </c>
      <c r="D226" s="57">
        <v>0</v>
      </c>
      <c r="E226" s="57">
        <v>0</v>
      </c>
      <c r="F226" s="57">
        <v>0</v>
      </c>
      <c r="G226" s="57">
        <f t="shared" si="51"/>
        <v>0</v>
      </c>
      <c r="H226" s="57">
        <f t="shared" si="51"/>
        <v>0</v>
      </c>
      <c r="I226" s="57">
        <f t="shared" si="52"/>
        <v>0</v>
      </c>
      <c r="J226" s="144" t="s">
        <v>638</v>
      </c>
    </row>
    <row r="227" spans="1:10" x14ac:dyDescent="0.35">
      <c r="A227" s="115" t="s">
        <v>232</v>
      </c>
      <c r="B227" s="57">
        <v>118025.81</v>
      </c>
      <c r="C227" s="57">
        <v>0</v>
      </c>
      <c r="D227" s="57">
        <v>-23104.7</v>
      </c>
      <c r="E227" s="57">
        <v>-13444.62</v>
      </c>
      <c r="F227" s="57">
        <v>-9660.08</v>
      </c>
      <c r="G227" s="57">
        <f t="shared" si="51"/>
        <v>104581.19</v>
      </c>
      <c r="H227" s="57">
        <f t="shared" si="51"/>
        <v>-9660.08</v>
      </c>
      <c r="I227" s="57">
        <f t="shared" si="52"/>
        <v>94921.11</v>
      </c>
      <c r="J227" s="144" t="s">
        <v>539</v>
      </c>
    </row>
    <row r="228" spans="1:10" x14ac:dyDescent="0.35">
      <c r="A228" s="115" t="s">
        <v>233</v>
      </c>
      <c r="B228" s="57">
        <v>0</v>
      </c>
      <c r="C228" s="57">
        <v>0</v>
      </c>
      <c r="D228" s="57">
        <v>0</v>
      </c>
      <c r="E228" s="57">
        <v>0</v>
      </c>
      <c r="F228" s="57">
        <v>0</v>
      </c>
      <c r="G228" s="57">
        <f t="shared" si="51"/>
        <v>0</v>
      </c>
      <c r="H228" s="57">
        <f t="shared" si="51"/>
        <v>0</v>
      </c>
      <c r="I228" s="57">
        <f t="shared" si="52"/>
        <v>0</v>
      </c>
      <c r="J228" s="144" t="s">
        <v>639</v>
      </c>
    </row>
    <row r="229" spans="1:10" x14ac:dyDescent="0.35">
      <c r="A229" s="115" t="s">
        <v>234</v>
      </c>
      <c r="B229" s="127">
        <v>0</v>
      </c>
      <c r="C229" s="127">
        <v>0</v>
      </c>
      <c r="D229" s="127">
        <v>0</v>
      </c>
      <c r="E229" s="127">
        <v>0</v>
      </c>
      <c r="F229" s="127">
        <v>0</v>
      </c>
      <c r="G229" s="127">
        <f t="shared" si="51"/>
        <v>0</v>
      </c>
      <c r="H229" s="127">
        <f t="shared" si="51"/>
        <v>0</v>
      </c>
      <c r="I229" s="127">
        <f t="shared" si="52"/>
        <v>0</v>
      </c>
      <c r="J229" s="144" t="s">
        <v>640</v>
      </c>
    </row>
    <row r="230" spans="1:10" x14ac:dyDescent="0.35">
      <c r="A230" s="115" t="s">
        <v>235</v>
      </c>
      <c r="B230" s="57">
        <f>SUM(B223:B229)</f>
        <v>2404117.02</v>
      </c>
      <c r="C230" s="57">
        <f t="shared" ref="C230:I230" si="53">SUM(C223:C229)</f>
        <v>765626.39</v>
      </c>
      <c r="D230" s="57">
        <f t="shared" si="53"/>
        <v>229102.86999999997</v>
      </c>
      <c r="E230" s="57">
        <f t="shared" si="53"/>
        <v>133314.99000000002</v>
      </c>
      <c r="F230" s="57">
        <f t="shared" si="53"/>
        <v>95787.87999999999</v>
      </c>
      <c r="G230" s="57">
        <f t="shared" si="53"/>
        <v>2537432.0099999998</v>
      </c>
      <c r="H230" s="57">
        <f t="shared" si="53"/>
        <v>861414.27</v>
      </c>
      <c r="I230" s="57">
        <f t="shared" si="53"/>
        <v>3398846.28</v>
      </c>
      <c r="J230" s="141" t="s">
        <v>535</v>
      </c>
    </row>
    <row r="231" spans="1:10" x14ac:dyDescent="0.35">
      <c r="A231" s="56" t="s">
        <v>236</v>
      </c>
      <c r="B231" s="57"/>
      <c r="C231" s="57"/>
      <c r="D231" s="57"/>
      <c r="E231" s="57"/>
      <c r="F231" s="57"/>
      <c r="G231" s="57"/>
      <c r="H231" s="57"/>
      <c r="I231" s="57"/>
      <c r="J231" s="115"/>
    </row>
    <row r="232" spans="1:10" x14ac:dyDescent="0.35">
      <c r="A232" s="148" t="s">
        <v>237</v>
      </c>
      <c r="B232" s="127">
        <v>7566251.1500000004</v>
      </c>
      <c r="C232" s="127">
        <v>1749763.67</v>
      </c>
      <c r="D232" s="127">
        <v>0</v>
      </c>
      <c r="E232" s="127">
        <v>0</v>
      </c>
      <c r="F232" s="127">
        <v>0</v>
      </c>
      <c r="G232" s="127">
        <f t="shared" ref="G232:H232" si="54">B232+E232</f>
        <v>7566251.1500000004</v>
      </c>
      <c r="H232" s="127">
        <f t="shared" si="54"/>
        <v>1749763.67</v>
      </c>
      <c r="I232" s="127">
        <f t="shared" ref="I232" si="55">SUM(G232:H232)</f>
        <v>9316014.8200000003</v>
      </c>
      <c r="J232" s="144" t="s">
        <v>541</v>
      </c>
    </row>
    <row r="233" spans="1:10" x14ac:dyDescent="0.35">
      <c r="A233" s="115" t="s">
        <v>238</v>
      </c>
      <c r="B233" s="57">
        <f>SUM(B232)</f>
        <v>7566251.1500000004</v>
      </c>
      <c r="C233" s="57">
        <f t="shared" ref="C233:I233" si="56">SUM(C232)</f>
        <v>1749763.67</v>
      </c>
      <c r="D233" s="57">
        <f t="shared" si="56"/>
        <v>0</v>
      </c>
      <c r="E233" s="57">
        <f t="shared" si="56"/>
        <v>0</v>
      </c>
      <c r="F233" s="57">
        <f t="shared" si="56"/>
        <v>0</v>
      </c>
      <c r="G233" s="57">
        <f t="shared" si="56"/>
        <v>7566251.1500000004</v>
      </c>
      <c r="H233" s="57">
        <f t="shared" si="56"/>
        <v>1749763.67</v>
      </c>
      <c r="I233" s="57">
        <f t="shared" si="56"/>
        <v>9316014.8200000003</v>
      </c>
      <c r="J233" s="141" t="s">
        <v>540</v>
      </c>
    </row>
    <row r="234" spans="1:10" x14ac:dyDescent="0.35">
      <c r="A234" s="56" t="s">
        <v>239</v>
      </c>
      <c r="B234" s="138"/>
      <c r="C234" s="138"/>
      <c r="D234" s="138"/>
      <c r="E234" s="138"/>
      <c r="F234" s="138"/>
      <c r="G234" s="138"/>
      <c r="H234" s="138"/>
      <c r="I234" s="138"/>
      <c r="J234" s="115"/>
    </row>
    <row r="235" spans="1:10" x14ac:dyDescent="0.35">
      <c r="A235" s="115" t="s">
        <v>240</v>
      </c>
      <c r="B235" s="57">
        <v>1039349.43</v>
      </c>
      <c r="C235" s="57">
        <v>243191.71</v>
      </c>
      <c r="D235" s="57">
        <v>8982951.75</v>
      </c>
      <c r="E235" s="57">
        <v>5898480.8899999997</v>
      </c>
      <c r="F235" s="57">
        <v>3084470.86</v>
      </c>
      <c r="G235" s="57">
        <f t="shared" ref="G235" si="57">B235+E235</f>
        <v>6937830.3199999994</v>
      </c>
      <c r="H235" s="57">
        <f t="shared" ref="H235" si="58">C235+F235</f>
        <v>3327662.57</v>
      </c>
      <c r="I235" s="57">
        <f t="shared" ref="I235" si="59">SUM(G235:H235)</f>
        <v>10265492.889999999</v>
      </c>
      <c r="J235" s="144" t="s">
        <v>693</v>
      </c>
    </row>
    <row r="236" spans="1:10" x14ac:dyDescent="0.35">
      <c r="A236" s="115" t="s">
        <v>241</v>
      </c>
      <c r="B236" s="57">
        <v>83286.42</v>
      </c>
      <c r="C236" s="57">
        <v>4580.25</v>
      </c>
      <c r="D236" s="57">
        <v>1281453.08</v>
      </c>
      <c r="E236" s="57">
        <v>841402.17</v>
      </c>
      <c r="F236" s="57">
        <v>440050.91</v>
      </c>
      <c r="G236" s="57">
        <f t="shared" ref="G236:H247" si="60">B236+E236</f>
        <v>924688.59000000008</v>
      </c>
      <c r="H236" s="57">
        <f t="shared" si="60"/>
        <v>444631.16</v>
      </c>
      <c r="I236" s="57">
        <f t="shared" ref="I236:I247" si="61">SUM(G236:H236)</f>
        <v>1369319.75</v>
      </c>
      <c r="J236" s="144" t="s">
        <v>543</v>
      </c>
    </row>
    <row r="237" spans="1:10" x14ac:dyDescent="0.35">
      <c r="A237" s="115" t="s">
        <v>242</v>
      </c>
      <c r="B237" s="57">
        <v>-21103.25</v>
      </c>
      <c r="C237" s="57">
        <v>-11036.96</v>
      </c>
      <c r="D237" s="57">
        <v>-4141050.33</v>
      </c>
      <c r="E237" s="57">
        <v>-2719013.66</v>
      </c>
      <c r="F237" s="57">
        <v>-1422036.67</v>
      </c>
      <c r="G237" s="57">
        <f t="shared" si="60"/>
        <v>-2740116.91</v>
      </c>
      <c r="H237" s="57">
        <f t="shared" si="60"/>
        <v>-1433073.63</v>
      </c>
      <c r="I237" s="57">
        <f t="shared" si="61"/>
        <v>-4173190.54</v>
      </c>
      <c r="J237" s="144" t="s">
        <v>544</v>
      </c>
    </row>
    <row r="238" spans="1:10" x14ac:dyDescent="0.35">
      <c r="A238" s="115" t="s">
        <v>243</v>
      </c>
      <c r="B238" s="57">
        <v>699675.06</v>
      </c>
      <c r="C238" s="57">
        <v>151314.67000000001</v>
      </c>
      <c r="D238" s="57">
        <v>2703073.01</v>
      </c>
      <c r="E238" s="57">
        <v>1774837.74</v>
      </c>
      <c r="F238" s="57">
        <v>928235.27</v>
      </c>
      <c r="G238" s="57">
        <f t="shared" si="60"/>
        <v>2474512.7999999998</v>
      </c>
      <c r="H238" s="57">
        <f t="shared" si="60"/>
        <v>1079549.94</v>
      </c>
      <c r="I238" s="57">
        <f t="shared" si="61"/>
        <v>3554062.7399999998</v>
      </c>
      <c r="J238" s="144" t="s">
        <v>545</v>
      </c>
    </row>
    <row r="239" spans="1:10" x14ac:dyDescent="0.35">
      <c r="A239" s="115" t="s">
        <v>244</v>
      </c>
      <c r="B239" s="57">
        <v>536475.52</v>
      </c>
      <c r="C239" s="57">
        <v>22459.08</v>
      </c>
      <c r="D239" s="57">
        <v>-18141.95</v>
      </c>
      <c r="E239" s="57">
        <v>-10720.1</v>
      </c>
      <c r="F239" s="57">
        <v>-7421.85</v>
      </c>
      <c r="G239" s="57">
        <f t="shared" si="60"/>
        <v>525755.42000000004</v>
      </c>
      <c r="H239" s="57">
        <f t="shared" si="60"/>
        <v>15037.230000000001</v>
      </c>
      <c r="I239" s="57">
        <f t="shared" si="61"/>
        <v>540792.65</v>
      </c>
      <c r="J239" s="144" t="s">
        <v>546</v>
      </c>
    </row>
    <row r="240" spans="1:10" x14ac:dyDescent="0.35">
      <c r="A240" s="115" t="s">
        <v>245</v>
      </c>
      <c r="B240" s="57">
        <v>170297.08</v>
      </c>
      <c r="C240" s="57">
        <v>29700.02</v>
      </c>
      <c r="D240" s="57">
        <v>871813.31</v>
      </c>
      <c r="E240" s="57">
        <v>507308.12</v>
      </c>
      <c r="F240" s="57">
        <v>364505.19</v>
      </c>
      <c r="G240" s="57">
        <f t="shared" si="60"/>
        <v>677605.2</v>
      </c>
      <c r="H240" s="57">
        <f t="shared" si="60"/>
        <v>394205.21</v>
      </c>
      <c r="I240" s="57">
        <f t="shared" si="61"/>
        <v>1071810.4099999999</v>
      </c>
      <c r="J240" s="144" t="s">
        <v>547</v>
      </c>
    </row>
    <row r="241" spans="1:10" x14ac:dyDescent="0.35">
      <c r="A241" s="115" t="s">
        <v>246</v>
      </c>
      <c r="B241" s="57">
        <v>1881879.2</v>
      </c>
      <c r="C241" s="57">
        <v>692681.3</v>
      </c>
      <c r="D241" s="57">
        <v>1346107.2</v>
      </c>
      <c r="E241" s="57">
        <v>850328.95</v>
      </c>
      <c r="F241" s="57">
        <v>495778.25</v>
      </c>
      <c r="G241" s="57">
        <f t="shared" si="60"/>
        <v>2732208.15</v>
      </c>
      <c r="H241" s="57">
        <f t="shared" si="60"/>
        <v>1188459.55</v>
      </c>
      <c r="I241" s="57">
        <f t="shared" si="61"/>
        <v>3920667.7</v>
      </c>
      <c r="J241" s="144" t="s">
        <v>548</v>
      </c>
    </row>
    <row r="242" spans="1:10" x14ac:dyDescent="0.35">
      <c r="A242" s="115" t="s">
        <v>247</v>
      </c>
      <c r="B242" s="57">
        <v>1392220.52</v>
      </c>
      <c r="C242" s="57">
        <v>630780.99</v>
      </c>
      <c r="D242" s="57">
        <v>127583.41</v>
      </c>
      <c r="E242" s="57">
        <v>83771.27</v>
      </c>
      <c r="F242" s="57">
        <v>43812.14</v>
      </c>
      <c r="G242" s="57">
        <f t="shared" si="60"/>
        <v>1475991.79</v>
      </c>
      <c r="H242" s="57">
        <f t="shared" si="60"/>
        <v>674593.13</v>
      </c>
      <c r="I242" s="57">
        <f t="shared" si="61"/>
        <v>2150584.92</v>
      </c>
      <c r="J242" s="144" t="s">
        <v>549</v>
      </c>
    </row>
    <row r="243" spans="1:10" x14ac:dyDescent="0.35">
      <c r="A243" s="115" t="s">
        <v>248</v>
      </c>
      <c r="B243" s="57">
        <v>6040.86</v>
      </c>
      <c r="C243" s="57">
        <v>0</v>
      </c>
      <c r="D243" s="57">
        <v>335.49</v>
      </c>
      <c r="E243" s="57">
        <v>220.28</v>
      </c>
      <c r="F243" s="57">
        <v>115.21</v>
      </c>
      <c r="G243" s="57">
        <f t="shared" si="60"/>
        <v>6261.1399999999994</v>
      </c>
      <c r="H243" s="57">
        <f t="shared" si="60"/>
        <v>115.21</v>
      </c>
      <c r="I243" s="57">
        <f t="shared" si="61"/>
        <v>6376.3499999999995</v>
      </c>
      <c r="J243" s="144" t="s">
        <v>641</v>
      </c>
    </row>
    <row r="244" spans="1:10" x14ac:dyDescent="0.35">
      <c r="A244" s="115" t="s">
        <v>249</v>
      </c>
      <c r="B244" s="57">
        <v>99325.77</v>
      </c>
      <c r="C244" s="57">
        <v>39022.370000000003</v>
      </c>
      <c r="D244" s="57">
        <v>1022611.06</v>
      </c>
      <c r="E244" s="57">
        <v>671446.42</v>
      </c>
      <c r="F244" s="57">
        <v>351164.64</v>
      </c>
      <c r="G244" s="57">
        <f t="shared" si="60"/>
        <v>770772.19000000006</v>
      </c>
      <c r="H244" s="57">
        <f t="shared" si="60"/>
        <v>390187.01</v>
      </c>
      <c r="I244" s="57">
        <f t="shared" si="61"/>
        <v>1160959.2000000002</v>
      </c>
      <c r="J244" s="144" t="s">
        <v>550</v>
      </c>
    </row>
    <row r="245" spans="1:10" x14ac:dyDescent="0.35">
      <c r="A245" s="115" t="s">
        <v>250</v>
      </c>
      <c r="B245" s="57">
        <v>212593.6</v>
      </c>
      <c r="C245" s="57">
        <v>0</v>
      </c>
      <c r="D245" s="57">
        <v>969469.45</v>
      </c>
      <c r="E245" s="57">
        <v>636553.62</v>
      </c>
      <c r="F245" s="57">
        <v>332915.83</v>
      </c>
      <c r="G245" s="57">
        <f t="shared" si="60"/>
        <v>849147.22</v>
      </c>
      <c r="H245" s="57">
        <f t="shared" si="60"/>
        <v>332915.83</v>
      </c>
      <c r="I245" s="57">
        <f t="shared" ref="I245" si="62">SUM(G245:H245)</f>
        <v>1182063.05</v>
      </c>
      <c r="J245" s="144" t="s">
        <v>551</v>
      </c>
    </row>
    <row r="246" spans="1:10" x14ac:dyDescent="0.35">
      <c r="A246" s="115" t="s">
        <v>251</v>
      </c>
      <c r="B246" s="57">
        <v>0</v>
      </c>
      <c r="C246" s="57">
        <v>174001.43</v>
      </c>
      <c r="D246" s="57">
        <v>0</v>
      </c>
      <c r="E246" s="57">
        <v>0</v>
      </c>
      <c r="F246" s="57">
        <v>0</v>
      </c>
      <c r="G246" s="57">
        <f t="shared" si="60"/>
        <v>0</v>
      </c>
      <c r="H246" s="57">
        <f t="shared" si="60"/>
        <v>174001.43</v>
      </c>
      <c r="I246" s="57">
        <f t="shared" si="61"/>
        <v>174001.43</v>
      </c>
      <c r="J246" s="144" t="s">
        <v>552</v>
      </c>
    </row>
    <row r="247" spans="1:10" x14ac:dyDescent="0.35">
      <c r="A247" s="115" t="s">
        <v>252</v>
      </c>
      <c r="B247" s="127">
        <v>106500.26</v>
      </c>
      <c r="C247" s="127">
        <v>0</v>
      </c>
      <c r="D247" s="127">
        <v>2347740.7999999998</v>
      </c>
      <c r="E247" s="127">
        <v>1541526.65</v>
      </c>
      <c r="F247" s="127">
        <v>806214.15</v>
      </c>
      <c r="G247" s="127">
        <f t="shared" si="60"/>
        <v>1648026.91</v>
      </c>
      <c r="H247" s="127">
        <f t="shared" si="60"/>
        <v>806214.15</v>
      </c>
      <c r="I247" s="127">
        <f t="shared" si="61"/>
        <v>2454241.06</v>
      </c>
      <c r="J247" s="144" t="s">
        <v>553</v>
      </c>
    </row>
    <row r="248" spans="1:10" x14ac:dyDescent="0.35">
      <c r="A248" s="115" t="s">
        <v>253</v>
      </c>
      <c r="B248" s="57">
        <f>SUM(B235:B247)</f>
        <v>6206540.4699999997</v>
      </c>
      <c r="C248" s="57">
        <f t="shared" ref="C248:I248" si="63">SUM(C235:C247)</f>
        <v>1976694.86</v>
      </c>
      <c r="D248" s="57">
        <f t="shared" si="63"/>
        <v>15493946.280000001</v>
      </c>
      <c r="E248" s="57">
        <f t="shared" si="63"/>
        <v>10076142.35</v>
      </c>
      <c r="F248" s="57">
        <f t="shared" si="63"/>
        <v>5417803.9300000006</v>
      </c>
      <c r="G248" s="57">
        <f t="shared" si="63"/>
        <v>16282682.82</v>
      </c>
      <c r="H248" s="57">
        <f t="shared" si="63"/>
        <v>7394498.79</v>
      </c>
      <c r="I248" s="57">
        <f t="shared" si="63"/>
        <v>23677181.609999996</v>
      </c>
      <c r="J248" s="141" t="s">
        <v>542</v>
      </c>
    </row>
    <row r="249" spans="1:10" ht="15" thickBot="1" x14ac:dyDescent="0.4">
      <c r="A249" s="115" t="s">
        <v>254</v>
      </c>
      <c r="B249" s="149">
        <f>B146+B176+B214+B221+B230+B233+B248</f>
        <v>36389730.979999997</v>
      </c>
      <c r="C249" s="149">
        <f t="shared" ref="C249:I249" si="64">C146+C176+C214+C221+C230+C233+C248</f>
        <v>11939191.5</v>
      </c>
      <c r="D249" s="149">
        <f t="shared" si="64"/>
        <v>18541290.850000001</v>
      </c>
      <c r="E249" s="149">
        <f t="shared" si="64"/>
        <v>11855882.73</v>
      </c>
      <c r="F249" s="149">
        <f t="shared" si="64"/>
        <v>6685408.120000001</v>
      </c>
      <c r="G249" s="149">
        <f t="shared" si="64"/>
        <v>48245613.710000001</v>
      </c>
      <c r="H249" s="149">
        <f t="shared" si="64"/>
        <v>18624599.620000001</v>
      </c>
      <c r="I249" s="149">
        <f t="shared" si="64"/>
        <v>66870213.329999998</v>
      </c>
      <c r="J249" s="141" t="s">
        <v>427</v>
      </c>
    </row>
    <row r="250" spans="1:10" ht="15" thickTop="1" x14ac:dyDescent="0.35">
      <c r="A250" s="136"/>
      <c r="B250" s="150"/>
      <c r="C250" s="150"/>
      <c r="D250" s="150"/>
      <c r="E250" s="150"/>
      <c r="F250" s="150"/>
      <c r="G250" s="150"/>
      <c r="H250" s="150"/>
      <c r="I250" s="150"/>
      <c r="J250" s="115"/>
    </row>
    <row r="251" spans="1:10" x14ac:dyDescent="0.35">
      <c r="A251" s="115" t="s">
        <v>255</v>
      </c>
      <c r="B251" s="138"/>
      <c r="C251" s="138"/>
      <c r="D251" s="138"/>
      <c r="E251" s="138"/>
      <c r="F251" s="138"/>
      <c r="G251" s="138"/>
      <c r="H251" s="138"/>
      <c r="I251" s="138"/>
      <c r="J251" s="115"/>
    </row>
    <row r="252" spans="1:10" x14ac:dyDescent="0.35">
      <c r="A252" s="56" t="s">
        <v>256</v>
      </c>
      <c r="B252" s="138"/>
      <c r="C252" s="138"/>
      <c r="D252" s="138"/>
      <c r="E252" s="138"/>
      <c r="F252" s="138"/>
      <c r="G252" s="138"/>
      <c r="H252" s="138"/>
      <c r="I252" s="138"/>
    </row>
    <row r="253" spans="1:10" x14ac:dyDescent="0.35">
      <c r="A253" s="115" t="s">
        <v>257</v>
      </c>
      <c r="B253" s="57">
        <v>32042462.18</v>
      </c>
      <c r="C253" s="57">
        <v>14214702.779999999</v>
      </c>
      <c r="D253" s="57">
        <v>2180045.2799999998</v>
      </c>
      <c r="E253" s="57">
        <v>1431417.73</v>
      </c>
      <c r="F253" s="57">
        <v>748627.55</v>
      </c>
      <c r="G253" s="57">
        <f t="shared" ref="G253:H254" si="65">B253+E253</f>
        <v>33473879.91</v>
      </c>
      <c r="H253" s="57">
        <f t="shared" si="65"/>
        <v>14963330.33</v>
      </c>
      <c r="I253" s="57">
        <f t="shared" ref="I253" si="66">SUM(G253:H253)</f>
        <v>48437210.240000002</v>
      </c>
      <c r="J253" s="144" t="s">
        <v>556</v>
      </c>
    </row>
    <row r="254" spans="1:10" x14ac:dyDescent="0.35">
      <c r="A254" s="115" t="s">
        <v>258</v>
      </c>
      <c r="B254" s="127">
        <v>293577.14</v>
      </c>
      <c r="C254" s="127">
        <v>23612.43</v>
      </c>
      <c r="D254" s="127">
        <v>13348.68</v>
      </c>
      <c r="E254" s="127">
        <v>8764.74</v>
      </c>
      <c r="F254" s="127">
        <v>4583.9399999999996</v>
      </c>
      <c r="G254" s="127">
        <f t="shared" si="65"/>
        <v>302341.88</v>
      </c>
      <c r="H254" s="127">
        <f t="shared" si="65"/>
        <v>28196.37</v>
      </c>
      <c r="I254" s="127">
        <f>SUM(G254:H254)</f>
        <v>330538.25</v>
      </c>
      <c r="J254" s="144" t="s">
        <v>557</v>
      </c>
    </row>
    <row r="255" spans="1:10" x14ac:dyDescent="0.35">
      <c r="A255" s="115" t="s">
        <v>259</v>
      </c>
      <c r="B255" s="57">
        <f>SUM(B253:B254)</f>
        <v>32336039.32</v>
      </c>
      <c r="C255" s="57">
        <f t="shared" ref="C255:I255" si="67">SUM(C253:C254)</f>
        <v>14238315.209999999</v>
      </c>
      <c r="D255" s="57">
        <f t="shared" si="67"/>
        <v>2193393.96</v>
      </c>
      <c r="E255" s="57">
        <f t="shared" si="67"/>
        <v>1440182.47</v>
      </c>
      <c r="F255" s="57">
        <f t="shared" si="67"/>
        <v>753211.49</v>
      </c>
      <c r="G255" s="57">
        <f t="shared" si="67"/>
        <v>33776221.789999999</v>
      </c>
      <c r="H255" s="57">
        <f t="shared" si="67"/>
        <v>14991526.699999999</v>
      </c>
      <c r="I255" s="57">
        <f t="shared" si="67"/>
        <v>48767748.490000002</v>
      </c>
      <c r="J255" s="141" t="s">
        <v>555</v>
      </c>
    </row>
    <row r="256" spans="1:10" x14ac:dyDescent="0.35">
      <c r="A256" s="56" t="s">
        <v>260</v>
      </c>
      <c r="B256" s="57"/>
      <c r="C256" s="57"/>
      <c r="D256" s="57"/>
      <c r="E256" s="57"/>
      <c r="F256" s="57"/>
      <c r="G256" s="57"/>
      <c r="H256" s="57"/>
      <c r="I256" s="57"/>
    </row>
    <row r="257" spans="1:10" x14ac:dyDescent="0.35">
      <c r="A257" s="115" t="s">
        <v>261</v>
      </c>
      <c r="B257" s="57">
        <v>1073856.92</v>
      </c>
      <c r="C257" s="57">
        <v>312302.78000000003</v>
      </c>
      <c r="D257" s="57">
        <v>5220472.9400000004</v>
      </c>
      <c r="E257" s="57">
        <v>3427762.53</v>
      </c>
      <c r="F257" s="57">
        <v>1792710.41</v>
      </c>
      <c r="G257" s="57">
        <f t="shared" ref="G257:H259" si="68">B257+E257</f>
        <v>4501619.4499999993</v>
      </c>
      <c r="H257" s="57">
        <f t="shared" si="68"/>
        <v>2105013.19</v>
      </c>
      <c r="I257" s="57">
        <f t="shared" ref="I257" si="69">SUM(G257:H257)</f>
        <v>6606632.6399999987</v>
      </c>
      <c r="J257" s="144" t="s">
        <v>660</v>
      </c>
    </row>
    <row r="258" spans="1:10" x14ac:dyDescent="0.35">
      <c r="A258" s="115" t="s">
        <v>262</v>
      </c>
      <c r="B258" s="57">
        <v>796018.81</v>
      </c>
      <c r="C258" s="57">
        <v>0</v>
      </c>
      <c r="D258" s="57">
        <v>0</v>
      </c>
      <c r="E258" s="57">
        <v>0</v>
      </c>
      <c r="F258" s="57">
        <v>0</v>
      </c>
      <c r="G258" s="57">
        <f t="shared" si="68"/>
        <v>796018.81</v>
      </c>
      <c r="H258" s="57">
        <f t="shared" si="68"/>
        <v>0</v>
      </c>
      <c r="I258" s="57">
        <f t="shared" ref="I258:I259" si="70">SUM(G258:H258)</f>
        <v>796018.81</v>
      </c>
      <c r="J258" s="144" t="s">
        <v>559</v>
      </c>
    </row>
    <row r="259" spans="1:10" x14ac:dyDescent="0.35">
      <c r="A259" s="115" t="s">
        <v>263</v>
      </c>
      <c r="B259" s="127">
        <v>246568.51</v>
      </c>
      <c r="C259" s="127">
        <v>18961.12</v>
      </c>
      <c r="D259" s="127">
        <v>2507.88</v>
      </c>
      <c r="E259" s="127">
        <v>1646.67</v>
      </c>
      <c r="F259" s="127">
        <v>861.21</v>
      </c>
      <c r="G259" s="127">
        <f t="shared" si="68"/>
        <v>248215.18000000002</v>
      </c>
      <c r="H259" s="127">
        <f t="shared" si="68"/>
        <v>19822.329999999998</v>
      </c>
      <c r="I259" s="127">
        <f t="shared" si="70"/>
        <v>268037.51</v>
      </c>
      <c r="J259" s="144" t="s">
        <v>560</v>
      </c>
    </row>
    <row r="260" spans="1:10" x14ac:dyDescent="0.35">
      <c r="A260" s="115" t="s">
        <v>264</v>
      </c>
      <c r="B260" s="57">
        <f>SUM(B257:B259)</f>
        <v>2116444.2400000002</v>
      </c>
      <c r="C260" s="57">
        <f t="shared" ref="C260:I260" si="71">SUM(C257:C259)</f>
        <v>331263.90000000002</v>
      </c>
      <c r="D260" s="57">
        <f t="shared" si="71"/>
        <v>5222980.82</v>
      </c>
      <c r="E260" s="57">
        <f t="shared" si="71"/>
        <v>3429409.1999999997</v>
      </c>
      <c r="F260" s="57">
        <f t="shared" si="71"/>
        <v>1793571.6199999999</v>
      </c>
      <c r="G260" s="57">
        <f t="shared" si="71"/>
        <v>5545853.4399999995</v>
      </c>
      <c r="H260" s="57">
        <f t="shared" si="71"/>
        <v>2124835.52</v>
      </c>
      <c r="I260" s="57">
        <f t="shared" si="71"/>
        <v>7670688.959999999</v>
      </c>
      <c r="J260" s="141" t="s">
        <v>558</v>
      </c>
    </row>
    <row r="261" spans="1:10" x14ac:dyDescent="0.35">
      <c r="A261" s="56" t="s">
        <v>265</v>
      </c>
      <c r="B261" s="57"/>
      <c r="C261" s="57"/>
      <c r="D261" s="57"/>
      <c r="E261" s="57"/>
      <c r="F261" s="57"/>
      <c r="G261" s="57"/>
      <c r="H261" s="57"/>
      <c r="I261" s="57"/>
      <c r="J261" s="112"/>
    </row>
    <row r="262" spans="1:10" x14ac:dyDescent="0.35">
      <c r="A262" s="115" t="s">
        <v>266</v>
      </c>
      <c r="B262" s="127">
        <v>2853758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ref="G262:H262" si="72">B262+E262</f>
        <v>2853758</v>
      </c>
      <c r="H262" s="127">
        <f t="shared" si="72"/>
        <v>0</v>
      </c>
      <c r="I262" s="127">
        <f t="shared" ref="I262" si="73">SUM(G262:H262)</f>
        <v>2853758</v>
      </c>
      <c r="J262" s="144" t="s">
        <v>562</v>
      </c>
    </row>
    <row r="263" spans="1:10" x14ac:dyDescent="0.35">
      <c r="A263" s="115" t="s">
        <v>267</v>
      </c>
      <c r="B263" s="57">
        <f>SUM(B262)</f>
        <v>2853758</v>
      </c>
      <c r="C263" s="57">
        <f t="shared" ref="C263:I263" si="74">SUM(C262)</f>
        <v>0</v>
      </c>
      <c r="D263" s="57">
        <f t="shared" si="74"/>
        <v>0</v>
      </c>
      <c r="E263" s="57">
        <f t="shared" si="74"/>
        <v>0</v>
      </c>
      <c r="F263" s="57">
        <f t="shared" si="74"/>
        <v>0</v>
      </c>
      <c r="G263" s="57">
        <f t="shared" si="74"/>
        <v>2853758</v>
      </c>
      <c r="H263" s="57">
        <f t="shared" si="74"/>
        <v>0</v>
      </c>
      <c r="I263" s="57">
        <f t="shared" si="74"/>
        <v>2853758</v>
      </c>
      <c r="J263" s="141" t="s">
        <v>561</v>
      </c>
    </row>
    <row r="264" spans="1:10" x14ac:dyDescent="0.35">
      <c r="A264" s="56" t="s">
        <v>268</v>
      </c>
      <c r="B264" s="57"/>
      <c r="C264" s="57"/>
      <c r="D264" s="57"/>
      <c r="E264" s="57"/>
      <c r="F264" s="57"/>
      <c r="G264" s="57"/>
      <c r="H264" s="57"/>
      <c r="I264" s="57"/>
      <c r="J264" s="112"/>
    </row>
    <row r="265" spans="1:10" x14ac:dyDescent="0.35">
      <c r="A265" s="115" t="s">
        <v>269</v>
      </c>
      <c r="B265" s="57">
        <v>6438082.3200000003</v>
      </c>
      <c r="C265" s="57">
        <v>7253499.7999999998</v>
      </c>
      <c r="D265" s="57">
        <v>0</v>
      </c>
      <c r="E265" s="57">
        <v>0</v>
      </c>
      <c r="F265" s="57">
        <v>0</v>
      </c>
      <c r="G265" s="57">
        <f t="shared" ref="G265:G266" si="75">B265+E265</f>
        <v>6438082.3200000003</v>
      </c>
      <c r="H265" s="57">
        <f t="shared" ref="H265:H266" si="76">C265+F265</f>
        <v>7253499.7999999998</v>
      </c>
      <c r="I265" s="57">
        <f t="shared" ref="I265:I266" si="77">SUM(G265:H265)</f>
        <v>13691582.120000001</v>
      </c>
      <c r="J265" s="144" t="s">
        <v>564</v>
      </c>
    </row>
    <row r="266" spans="1:10" x14ac:dyDescent="0.35">
      <c r="A266" s="115" t="s">
        <v>270</v>
      </c>
      <c r="B266" s="57">
        <v>-4044391.68</v>
      </c>
      <c r="C266" s="57">
        <v>-7031850.9299999997</v>
      </c>
      <c r="D266" s="57">
        <v>0</v>
      </c>
      <c r="E266" s="57">
        <v>0</v>
      </c>
      <c r="F266" s="57">
        <v>0</v>
      </c>
      <c r="G266" s="57">
        <f t="shared" si="75"/>
        <v>-4044391.68</v>
      </c>
      <c r="H266" s="57">
        <f t="shared" si="76"/>
        <v>-7031850.9299999997</v>
      </c>
      <c r="I266" s="57">
        <f t="shared" si="77"/>
        <v>-11076242.609999999</v>
      </c>
      <c r="J266" s="144" t="s">
        <v>565</v>
      </c>
    </row>
    <row r="267" spans="1:10" x14ac:dyDescent="0.35">
      <c r="A267" s="115" t="s">
        <v>271</v>
      </c>
      <c r="B267" s="57">
        <v>-52382.83</v>
      </c>
      <c r="C267" s="57">
        <v>0</v>
      </c>
      <c r="D267" s="57">
        <v>0</v>
      </c>
      <c r="E267" s="57">
        <v>0</v>
      </c>
      <c r="F267" s="57">
        <v>0</v>
      </c>
      <c r="G267" s="57">
        <f t="shared" ref="G267:H270" si="78">B267+E267</f>
        <v>-52382.83</v>
      </c>
      <c r="H267" s="57">
        <f t="shared" si="78"/>
        <v>0</v>
      </c>
      <c r="I267" s="57">
        <f t="shared" ref="I267:I270" si="79">SUM(G267:H267)</f>
        <v>-52382.83</v>
      </c>
      <c r="J267" s="144" t="s">
        <v>566</v>
      </c>
    </row>
    <row r="268" spans="1:10" x14ac:dyDescent="0.35">
      <c r="A268" s="115" t="s">
        <v>272</v>
      </c>
      <c r="B268" s="57">
        <v>472.58</v>
      </c>
      <c r="C268" s="57">
        <v>159015.07999999999</v>
      </c>
      <c r="D268" s="57">
        <v>0</v>
      </c>
      <c r="E268" s="57">
        <v>0</v>
      </c>
      <c r="F268" s="57">
        <v>0</v>
      </c>
      <c r="G268" s="57">
        <f t="shared" si="78"/>
        <v>472.58</v>
      </c>
      <c r="H268" s="57">
        <f t="shared" si="78"/>
        <v>159015.07999999999</v>
      </c>
      <c r="I268" s="57">
        <f t="shared" si="79"/>
        <v>159487.65999999997</v>
      </c>
      <c r="J268" s="144" t="s">
        <v>567</v>
      </c>
    </row>
    <row r="269" spans="1:10" x14ac:dyDescent="0.35">
      <c r="A269" s="115" t="s">
        <v>273</v>
      </c>
      <c r="B269" s="57">
        <v>0</v>
      </c>
      <c r="C269" s="57">
        <v>0</v>
      </c>
      <c r="D269" s="57">
        <v>0</v>
      </c>
      <c r="E269" s="57">
        <v>0</v>
      </c>
      <c r="F269" s="57">
        <v>0</v>
      </c>
      <c r="G269" s="57">
        <f t="shared" si="78"/>
        <v>0</v>
      </c>
      <c r="H269" s="57">
        <f t="shared" si="78"/>
        <v>0</v>
      </c>
      <c r="I269" s="57">
        <f t="shared" si="79"/>
        <v>0</v>
      </c>
      <c r="J269" s="144" t="s">
        <v>568</v>
      </c>
    </row>
    <row r="270" spans="1:10" x14ac:dyDescent="0.35">
      <c r="A270" s="115" t="s">
        <v>274</v>
      </c>
      <c r="B270" s="127">
        <v>0</v>
      </c>
      <c r="C270" s="127">
        <v>0</v>
      </c>
      <c r="D270" s="127">
        <v>0</v>
      </c>
      <c r="E270" s="127">
        <v>0</v>
      </c>
      <c r="F270" s="127">
        <v>0</v>
      </c>
      <c r="G270" s="127">
        <f t="shared" si="78"/>
        <v>0</v>
      </c>
      <c r="H270" s="127">
        <f t="shared" si="78"/>
        <v>0</v>
      </c>
      <c r="I270" s="127">
        <f t="shared" si="79"/>
        <v>0</v>
      </c>
      <c r="J270" s="112"/>
    </row>
    <row r="271" spans="1:10" x14ac:dyDescent="0.35">
      <c r="A271" s="115" t="s">
        <v>275</v>
      </c>
      <c r="B271" s="57">
        <f>SUM(B265:B270)</f>
        <v>2341780.39</v>
      </c>
      <c r="C271" s="57">
        <f t="shared" ref="C271:I271" si="80">SUM(C265:C270)</f>
        <v>380663.95000000007</v>
      </c>
      <c r="D271" s="57">
        <f t="shared" si="80"/>
        <v>0</v>
      </c>
      <c r="E271" s="57">
        <f t="shared" si="80"/>
        <v>0</v>
      </c>
      <c r="F271" s="57">
        <f t="shared" si="80"/>
        <v>0</v>
      </c>
      <c r="G271" s="57">
        <f t="shared" si="80"/>
        <v>2341780.39</v>
      </c>
      <c r="H271" s="57">
        <f t="shared" si="80"/>
        <v>380663.95000000007</v>
      </c>
      <c r="I271" s="57">
        <f t="shared" si="80"/>
        <v>2722444.3400000017</v>
      </c>
      <c r="J271" s="141" t="s">
        <v>563</v>
      </c>
    </row>
    <row r="272" spans="1:10" ht="15" thickBot="1" x14ac:dyDescent="0.4">
      <c r="A272" s="115" t="s">
        <v>276</v>
      </c>
      <c r="B272" s="149">
        <f>B255+B260+B263+B271</f>
        <v>39648021.950000003</v>
      </c>
      <c r="C272" s="149">
        <f t="shared" ref="C272:I272" si="81">C255+C260+C263+C271</f>
        <v>14950243.059999999</v>
      </c>
      <c r="D272" s="149">
        <f t="shared" si="81"/>
        <v>7416374.7800000003</v>
      </c>
      <c r="E272" s="149">
        <f t="shared" si="81"/>
        <v>4869591.67</v>
      </c>
      <c r="F272" s="149">
        <f t="shared" si="81"/>
        <v>2546783.11</v>
      </c>
      <c r="G272" s="149">
        <f t="shared" si="81"/>
        <v>44517613.619999997</v>
      </c>
      <c r="H272" s="149">
        <f t="shared" si="81"/>
        <v>17497026.169999998</v>
      </c>
      <c r="I272" s="149">
        <f t="shared" si="81"/>
        <v>62014639.790000007</v>
      </c>
      <c r="J272" s="141" t="s">
        <v>554</v>
      </c>
    </row>
    <row r="273" spans="1:10" ht="15" thickTop="1" x14ac:dyDescent="0.35">
      <c r="A273" s="115" t="s">
        <v>277</v>
      </c>
      <c r="B273" s="150"/>
      <c r="C273" s="150"/>
      <c r="D273" s="150"/>
      <c r="E273" s="150"/>
      <c r="F273" s="150"/>
      <c r="G273" s="150"/>
      <c r="H273" s="150"/>
      <c r="I273" s="150"/>
      <c r="J273" s="112"/>
    </row>
    <row r="274" spans="1:10" x14ac:dyDescent="0.35">
      <c r="A274" s="56" t="s">
        <v>669</v>
      </c>
      <c r="B274" s="138"/>
      <c r="C274" s="138"/>
      <c r="D274" s="138"/>
      <c r="E274" s="138"/>
      <c r="F274" s="138"/>
      <c r="G274" s="138"/>
      <c r="H274" s="138"/>
      <c r="I274" s="138"/>
      <c r="J274" s="112"/>
    </row>
    <row r="275" spans="1:10" x14ac:dyDescent="0.35">
      <c r="A275" s="115" t="s">
        <v>670</v>
      </c>
      <c r="B275" s="127">
        <v>20102017.550000001</v>
      </c>
      <c r="C275" s="127">
        <v>8765973.0099999998</v>
      </c>
      <c r="D275" s="127">
        <v>900862.28</v>
      </c>
      <c r="E275" s="127">
        <v>581691.18999999994</v>
      </c>
      <c r="F275" s="127">
        <v>319171.09000000003</v>
      </c>
      <c r="G275" s="127">
        <f t="shared" ref="G275:H275" si="82">B275+E275</f>
        <v>20683708.740000002</v>
      </c>
      <c r="H275" s="127">
        <f t="shared" si="82"/>
        <v>9085144.0999999996</v>
      </c>
      <c r="I275" s="127">
        <f t="shared" ref="I275" si="83">SUM(G275:H275)</f>
        <v>29768852.840000004</v>
      </c>
      <c r="J275" s="140" t="s">
        <v>573</v>
      </c>
    </row>
    <row r="276" spans="1:10" x14ac:dyDescent="0.35">
      <c r="A276" s="115" t="s">
        <v>671</v>
      </c>
      <c r="B276" s="57">
        <f>SUM(B275)</f>
        <v>20102017.550000001</v>
      </c>
      <c r="C276" s="57">
        <f t="shared" ref="C276:I276" si="84">SUM(C275)</f>
        <v>8765973.0099999998</v>
      </c>
      <c r="D276" s="57">
        <f t="shared" si="84"/>
        <v>900862.28</v>
      </c>
      <c r="E276" s="57">
        <f t="shared" si="84"/>
        <v>581691.18999999994</v>
      </c>
      <c r="F276" s="57">
        <f t="shared" si="84"/>
        <v>319171.09000000003</v>
      </c>
      <c r="G276" s="57">
        <f>SUM(G275)</f>
        <v>20683708.740000002</v>
      </c>
      <c r="H276" s="57">
        <f t="shared" si="84"/>
        <v>9085144.0999999996</v>
      </c>
      <c r="I276" s="57">
        <f t="shared" si="84"/>
        <v>29768852.840000004</v>
      </c>
      <c r="J276" s="141" t="s">
        <v>572</v>
      </c>
    </row>
    <row r="277" spans="1:10" x14ac:dyDescent="0.35">
      <c r="A277" s="56" t="s">
        <v>672</v>
      </c>
      <c r="B277" s="138"/>
      <c r="C277" s="138"/>
      <c r="D277" s="138"/>
      <c r="E277" s="138"/>
      <c r="F277" s="138"/>
      <c r="G277" s="138"/>
      <c r="H277" s="138"/>
      <c r="I277" s="138"/>
      <c r="J277" s="112"/>
    </row>
    <row r="278" spans="1:10" x14ac:dyDescent="0.35">
      <c r="A278" s="115"/>
      <c r="B278" s="57"/>
      <c r="C278" s="57"/>
      <c r="D278" s="57"/>
      <c r="E278" s="57"/>
      <c r="F278" s="57"/>
      <c r="G278" s="57"/>
      <c r="H278" s="57"/>
      <c r="I278" s="57"/>
      <c r="J278" s="140"/>
    </row>
    <row r="279" spans="1:10" x14ac:dyDescent="0.35">
      <c r="A279" s="115" t="s">
        <v>673</v>
      </c>
      <c r="B279" s="57">
        <v>120117.88</v>
      </c>
      <c r="C279" s="57">
        <v>0</v>
      </c>
      <c r="D279" s="57">
        <v>0</v>
      </c>
      <c r="E279" s="57">
        <v>0</v>
      </c>
      <c r="F279" s="57">
        <v>0</v>
      </c>
      <c r="G279" s="57">
        <f t="shared" ref="G279:H280" si="85">B279+E279</f>
        <v>120117.88</v>
      </c>
      <c r="H279" s="57">
        <f t="shared" si="85"/>
        <v>0</v>
      </c>
      <c r="I279" s="57">
        <f t="shared" ref="I279" si="86">SUM(G279:H279)</f>
        <v>120117.88</v>
      </c>
      <c r="J279" s="140" t="s">
        <v>642</v>
      </c>
    </row>
    <row r="280" spans="1:10" x14ac:dyDescent="0.35">
      <c r="A280" s="115" t="s">
        <v>673</v>
      </c>
      <c r="B280" s="57">
        <v>10127748.060000001</v>
      </c>
      <c r="C280" s="57">
        <v>4906592.8600000003</v>
      </c>
      <c r="D280" s="57">
        <v>0</v>
      </c>
      <c r="E280" s="57">
        <v>0</v>
      </c>
      <c r="F280" s="57">
        <v>0</v>
      </c>
      <c r="G280" s="57">
        <f t="shared" si="85"/>
        <v>10127748.060000001</v>
      </c>
      <c r="H280" s="57">
        <f t="shared" si="85"/>
        <v>4906592.8600000003</v>
      </c>
      <c r="I280" s="57">
        <f t="shared" ref="I280" si="87">SUM(G280:H280)</f>
        <v>15034340.920000002</v>
      </c>
      <c r="J280" s="140" t="s">
        <v>575</v>
      </c>
    </row>
    <row r="281" spans="1:10" x14ac:dyDescent="0.35">
      <c r="A281" s="115" t="s">
        <v>278</v>
      </c>
      <c r="B281" s="57">
        <f>SUM(B278:B280)</f>
        <v>10247865.940000001</v>
      </c>
      <c r="C281" s="57">
        <f t="shared" ref="C281:H281" si="88">SUM(C278:C280)</f>
        <v>4906592.8600000003</v>
      </c>
      <c r="D281" s="57">
        <f t="shared" si="88"/>
        <v>0</v>
      </c>
      <c r="E281" s="57">
        <f t="shared" si="88"/>
        <v>0</v>
      </c>
      <c r="F281" s="57">
        <f t="shared" si="88"/>
        <v>0</v>
      </c>
      <c r="G281" s="57">
        <f t="shared" si="88"/>
        <v>10247865.940000001</v>
      </c>
      <c r="H281" s="57">
        <f t="shared" si="88"/>
        <v>4906592.8600000003</v>
      </c>
      <c r="I281" s="57">
        <f>SUM(I278:I280)</f>
        <v>15154458.800000003</v>
      </c>
      <c r="J281" s="141" t="s">
        <v>574</v>
      </c>
    </row>
    <row r="282" spans="1:10" x14ac:dyDescent="0.35">
      <c r="A282" s="56" t="s">
        <v>674</v>
      </c>
      <c r="B282" s="138"/>
      <c r="C282" s="138"/>
      <c r="D282" s="138"/>
      <c r="E282" s="138"/>
      <c r="F282" s="138"/>
      <c r="G282" s="138"/>
      <c r="H282" s="138"/>
      <c r="I282" s="138"/>
      <c r="J282" s="112"/>
    </row>
    <row r="283" spans="1:10" x14ac:dyDescent="0.35">
      <c r="A283" s="115" t="s">
        <v>675</v>
      </c>
      <c r="B283" s="57">
        <v>4072785.18</v>
      </c>
      <c r="C283" s="57">
        <v>6268471.5800000001</v>
      </c>
      <c r="D283" s="57">
        <v>0</v>
      </c>
      <c r="E283" s="57">
        <v>0</v>
      </c>
      <c r="F283" s="57">
        <v>0</v>
      </c>
      <c r="G283" s="57">
        <f t="shared" ref="G283:H285" si="89">B283+E283</f>
        <v>4072785.18</v>
      </c>
      <c r="H283" s="57">
        <f t="shared" si="89"/>
        <v>6268471.5800000001</v>
      </c>
      <c r="I283" s="57">
        <f t="shared" ref="I283:I285" si="90">SUM(G283:H283)</f>
        <v>10341256.76</v>
      </c>
      <c r="J283" s="140" t="s">
        <v>577</v>
      </c>
    </row>
    <row r="284" spans="1:10" x14ac:dyDescent="0.35">
      <c r="A284" s="115" t="s">
        <v>676</v>
      </c>
      <c r="B284" s="57">
        <v>-8657261.9199999999</v>
      </c>
      <c r="C284" s="57">
        <v>-5872442.6900000004</v>
      </c>
      <c r="D284" s="57">
        <v>0</v>
      </c>
      <c r="E284" s="57">
        <v>0</v>
      </c>
      <c r="F284" s="57">
        <v>0</v>
      </c>
      <c r="G284" s="57">
        <f t="shared" si="89"/>
        <v>-8657261.9199999999</v>
      </c>
      <c r="H284" s="57">
        <f t="shared" si="89"/>
        <v>-5872442.6900000004</v>
      </c>
      <c r="I284" s="57">
        <f t="shared" ref="I284" si="91">SUM(G284:H284)</f>
        <v>-14529704.609999999</v>
      </c>
      <c r="J284" s="140" t="s">
        <v>578</v>
      </c>
    </row>
    <row r="285" spans="1:10" x14ac:dyDescent="0.35">
      <c r="A285" s="115" t="s">
        <v>677</v>
      </c>
      <c r="B285" s="127">
        <v>0</v>
      </c>
      <c r="C285" s="127">
        <v>0</v>
      </c>
      <c r="D285" s="127">
        <v>0</v>
      </c>
      <c r="E285" s="127">
        <v>0</v>
      </c>
      <c r="F285" s="127">
        <v>0</v>
      </c>
      <c r="G285" s="127">
        <f t="shared" si="89"/>
        <v>0</v>
      </c>
      <c r="H285" s="127">
        <f t="shared" si="89"/>
        <v>0</v>
      </c>
      <c r="I285" s="127">
        <f t="shared" si="90"/>
        <v>0</v>
      </c>
      <c r="J285" s="140" t="s">
        <v>643</v>
      </c>
    </row>
    <row r="286" spans="1:10" x14ac:dyDescent="0.35">
      <c r="A286" s="115" t="s">
        <v>279</v>
      </c>
      <c r="B286" s="57">
        <f>SUM(B283:B285)</f>
        <v>-4584476.74</v>
      </c>
      <c r="C286" s="57">
        <f t="shared" ref="C286:I286" si="92">SUM(C283:C285)</f>
        <v>396028.88999999966</v>
      </c>
      <c r="D286" s="57">
        <f t="shared" si="92"/>
        <v>0</v>
      </c>
      <c r="E286" s="57">
        <f t="shared" si="92"/>
        <v>0</v>
      </c>
      <c r="F286" s="57">
        <f t="shared" si="92"/>
        <v>0</v>
      </c>
      <c r="G286" s="57">
        <f t="shared" si="92"/>
        <v>-4584476.74</v>
      </c>
      <c r="H286" s="57">
        <f t="shared" si="92"/>
        <v>396028.88999999966</v>
      </c>
      <c r="I286" s="57">
        <f t="shared" si="92"/>
        <v>-4188447.8499999996</v>
      </c>
      <c r="J286" s="141" t="s">
        <v>576</v>
      </c>
    </row>
    <row r="287" spans="1:10" x14ac:dyDescent="0.35">
      <c r="A287" s="136"/>
      <c r="B287" s="127"/>
      <c r="C287" s="127"/>
      <c r="D287" s="127"/>
      <c r="E287" s="127"/>
      <c r="F287" s="127"/>
      <c r="G287" s="127"/>
      <c r="H287" s="127"/>
      <c r="I287" s="127"/>
      <c r="J287" s="112"/>
    </row>
    <row r="288" spans="1:10" ht="15" thickBot="1" x14ac:dyDescent="0.4">
      <c r="A288" s="114" t="s">
        <v>6</v>
      </c>
      <c r="B288" s="147">
        <f t="shared" ref="B288:I288" si="93">B65-B249-B272-B276-B281-B286</f>
        <v>45044681.770000003</v>
      </c>
      <c r="C288" s="147">
        <f t="shared" si="93"/>
        <v>32528379.359999992</v>
      </c>
      <c r="D288" s="147">
        <f t="shared" si="93"/>
        <v>-26858527.910000004</v>
      </c>
      <c r="E288" s="147">
        <f t="shared" si="93"/>
        <v>-17307165.59</v>
      </c>
      <c r="F288" s="147">
        <f t="shared" si="93"/>
        <v>-9551362.3200000003</v>
      </c>
      <c r="G288" s="147">
        <f t="shared" si="93"/>
        <v>27737516.179999977</v>
      </c>
      <c r="H288" s="147">
        <f t="shared" si="93"/>
        <v>22977017.039999984</v>
      </c>
      <c r="I288" s="147">
        <f t="shared" si="93"/>
        <v>50714533.219999999</v>
      </c>
      <c r="J288" s="141" t="s">
        <v>386</v>
      </c>
    </row>
    <row r="289" spans="1:10" ht="15" thickTop="1" x14ac:dyDescent="0.35">
      <c r="A289" s="136"/>
      <c r="B289" s="138"/>
      <c r="C289" s="138"/>
      <c r="D289" s="138"/>
      <c r="E289" s="138"/>
      <c r="F289" s="138"/>
      <c r="G289" s="138"/>
      <c r="H289" s="138"/>
      <c r="I289" s="138"/>
      <c r="J289" s="112"/>
    </row>
    <row r="290" spans="1:10" x14ac:dyDescent="0.35">
      <c r="A290" s="114" t="s">
        <v>5</v>
      </c>
      <c r="B290" s="138"/>
      <c r="C290" s="138"/>
      <c r="D290" s="138"/>
      <c r="E290" s="138"/>
      <c r="F290" s="138"/>
      <c r="G290" s="138"/>
      <c r="H290" s="138"/>
      <c r="I290" s="138"/>
      <c r="J290" s="112"/>
    </row>
    <row r="291" spans="1:10" x14ac:dyDescent="0.35">
      <c r="A291" s="56" t="s">
        <v>665</v>
      </c>
      <c r="B291" s="57"/>
      <c r="C291" s="57"/>
      <c r="D291" s="57"/>
      <c r="E291" s="57"/>
      <c r="F291" s="57"/>
      <c r="G291" s="57"/>
      <c r="H291" s="57"/>
      <c r="I291" s="57"/>
      <c r="J291" s="112"/>
    </row>
    <row r="292" spans="1:10" x14ac:dyDescent="0.35">
      <c r="A292" s="115" t="s">
        <v>666</v>
      </c>
      <c r="B292" s="57">
        <v>-30734769.399999999</v>
      </c>
      <c r="C292" s="57">
        <v>0</v>
      </c>
      <c r="D292" s="57">
        <v>0</v>
      </c>
      <c r="E292" s="57">
        <v>0</v>
      </c>
      <c r="F292" s="57">
        <v>0</v>
      </c>
      <c r="G292" s="57">
        <f t="shared" ref="G292:G293" si="94">B292+E292</f>
        <v>-30734769.399999999</v>
      </c>
      <c r="H292" s="57">
        <f t="shared" ref="H292:H293" si="95">C292+F292</f>
        <v>0</v>
      </c>
      <c r="I292" s="57">
        <f t="shared" ref="I292:I293" si="96">SUM(G292:H292)</f>
        <v>-30734769.399999999</v>
      </c>
      <c r="J292" s="144" t="s">
        <v>570</v>
      </c>
    </row>
    <row r="293" spans="1:10" x14ac:dyDescent="0.35">
      <c r="A293" s="115" t="s">
        <v>667</v>
      </c>
      <c r="B293" s="127">
        <v>-9787272.8499999996</v>
      </c>
      <c r="C293" s="127">
        <v>0</v>
      </c>
      <c r="D293" s="127">
        <v>0</v>
      </c>
      <c r="E293" s="127">
        <v>0</v>
      </c>
      <c r="F293" s="127">
        <v>0</v>
      </c>
      <c r="G293" s="127">
        <f t="shared" si="94"/>
        <v>-9787272.8499999996</v>
      </c>
      <c r="H293" s="127">
        <f t="shared" si="95"/>
        <v>0</v>
      </c>
      <c r="I293" s="127">
        <f t="shared" si="96"/>
        <v>-9787272.8499999996</v>
      </c>
      <c r="J293" s="144" t="s">
        <v>571</v>
      </c>
    </row>
    <row r="294" spans="1:10" x14ac:dyDescent="0.35">
      <c r="A294" s="115" t="s">
        <v>668</v>
      </c>
      <c r="B294" s="57">
        <f>SUM(B292:B293)</f>
        <v>-40522042.25</v>
      </c>
      <c r="C294" s="57">
        <f t="shared" ref="C294:I294" si="97">SUM(C292:C293)</f>
        <v>0</v>
      </c>
      <c r="D294" s="57">
        <f t="shared" si="97"/>
        <v>0</v>
      </c>
      <c r="E294" s="57">
        <f t="shared" si="97"/>
        <v>0</v>
      </c>
      <c r="F294" s="57">
        <f t="shared" si="97"/>
        <v>0</v>
      </c>
      <c r="G294" s="57">
        <f t="shared" si="97"/>
        <v>-40522042.25</v>
      </c>
      <c r="H294" s="57">
        <f t="shared" si="97"/>
        <v>0</v>
      </c>
      <c r="I294" s="57">
        <f t="shared" si="97"/>
        <v>-40522042.25</v>
      </c>
      <c r="J294" s="141" t="s">
        <v>569</v>
      </c>
    </row>
    <row r="295" spans="1:10" x14ac:dyDescent="0.35">
      <c r="A295" s="56" t="s">
        <v>280</v>
      </c>
      <c r="B295" s="138"/>
      <c r="C295" s="138"/>
      <c r="D295" s="138"/>
      <c r="E295" s="138"/>
      <c r="F295" s="138"/>
      <c r="G295" s="138"/>
      <c r="H295" s="138"/>
      <c r="I295" s="138"/>
      <c r="J295" s="112"/>
    </row>
    <row r="296" spans="1:10" x14ac:dyDescent="0.35">
      <c r="A296" s="115" t="s">
        <v>281</v>
      </c>
      <c r="B296" s="57">
        <v>20000</v>
      </c>
      <c r="C296" s="57">
        <v>0</v>
      </c>
      <c r="D296" s="57">
        <v>0</v>
      </c>
      <c r="E296" s="57">
        <v>0</v>
      </c>
      <c r="F296" s="57">
        <v>0</v>
      </c>
      <c r="G296" s="57">
        <f t="shared" ref="G296:H319" si="98">B296+E296</f>
        <v>20000</v>
      </c>
      <c r="H296" s="57">
        <f t="shared" si="98"/>
        <v>0</v>
      </c>
      <c r="I296" s="57">
        <f t="shared" ref="I296:I319" si="99">SUM(G296:H296)</f>
        <v>20000</v>
      </c>
      <c r="J296" s="117" t="s">
        <v>581</v>
      </c>
    </row>
    <row r="297" spans="1:10" x14ac:dyDescent="0.35">
      <c r="A297" s="115" t="s">
        <v>282</v>
      </c>
      <c r="B297" s="57">
        <v>0</v>
      </c>
      <c r="C297" s="57">
        <v>0</v>
      </c>
      <c r="D297" s="57">
        <v>-13552131.810000001</v>
      </c>
      <c r="E297" s="57">
        <v>-8898329.75</v>
      </c>
      <c r="F297" s="57">
        <v>-4653802.0599999996</v>
      </c>
      <c r="G297" s="57">
        <f t="shared" si="98"/>
        <v>-8898329.75</v>
      </c>
      <c r="H297" s="57">
        <f t="shared" si="98"/>
        <v>-4653802.0599999996</v>
      </c>
      <c r="I297" s="57">
        <f t="shared" si="99"/>
        <v>-13552131.809999999</v>
      </c>
      <c r="J297" s="117" t="s">
        <v>582</v>
      </c>
    </row>
    <row r="298" spans="1:10" x14ac:dyDescent="0.35">
      <c r="A298" s="115" t="s">
        <v>283</v>
      </c>
      <c r="B298" s="57">
        <v>0</v>
      </c>
      <c r="C298" s="57">
        <v>0</v>
      </c>
      <c r="D298" s="57">
        <v>10160196.1</v>
      </c>
      <c r="E298" s="57">
        <v>6671184.7599999998</v>
      </c>
      <c r="F298" s="57">
        <v>3489011.34</v>
      </c>
      <c r="G298" s="57">
        <f t="shared" si="98"/>
        <v>6671184.7599999998</v>
      </c>
      <c r="H298" s="57">
        <f t="shared" si="98"/>
        <v>3489011.34</v>
      </c>
      <c r="I298" s="57">
        <f t="shared" si="99"/>
        <v>10160196.1</v>
      </c>
      <c r="J298" s="117" t="s">
        <v>583</v>
      </c>
    </row>
    <row r="299" spans="1:10" x14ac:dyDescent="0.35">
      <c r="A299" s="115" t="s">
        <v>284</v>
      </c>
      <c r="B299" s="57">
        <v>0</v>
      </c>
      <c r="C299" s="57">
        <v>0</v>
      </c>
      <c r="D299" s="57">
        <v>0</v>
      </c>
      <c r="E299" s="57">
        <v>0</v>
      </c>
      <c r="F299" s="57">
        <v>0</v>
      </c>
      <c r="G299" s="57">
        <f t="shared" si="98"/>
        <v>0</v>
      </c>
      <c r="H299" s="57">
        <f t="shared" si="98"/>
        <v>0</v>
      </c>
      <c r="I299" s="57">
        <f t="shared" si="99"/>
        <v>0</v>
      </c>
      <c r="J299" s="117" t="s">
        <v>644</v>
      </c>
    </row>
    <row r="300" spans="1:10" x14ac:dyDescent="0.35">
      <c r="A300" s="115" t="s">
        <v>285</v>
      </c>
      <c r="B300" s="57">
        <v>0</v>
      </c>
      <c r="C300" s="57">
        <v>0</v>
      </c>
      <c r="D300" s="57">
        <v>-82173.740000000005</v>
      </c>
      <c r="E300" s="57">
        <v>-53955.27</v>
      </c>
      <c r="F300" s="57">
        <v>-28218.47</v>
      </c>
      <c r="G300" s="57">
        <f t="shared" si="98"/>
        <v>-53955.27</v>
      </c>
      <c r="H300" s="57">
        <f t="shared" si="98"/>
        <v>-28218.47</v>
      </c>
      <c r="I300" s="57">
        <f t="shared" si="99"/>
        <v>-82173.739999999991</v>
      </c>
      <c r="J300" s="117" t="s">
        <v>584</v>
      </c>
    </row>
    <row r="301" spans="1:10" x14ac:dyDescent="0.35">
      <c r="A301" s="115" t="s">
        <v>286</v>
      </c>
      <c r="B301" s="57">
        <v>0</v>
      </c>
      <c r="C301" s="57">
        <v>21040.15</v>
      </c>
      <c r="D301" s="57">
        <v>15286.95</v>
      </c>
      <c r="E301" s="57">
        <v>10037.39</v>
      </c>
      <c r="F301" s="57">
        <v>5249.56</v>
      </c>
      <c r="G301" s="57">
        <f t="shared" si="98"/>
        <v>10037.39</v>
      </c>
      <c r="H301" s="57">
        <f t="shared" si="98"/>
        <v>26289.710000000003</v>
      </c>
      <c r="I301" s="57">
        <f t="shared" ref="I301" si="100">SUM(G301:H301)</f>
        <v>36327.100000000006</v>
      </c>
      <c r="J301" s="117" t="s">
        <v>690</v>
      </c>
    </row>
    <row r="302" spans="1:10" x14ac:dyDescent="0.35">
      <c r="A302" s="115" t="s">
        <v>287</v>
      </c>
      <c r="B302" s="57">
        <v>0</v>
      </c>
      <c r="C302" s="57">
        <v>-7213.4</v>
      </c>
      <c r="D302" s="57">
        <v>0.01</v>
      </c>
      <c r="E302" s="57">
        <v>0.01</v>
      </c>
      <c r="F302" s="57">
        <v>0</v>
      </c>
      <c r="G302" s="57">
        <f t="shared" si="98"/>
        <v>0.01</v>
      </c>
      <c r="H302" s="57">
        <f t="shared" si="98"/>
        <v>-7213.4</v>
      </c>
      <c r="I302" s="57">
        <f t="shared" si="99"/>
        <v>-7213.3899999999994</v>
      </c>
      <c r="J302" s="117" t="s">
        <v>585</v>
      </c>
    </row>
    <row r="303" spans="1:10" x14ac:dyDescent="0.35">
      <c r="A303" s="115" t="s">
        <v>288</v>
      </c>
      <c r="B303" s="57">
        <v>0</v>
      </c>
      <c r="C303" s="57">
        <v>0</v>
      </c>
      <c r="D303" s="57">
        <v>0</v>
      </c>
      <c r="E303" s="57">
        <v>0</v>
      </c>
      <c r="F303" s="57">
        <v>0</v>
      </c>
      <c r="G303" s="57">
        <f t="shared" si="98"/>
        <v>0</v>
      </c>
      <c r="H303" s="57">
        <f t="shared" si="98"/>
        <v>0</v>
      </c>
      <c r="I303" s="57">
        <f t="shared" si="99"/>
        <v>0</v>
      </c>
      <c r="J303" s="117"/>
    </row>
    <row r="304" spans="1:10" x14ac:dyDescent="0.35">
      <c r="A304" s="115" t="s">
        <v>289</v>
      </c>
      <c r="B304" s="57">
        <v>0</v>
      </c>
      <c r="C304" s="57">
        <v>0</v>
      </c>
      <c r="D304" s="57">
        <v>682794.54</v>
      </c>
      <c r="E304" s="57">
        <v>448322.9</v>
      </c>
      <c r="F304" s="57">
        <v>234471.64</v>
      </c>
      <c r="G304" s="57">
        <f t="shared" si="98"/>
        <v>448322.9</v>
      </c>
      <c r="H304" s="57">
        <f t="shared" si="98"/>
        <v>234471.64</v>
      </c>
      <c r="I304" s="57">
        <f t="shared" si="99"/>
        <v>682794.54</v>
      </c>
      <c r="J304" s="117" t="s">
        <v>586</v>
      </c>
    </row>
    <row r="305" spans="1:10" x14ac:dyDescent="0.35">
      <c r="A305" s="115" t="s">
        <v>290</v>
      </c>
      <c r="B305" s="57">
        <v>0</v>
      </c>
      <c r="C305" s="57">
        <v>0</v>
      </c>
      <c r="D305" s="57">
        <v>0</v>
      </c>
      <c r="E305" s="57">
        <v>0</v>
      </c>
      <c r="F305" s="57">
        <v>0</v>
      </c>
      <c r="G305" s="57">
        <f t="shared" si="98"/>
        <v>0</v>
      </c>
      <c r="H305" s="57">
        <f t="shared" si="98"/>
        <v>0</v>
      </c>
      <c r="I305" s="57">
        <f t="shared" si="99"/>
        <v>0</v>
      </c>
      <c r="J305" s="117" t="s">
        <v>587</v>
      </c>
    </row>
    <row r="306" spans="1:10" x14ac:dyDescent="0.35">
      <c r="A306" s="115" t="s">
        <v>291</v>
      </c>
      <c r="B306" s="57">
        <v>0</v>
      </c>
      <c r="C306" s="57">
        <v>0</v>
      </c>
      <c r="D306" s="57">
        <v>0</v>
      </c>
      <c r="E306" s="57">
        <v>0</v>
      </c>
      <c r="F306" s="57">
        <v>0</v>
      </c>
      <c r="G306" s="57">
        <f t="shared" si="98"/>
        <v>0</v>
      </c>
      <c r="H306" s="57">
        <f t="shared" si="98"/>
        <v>0</v>
      </c>
      <c r="I306" s="57">
        <f t="shared" si="99"/>
        <v>0</v>
      </c>
      <c r="J306" s="117" t="s">
        <v>588</v>
      </c>
    </row>
    <row r="307" spans="1:10" x14ac:dyDescent="0.35">
      <c r="A307" s="115" t="s">
        <v>292</v>
      </c>
      <c r="B307" s="57">
        <v>635914.31999999995</v>
      </c>
      <c r="C307" s="57">
        <v>471665.89</v>
      </c>
      <c r="D307" s="57">
        <v>-1938901.31</v>
      </c>
      <c r="E307" s="57">
        <v>-1273082.5900000001</v>
      </c>
      <c r="F307" s="57">
        <v>-665818.72</v>
      </c>
      <c r="G307" s="57">
        <f t="shared" si="98"/>
        <v>-637168.27000000014</v>
      </c>
      <c r="H307" s="57">
        <f t="shared" si="98"/>
        <v>-194152.82999999996</v>
      </c>
      <c r="I307" s="57">
        <f t="shared" ref="I307" si="101">SUM(G307:H307)</f>
        <v>-831321.10000000009</v>
      </c>
      <c r="J307" s="117" t="s">
        <v>589</v>
      </c>
    </row>
    <row r="308" spans="1:10" x14ac:dyDescent="0.35">
      <c r="A308" s="115" t="s">
        <v>293</v>
      </c>
      <c r="B308" s="57">
        <v>-3028522.92</v>
      </c>
      <c r="C308" s="57">
        <v>-408125.48</v>
      </c>
      <c r="D308" s="57">
        <v>-226154.15</v>
      </c>
      <c r="E308" s="57">
        <v>-148492.81</v>
      </c>
      <c r="F308" s="57">
        <v>-77661.34</v>
      </c>
      <c r="G308" s="57">
        <f t="shared" si="98"/>
        <v>-3177015.73</v>
      </c>
      <c r="H308" s="57">
        <f t="shared" si="98"/>
        <v>-485786.81999999995</v>
      </c>
      <c r="I308" s="57">
        <f t="shared" si="99"/>
        <v>-3662802.55</v>
      </c>
      <c r="J308" s="117" t="s">
        <v>590</v>
      </c>
    </row>
    <row r="309" spans="1:10" x14ac:dyDescent="0.35">
      <c r="A309" s="115" t="s">
        <v>294</v>
      </c>
      <c r="B309" s="57">
        <v>-10522.89</v>
      </c>
      <c r="C309" s="57">
        <v>-50</v>
      </c>
      <c r="D309" s="57">
        <v>-4090.64</v>
      </c>
      <c r="E309" s="57">
        <v>-2685.91</v>
      </c>
      <c r="F309" s="57">
        <v>-1404.73</v>
      </c>
      <c r="G309" s="57">
        <f t="shared" si="98"/>
        <v>-13208.8</v>
      </c>
      <c r="H309" s="57">
        <f t="shared" si="98"/>
        <v>-1454.73</v>
      </c>
      <c r="I309" s="57">
        <f t="shared" si="99"/>
        <v>-14663.529999999999</v>
      </c>
      <c r="J309" s="117" t="s">
        <v>591</v>
      </c>
    </row>
    <row r="310" spans="1:10" x14ac:dyDescent="0.35">
      <c r="A310" s="115" t="s">
        <v>295</v>
      </c>
      <c r="B310" s="57">
        <v>0</v>
      </c>
      <c r="C310" s="57">
        <v>0</v>
      </c>
      <c r="D310" s="57">
        <v>0</v>
      </c>
      <c r="E310" s="57">
        <v>0</v>
      </c>
      <c r="F310" s="57">
        <v>0</v>
      </c>
      <c r="G310" s="57">
        <f t="shared" si="98"/>
        <v>0</v>
      </c>
      <c r="H310" s="57">
        <f t="shared" si="98"/>
        <v>0</v>
      </c>
      <c r="I310" s="57">
        <f t="shared" si="99"/>
        <v>0</v>
      </c>
      <c r="J310" s="117" t="s">
        <v>645</v>
      </c>
    </row>
    <row r="311" spans="1:10" x14ac:dyDescent="0.35">
      <c r="A311" s="115" t="s">
        <v>296</v>
      </c>
      <c r="B311" s="57">
        <v>0</v>
      </c>
      <c r="C311" s="57">
        <v>0</v>
      </c>
      <c r="D311" s="57">
        <v>0</v>
      </c>
      <c r="E311" s="57">
        <v>0</v>
      </c>
      <c r="F311" s="57">
        <v>0</v>
      </c>
      <c r="G311" s="57">
        <f t="shared" si="98"/>
        <v>0</v>
      </c>
      <c r="H311" s="57">
        <f t="shared" si="98"/>
        <v>0</v>
      </c>
      <c r="I311" s="57">
        <f t="shared" si="99"/>
        <v>0</v>
      </c>
      <c r="J311" s="117" t="s">
        <v>646</v>
      </c>
    </row>
    <row r="312" spans="1:10" x14ac:dyDescent="0.35">
      <c r="A312" s="115" t="s">
        <v>297</v>
      </c>
      <c r="B312" s="57">
        <v>26528.98</v>
      </c>
      <c r="C312" s="57">
        <v>0</v>
      </c>
      <c r="D312" s="57">
        <v>0</v>
      </c>
      <c r="E312" s="57">
        <v>0</v>
      </c>
      <c r="F312" s="57">
        <v>0</v>
      </c>
      <c r="G312" s="57">
        <f t="shared" si="98"/>
        <v>26528.98</v>
      </c>
      <c r="H312" s="57">
        <f t="shared" si="98"/>
        <v>0</v>
      </c>
      <c r="I312" s="57">
        <f t="shared" si="99"/>
        <v>26528.98</v>
      </c>
      <c r="J312" s="117" t="s">
        <v>592</v>
      </c>
    </row>
    <row r="313" spans="1:10" x14ac:dyDescent="0.35">
      <c r="A313" s="115" t="s">
        <v>298</v>
      </c>
      <c r="B313" s="57">
        <v>0</v>
      </c>
      <c r="C313" s="57">
        <v>0</v>
      </c>
      <c r="D313" s="57">
        <v>0</v>
      </c>
      <c r="E313" s="57">
        <v>0</v>
      </c>
      <c r="F313" s="57">
        <v>0</v>
      </c>
      <c r="G313" s="57">
        <f t="shared" si="98"/>
        <v>0</v>
      </c>
      <c r="H313" s="57">
        <f t="shared" si="98"/>
        <v>0</v>
      </c>
      <c r="I313" s="57">
        <f t="shared" si="99"/>
        <v>0</v>
      </c>
      <c r="J313" s="117"/>
    </row>
    <row r="314" spans="1:10" x14ac:dyDescent="0.35">
      <c r="A314" s="115" t="s">
        <v>299</v>
      </c>
      <c r="B314" s="57">
        <v>0</v>
      </c>
      <c r="C314" s="57">
        <v>0</v>
      </c>
      <c r="D314" s="57">
        <v>0</v>
      </c>
      <c r="E314" s="57">
        <v>0</v>
      </c>
      <c r="F314" s="57">
        <v>0</v>
      </c>
      <c r="G314" s="57">
        <f t="shared" si="98"/>
        <v>0</v>
      </c>
      <c r="H314" s="57">
        <f t="shared" si="98"/>
        <v>0</v>
      </c>
      <c r="I314" s="57">
        <f t="shared" si="99"/>
        <v>0</v>
      </c>
      <c r="J314" s="117" t="s">
        <v>647</v>
      </c>
    </row>
    <row r="315" spans="1:10" x14ac:dyDescent="0.35">
      <c r="A315" s="115" t="s">
        <v>300</v>
      </c>
      <c r="B315" s="57">
        <v>450</v>
      </c>
      <c r="C315" s="57">
        <v>0</v>
      </c>
      <c r="D315" s="57">
        <v>1250</v>
      </c>
      <c r="E315" s="57">
        <v>820.75</v>
      </c>
      <c r="F315" s="57">
        <v>429.25</v>
      </c>
      <c r="G315" s="57">
        <f t="shared" si="98"/>
        <v>1270.75</v>
      </c>
      <c r="H315" s="57">
        <f t="shared" si="98"/>
        <v>429.25</v>
      </c>
      <c r="I315" s="57">
        <f t="shared" si="99"/>
        <v>1700</v>
      </c>
      <c r="J315" s="117" t="s">
        <v>593</v>
      </c>
    </row>
    <row r="316" spans="1:10" x14ac:dyDescent="0.35">
      <c r="A316" s="115" t="s">
        <v>301</v>
      </c>
      <c r="B316" s="57">
        <v>0</v>
      </c>
      <c r="C316" s="57">
        <v>0</v>
      </c>
      <c r="D316" s="57">
        <v>0</v>
      </c>
      <c r="E316" s="57">
        <v>0</v>
      </c>
      <c r="F316" s="57">
        <v>0</v>
      </c>
      <c r="G316" s="57">
        <f t="shared" si="98"/>
        <v>0</v>
      </c>
      <c r="H316" s="57">
        <f t="shared" si="98"/>
        <v>0</v>
      </c>
      <c r="I316" s="57">
        <f t="shared" si="99"/>
        <v>0</v>
      </c>
      <c r="J316" s="117" t="s">
        <v>594</v>
      </c>
    </row>
    <row r="317" spans="1:10" x14ac:dyDescent="0.35">
      <c r="A317" s="115" t="s">
        <v>302</v>
      </c>
      <c r="B317" s="57">
        <v>743444</v>
      </c>
      <c r="C317" s="57">
        <v>0</v>
      </c>
      <c r="D317" s="57">
        <v>218.05</v>
      </c>
      <c r="E317" s="57">
        <v>143.16999999999999</v>
      </c>
      <c r="F317" s="57">
        <v>74.88</v>
      </c>
      <c r="G317" s="57">
        <f t="shared" si="98"/>
        <v>743587.17</v>
      </c>
      <c r="H317" s="57">
        <f t="shared" si="98"/>
        <v>74.88</v>
      </c>
      <c r="I317" s="57">
        <f t="shared" si="99"/>
        <v>743662.05</v>
      </c>
      <c r="J317" s="117" t="s">
        <v>595</v>
      </c>
    </row>
    <row r="318" spans="1:10" x14ac:dyDescent="0.35">
      <c r="A318" s="115" t="s">
        <v>303</v>
      </c>
      <c r="B318" s="57">
        <v>0</v>
      </c>
      <c r="C318" s="57">
        <v>178.85</v>
      </c>
      <c r="D318" s="57">
        <v>934726.38</v>
      </c>
      <c r="E318" s="57">
        <v>613741.46</v>
      </c>
      <c r="F318" s="57">
        <v>320984.92</v>
      </c>
      <c r="G318" s="57">
        <f t="shared" si="98"/>
        <v>613741.46</v>
      </c>
      <c r="H318" s="57">
        <f t="shared" si="98"/>
        <v>321163.76999999996</v>
      </c>
      <c r="I318" s="57">
        <f t="shared" si="99"/>
        <v>934905.23</v>
      </c>
      <c r="J318" s="117" t="s">
        <v>596</v>
      </c>
    </row>
    <row r="319" spans="1:10" x14ac:dyDescent="0.35">
      <c r="A319" s="115" t="s">
        <v>304</v>
      </c>
      <c r="B319" s="127">
        <v>0</v>
      </c>
      <c r="C319" s="127">
        <v>0</v>
      </c>
      <c r="D319" s="127">
        <v>406122.51</v>
      </c>
      <c r="E319" s="127">
        <v>266660.08</v>
      </c>
      <c r="F319" s="127">
        <v>139462.43</v>
      </c>
      <c r="G319" s="127">
        <f t="shared" si="98"/>
        <v>266660.08</v>
      </c>
      <c r="H319" s="127">
        <f t="shared" si="98"/>
        <v>139462.43</v>
      </c>
      <c r="I319" s="127">
        <f t="shared" si="99"/>
        <v>406122.51</v>
      </c>
      <c r="J319" s="117" t="s">
        <v>597</v>
      </c>
    </row>
    <row r="320" spans="1:10" x14ac:dyDescent="0.35">
      <c r="A320" s="115" t="s">
        <v>305</v>
      </c>
      <c r="B320" s="57">
        <f>SUM(B296:B319)</f>
        <v>-1612708.5100000002</v>
      </c>
      <c r="C320" s="57">
        <f t="shared" ref="C320:I320" si="102">SUM(C296:C319)</f>
        <v>77496.010000000038</v>
      </c>
      <c r="D320" s="57">
        <f t="shared" si="102"/>
        <v>-3602857.1100000022</v>
      </c>
      <c r="E320" s="57">
        <f t="shared" si="102"/>
        <v>-2365635.810000001</v>
      </c>
      <c r="F320" s="57">
        <f t="shared" si="102"/>
        <v>-1237221.2999999998</v>
      </c>
      <c r="G320" s="57">
        <f t="shared" si="102"/>
        <v>-3978344.3200000003</v>
      </c>
      <c r="H320" s="57">
        <f t="shared" si="102"/>
        <v>-1159725.2899999998</v>
      </c>
      <c r="I320" s="57">
        <f t="shared" si="102"/>
        <v>-5138069.6099999994</v>
      </c>
      <c r="J320" s="141" t="s">
        <v>580</v>
      </c>
    </row>
    <row r="321" spans="1:10" x14ac:dyDescent="0.35">
      <c r="A321" s="56" t="s">
        <v>306</v>
      </c>
      <c r="B321" s="57"/>
      <c r="C321" s="57"/>
      <c r="D321" s="57"/>
      <c r="E321" s="57"/>
      <c r="F321" s="57"/>
      <c r="G321" s="57"/>
      <c r="H321" s="57"/>
      <c r="I321" s="57"/>
      <c r="J321" s="118"/>
    </row>
    <row r="322" spans="1:10" x14ac:dyDescent="0.35">
      <c r="A322" s="115" t="s">
        <v>307</v>
      </c>
      <c r="B322" s="57">
        <v>0</v>
      </c>
      <c r="C322" s="57">
        <v>0</v>
      </c>
      <c r="D322" s="57">
        <v>21832944.5</v>
      </c>
      <c r="E322" s="57">
        <v>14335511.359999999</v>
      </c>
      <c r="F322" s="57">
        <v>7497433.1399999997</v>
      </c>
      <c r="G322" s="57">
        <f t="shared" ref="G322:H330" si="103">B322+E322</f>
        <v>14335511.359999999</v>
      </c>
      <c r="H322" s="57">
        <f t="shared" si="103"/>
        <v>7497433.1399999997</v>
      </c>
      <c r="I322" s="57">
        <f t="shared" ref="I322:I330" si="104">SUM(G322:H322)</f>
        <v>21832944.5</v>
      </c>
      <c r="J322" s="117" t="s">
        <v>599</v>
      </c>
    </row>
    <row r="323" spans="1:10" x14ac:dyDescent="0.35">
      <c r="A323" s="115" t="s">
        <v>308</v>
      </c>
      <c r="B323" s="57">
        <v>0</v>
      </c>
      <c r="C323" s="57">
        <v>0</v>
      </c>
      <c r="D323" s="57">
        <v>0</v>
      </c>
      <c r="E323" s="57">
        <v>0</v>
      </c>
      <c r="F323" s="57">
        <v>0</v>
      </c>
      <c r="G323" s="57">
        <f t="shared" si="103"/>
        <v>0</v>
      </c>
      <c r="H323" s="57">
        <f t="shared" si="103"/>
        <v>0</v>
      </c>
      <c r="I323" s="57">
        <f t="shared" si="104"/>
        <v>0</v>
      </c>
      <c r="J323" s="118"/>
    </row>
    <row r="324" spans="1:10" x14ac:dyDescent="0.35">
      <c r="A324" s="115" t="s">
        <v>309</v>
      </c>
      <c r="B324" s="57">
        <v>0</v>
      </c>
      <c r="C324" s="57">
        <v>0</v>
      </c>
      <c r="D324" s="57">
        <v>225735.01</v>
      </c>
      <c r="E324" s="57">
        <v>148217.60999999999</v>
      </c>
      <c r="F324" s="57">
        <v>77517.399999999994</v>
      </c>
      <c r="G324" s="57">
        <f t="shared" si="103"/>
        <v>148217.60999999999</v>
      </c>
      <c r="H324" s="57">
        <f t="shared" si="103"/>
        <v>77517.399999999994</v>
      </c>
      <c r="I324" s="57">
        <f t="shared" si="104"/>
        <v>225735.00999999998</v>
      </c>
      <c r="J324" s="117" t="s">
        <v>600</v>
      </c>
    </row>
    <row r="325" spans="1:10" x14ac:dyDescent="0.35">
      <c r="A325" s="115" t="s">
        <v>310</v>
      </c>
      <c r="B325" s="57">
        <v>0</v>
      </c>
      <c r="C325" s="57">
        <v>0</v>
      </c>
      <c r="D325" s="57">
        <v>174993.98</v>
      </c>
      <c r="E325" s="57">
        <v>114901.06</v>
      </c>
      <c r="F325" s="57">
        <v>60092.92</v>
      </c>
      <c r="G325" s="57">
        <f t="shared" si="103"/>
        <v>114901.06</v>
      </c>
      <c r="H325" s="57">
        <f t="shared" si="103"/>
        <v>60092.92</v>
      </c>
      <c r="I325" s="57">
        <f t="shared" si="104"/>
        <v>174993.97999999998</v>
      </c>
      <c r="J325" s="117" t="s">
        <v>601</v>
      </c>
    </row>
    <row r="326" spans="1:10" x14ac:dyDescent="0.35">
      <c r="A326" s="115" t="s">
        <v>311</v>
      </c>
      <c r="B326" s="57">
        <v>0</v>
      </c>
      <c r="C326" s="57">
        <v>0</v>
      </c>
      <c r="D326" s="57">
        <v>0</v>
      </c>
      <c r="E326" s="57">
        <v>0</v>
      </c>
      <c r="F326" s="57">
        <v>0</v>
      </c>
      <c r="G326" s="57">
        <f t="shared" si="103"/>
        <v>0</v>
      </c>
      <c r="H326" s="57">
        <f t="shared" si="103"/>
        <v>0</v>
      </c>
      <c r="I326" s="57">
        <f t="shared" si="104"/>
        <v>0</v>
      </c>
      <c r="J326" s="117" t="s">
        <v>648</v>
      </c>
    </row>
    <row r="327" spans="1:10" x14ac:dyDescent="0.35">
      <c r="A327" s="115" t="s">
        <v>312</v>
      </c>
      <c r="B327" s="57">
        <v>0</v>
      </c>
      <c r="C327" s="57">
        <v>0</v>
      </c>
      <c r="D327" s="57">
        <v>0</v>
      </c>
      <c r="E327" s="57">
        <v>0</v>
      </c>
      <c r="F327" s="57">
        <v>0</v>
      </c>
      <c r="G327" s="57">
        <f t="shared" si="103"/>
        <v>0</v>
      </c>
      <c r="H327" s="57">
        <f t="shared" si="103"/>
        <v>0</v>
      </c>
      <c r="I327" s="57">
        <f t="shared" si="104"/>
        <v>0</v>
      </c>
      <c r="J327" s="117" t="s">
        <v>649</v>
      </c>
    </row>
    <row r="328" spans="1:10" x14ac:dyDescent="0.35">
      <c r="A328" s="115" t="s">
        <v>313</v>
      </c>
      <c r="B328" s="57">
        <v>0</v>
      </c>
      <c r="C328" s="57">
        <v>0</v>
      </c>
      <c r="D328" s="57">
        <v>0</v>
      </c>
      <c r="E328" s="57">
        <v>0</v>
      </c>
      <c r="F328" s="57">
        <v>0</v>
      </c>
      <c r="G328" s="57">
        <f t="shared" si="103"/>
        <v>0</v>
      </c>
      <c r="H328" s="57">
        <f t="shared" si="103"/>
        <v>0</v>
      </c>
      <c r="I328" s="57">
        <f t="shared" si="104"/>
        <v>0</v>
      </c>
      <c r="J328" s="117" t="s">
        <v>650</v>
      </c>
    </row>
    <row r="329" spans="1:10" x14ac:dyDescent="0.35">
      <c r="A329" s="115" t="s">
        <v>314</v>
      </c>
      <c r="B329" s="57">
        <v>801956.86</v>
      </c>
      <c r="C329" s="57">
        <v>1145111.71</v>
      </c>
      <c r="D329" s="57">
        <v>-97273.52</v>
      </c>
      <c r="E329" s="57">
        <v>-63869.79</v>
      </c>
      <c r="F329" s="57">
        <v>-33403.730000000003</v>
      </c>
      <c r="G329" s="57">
        <f t="shared" si="103"/>
        <v>738087.07</v>
      </c>
      <c r="H329" s="57">
        <f t="shared" si="103"/>
        <v>1111707.98</v>
      </c>
      <c r="I329" s="57">
        <f t="shared" si="104"/>
        <v>1849795.0499999998</v>
      </c>
      <c r="J329" s="117" t="s">
        <v>602</v>
      </c>
    </row>
    <row r="330" spans="1:10" x14ac:dyDescent="0.35">
      <c r="A330" s="115" t="s">
        <v>315</v>
      </c>
      <c r="B330" s="127">
        <v>-1687349.87</v>
      </c>
      <c r="C330" s="127">
        <v>-225723.24</v>
      </c>
      <c r="D330" s="127">
        <v>-125771.83</v>
      </c>
      <c r="E330" s="127">
        <v>-82581.78</v>
      </c>
      <c r="F330" s="127">
        <v>-43190.05</v>
      </c>
      <c r="G330" s="127">
        <f t="shared" si="103"/>
        <v>-1769931.6500000001</v>
      </c>
      <c r="H330" s="127">
        <f t="shared" si="103"/>
        <v>-268913.28999999998</v>
      </c>
      <c r="I330" s="127">
        <f t="shared" si="104"/>
        <v>-2038844.9400000002</v>
      </c>
      <c r="J330" s="117" t="s">
        <v>603</v>
      </c>
    </row>
    <row r="331" spans="1:10" x14ac:dyDescent="0.35">
      <c r="A331" s="115" t="s">
        <v>316</v>
      </c>
      <c r="B331" s="57">
        <f>SUM(B322:B330)</f>
        <v>-885393.01000000013</v>
      </c>
      <c r="C331" s="57">
        <f t="shared" ref="C331:I331" si="105">SUM(C322:C330)</f>
        <v>919388.47</v>
      </c>
      <c r="D331" s="57">
        <f t="shared" si="105"/>
        <v>22010628.140000004</v>
      </c>
      <c r="E331" s="57">
        <f t="shared" si="105"/>
        <v>14452178.460000001</v>
      </c>
      <c r="F331" s="57">
        <f t="shared" si="105"/>
        <v>7558449.6799999997</v>
      </c>
      <c r="G331" s="57">
        <f t="shared" si="105"/>
        <v>13566785.449999999</v>
      </c>
      <c r="H331" s="57">
        <f t="shared" si="105"/>
        <v>8477838.1500000004</v>
      </c>
      <c r="I331" s="57">
        <f t="shared" si="105"/>
        <v>22044623.600000001</v>
      </c>
      <c r="J331" s="151" t="s">
        <v>598</v>
      </c>
    </row>
    <row r="332" spans="1:10" x14ac:dyDescent="0.35">
      <c r="A332" s="56" t="s">
        <v>317</v>
      </c>
      <c r="B332" s="57"/>
      <c r="C332" s="57"/>
      <c r="D332" s="57"/>
      <c r="E332" s="57"/>
      <c r="F332" s="57"/>
      <c r="G332" s="57"/>
      <c r="H332" s="57"/>
      <c r="I332" s="57"/>
    </row>
    <row r="333" spans="1:10" x14ac:dyDescent="0.35">
      <c r="A333" s="115" t="s">
        <v>318</v>
      </c>
      <c r="B333" s="57">
        <v>0</v>
      </c>
      <c r="C333" s="57">
        <v>0</v>
      </c>
      <c r="D333" s="57">
        <v>0</v>
      </c>
      <c r="E333" s="57">
        <v>0</v>
      </c>
      <c r="F333" s="57">
        <v>0</v>
      </c>
      <c r="G333" s="57">
        <f t="shared" ref="G333:H334" si="106">B333+E333</f>
        <v>0</v>
      </c>
      <c r="H333" s="57">
        <f t="shared" si="106"/>
        <v>0</v>
      </c>
      <c r="I333" s="57">
        <f t="shared" ref="I333:I334" si="107">SUM(G333:H333)</f>
        <v>0</v>
      </c>
      <c r="J333" s="112"/>
    </row>
    <row r="334" spans="1:10" x14ac:dyDescent="0.35">
      <c r="A334" s="115" t="s">
        <v>319</v>
      </c>
      <c r="B334" s="127">
        <v>0</v>
      </c>
      <c r="C334" s="127">
        <v>0</v>
      </c>
      <c r="D334" s="127">
        <v>0</v>
      </c>
      <c r="E334" s="127">
        <v>0</v>
      </c>
      <c r="F334" s="127">
        <v>0</v>
      </c>
      <c r="G334" s="127">
        <f t="shared" si="106"/>
        <v>0</v>
      </c>
      <c r="H334" s="127">
        <f t="shared" si="106"/>
        <v>0</v>
      </c>
      <c r="I334" s="127">
        <f t="shared" si="107"/>
        <v>0</v>
      </c>
      <c r="J334" s="117" t="s">
        <v>651</v>
      </c>
    </row>
    <row r="335" spans="1:10" x14ac:dyDescent="0.35">
      <c r="A335" s="115" t="s">
        <v>320</v>
      </c>
      <c r="B335" s="57">
        <f>SUM(B333:B334)</f>
        <v>0</v>
      </c>
      <c r="C335" s="57">
        <f t="shared" ref="C335:I335" si="108">SUM(C333:C334)</f>
        <v>0</v>
      </c>
      <c r="D335" s="57">
        <f t="shared" si="108"/>
        <v>0</v>
      </c>
      <c r="E335" s="57">
        <f t="shared" si="108"/>
        <v>0</v>
      </c>
      <c r="F335" s="57">
        <f t="shared" si="108"/>
        <v>0</v>
      </c>
      <c r="G335" s="57">
        <f t="shared" si="108"/>
        <v>0</v>
      </c>
      <c r="H335" s="57">
        <f t="shared" si="108"/>
        <v>0</v>
      </c>
      <c r="I335" s="57">
        <f t="shared" si="108"/>
        <v>0</v>
      </c>
      <c r="J335" s="118"/>
    </row>
    <row r="336" spans="1:10" x14ac:dyDescent="0.35">
      <c r="A336" s="136"/>
      <c r="B336" s="57">
        <v>0</v>
      </c>
      <c r="C336" s="57">
        <v>0</v>
      </c>
      <c r="D336" s="57">
        <v>0</v>
      </c>
      <c r="E336" s="57">
        <v>0</v>
      </c>
      <c r="F336" s="57">
        <v>0</v>
      </c>
      <c r="G336" s="57">
        <v>0</v>
      </c>
      <c r="H336" s="57">
        <v>0</v>
      </c>
      <c r="I336" s="57">
        <v>0</v>
      </c>
      <c r="J336" s="115"/>
    </row>
    <row r="337" spans="1:10" x14ac:dyDescent="0.35">
      <c r="A337" s="114" t="s">
        <v>1</v>
      </c>
      <c r="B337" s="57">
        <f>B294+B320+B331+B335</f>
        <v>-43020143.769999996</v>
      </c>
      <c r="C337" s="57">
        <f t="shared" ref="C337:I337" si="109">C294+C320+C331+C335</f>
        <v>996884.47999999998</v>
      </c>
      <c r="D337" s="57">
        <f t="shared" si="109"/>
        <v>18407771.030000001</v>
      </c>
      <c r="E337" s="57">
        <f t="shared" si="109"/>
        <v>12086542.65</v>
      </c>
      <c r="F337" s="57">
        <f t="shared" si="109"/>
        <v>6321228.3799999999</v>
      </c>
      <c r="G337" s="57">
        <f t="shared" si="109"/>
        <v>-30933601.120000001</v>
      </c>
      <c r="H337" s="57">
        <f t="shared" si="109"/>
        <v>7318112.8600000003</v>
      </c>
      <c r="I337" s="57">
        <f t="shared" si="109"/>
        <v>-23615488.259999998</v>
      </c>
      <c r="J337" s="152" t="s">
        <v>579</v>
      </c>
    </row>
    <row r="338" spans="1:10" x14ac:dyDescent="0.35">
      <c r="A338" s="136"/>
      <c r="B338" s="127"/>
      <c r="C338" s="127"/>
      <c r="D338" s="127"/>
      <c r="E338" s="127"/>
      <c r="F338" s="127"/>
      <c r="G338" s="127"/>
      <c r="H338" s="127"/>
      <c r="I338" s="127"/>
      <c r="J338" s="115"/>
    </row>
    <row r="339" spans="1:10" ht="15" thickBot="1" x14ac:dyDescent="0.4">
      <c r="A339" s="114" t="s">
        <v>0</v>
      </c>
      <c r="B339" s="153">
        <f>B288-B337</f>
        <v>88064825.539999992</v>
      </c>
      <c r="C339" s="153">
        <f t="shared" ref="C339:I339" si="110">C288-C337</f>
        <v>31531494.879999992</v>
      </c>
      <c r="D339" s="153">
        <f t="shared" si="110"/>
        <v>-45266298.940000005</v>
      </c>
      <c r="E339" s="153">
        <f t="shared" si="110"/>
        <v>-29393708.240000002</v>
      </c>
      <c r="F339" s="153">
        <f t="shared" si="110"/>
        <v>-15872590.699999999</v>
      </c>
      <c r="G339" s="153">
        <f t="shared" si="110"/>
        <v>58671117.299999982</v>
      </c>
      <c r="H339" s="153">
        <f t="shared" si="110"/>
        <v>15658904.179999985</v>
      </c>
      <c r="I339" s="153">
        <f t="shared" si="110"/>
        <v>74330021.479999989</v>
      </c>
      <c r="J339" s="154" t="s">
        <v>385</v>
      </c>
    </row>
    <row r="340" spans="1:10" ht="15" thickTop="1" x14ac:dyDescent="0.35">
      <c r="I340" s="155">
        <f>'Unallocated Summary'!F48-I339</f>
        <v>0</v>
      </c>
      <c r="J340" s="115"/>
    </row>
    <row r="341" spans="1:10" x14ac:dyDescent="0.35">
      <c r="A341" s="142">
        <v>0</v>
      </c>
      <c r="B341" s="142">
        <v>0</v>
      </c>
      <c r="C341" s="142">
        <v>0</v>
      </c>
      <c r="D341" s="142">
        <v>0</v>
      </c>
      <c r="E341" s="142">
        <v>0</v>
      </c>
      <c r="F341" s="142">
        <v>0</v>
      </c>
      <c r="G341" s="142">
        <v>0</v>
      </c>
      <c r="H341" s="142">
        <v>0</v>
      </c>
      <c r="I341" s="142"/>
      <c r="J341" s="115"/>
    </row>
    <row r="342" spans="1:10" x14ac:dyDescent="0.35">
      <c r="B342" s="142"/>
      <c r="C342" s="142"/>
      <c r="D342" s="142"/>
      <c r="E342" s="142"/>
      <c r="F342" s="142"/>
      <c r="G342" s="142"/>
      <c r="H342" s="142"/>
      <c r="I342" s="142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DB1B4FC5007241A4A3A7E9A9E01592" ma:contentTypeVersion="16" ma:contentTypeDescription="" ma:contentTypeScope="" ma:versionID="84d34ff4aebfc276d587884078e9ee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30FD6B-D7B7-4FC2-B48E-14114CBF4ACF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C55FCF5A-FED0-4C82-92BA-F8C00A6E7996}"/>
</file>

<file path=customXml/itemProps3.xml><?xml version="1.0" encoding="utf-8"?>
<ds:datastoreItem xmlns:ds="http://schemas.openxmlformats.org/officeDocument/2006/customXml" ds:itemID="{04844E70-9723-414A-A665-F664A77BC3DF}"/>
</file>

<file path=customXml/itemProps4.xml><?xml version="1.0" encoding="utf-8"?>
<ds:datastoreItem xmlns:ds="http://schemas.openxmlformats.org/officeDocument/2006/customXml" ds:itemID="{03A5293C-04AD-4110-B4E3-C5CEC1086B25}"/>
</file>

<file path=customXml/itemProps5.xml><?xml version="1.0" encoding="utf-8"?>
<ds:datastoreItem xmlns:ds="http://schemas.openxmlformats.org/officeDocument/2006/customXml" ds:itemID="{7BDD4B16-495E-4F62-AB77-35A6238811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2024-02-29T18:17:55Z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0x0101006E56B4D1795A2E4DB2F0B01679ED314A0091DB1B4FC5007241A4A3A7E9A9E01592</vt:lpwstr>
  </property>
  <property fmtid="{D5CDD505-2E9C-101B-9397-08002B2CF9AE}" pid="5" name="_docset_NoMedatataSyncRequired">
    <vt:lpwstr>False</vt:lpwstr>
  </property>
</Properties>
</file>