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Advice Filings\2023\Washington\W23-09-05 WEAF Cost Recovery\"/>
    </mc:Choice>
  </mc:AlternateContent>
  <xr:revisionPtr revIDLastSave="0" documentId="13_ncr:1_{61BC29E3-7FA8-4656-85E1-5EC21B4AD075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Revenue Impact" sheetId="1" r:id="rId1"/>
    <sheet name="Effects of WEAF Avg. Bil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#REF!</definedName>
    <definedName name="\a">#REF!</definedName>
    <definedName name="\b">#REF!</definedName>
    <definedName name="\bb">'[1]Input Data'!$C$181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>'[1]Input Data'!#REF!</definedName>
    <definedName name="___apr99">'[2]185'!#REF!</definedName>
    <definedName name="___re22">'[3]St.of Op. '!$B$807:$N$817</definedName>
    <definedName name="___y1212">[3]Actual.Rev!$C$1036:$O$1049</definedName>
    <definedName name="__apr98">[4]Detail!$B$822:$N$832</definedName>
    <definedName name="__aug98">[5]Detail!$C$280:$K$285</definedName>
    <definedName name="__Aug99">[6]Detail!$B$1198:$N$1212</definedName>
    <definedName name="__dec98">[5]Detail!$C$310:$K$315</definedName>
    <definedName name="__dec99">[6]Detail!$B$1265:$N$1324</definedName>
    <definedName name="__feb98">[4]Detail!$B$796:$I$806</definedName>
    <definedName name="__FEB99">'[7]185'!#REF!</definedName>
    <definedName name="__jan98">[4]Detail!$B$783:$N$793</definedName>
    <definedName name="__jan99">'[7]185'!#REF!</definedName>
    <definedName name="__jul98">[5]Detail!$C$271:$K$276</definedName>
    <definedName name="__jul99">[6]Detail!$B$1180:$N$1194</definedName>
    <definedName name="__jun98">[4]Detail!$B$848:$N$859</definedName>
    <definedName name="__mar98">[4]Detail!$B$809:$N$819</definedName>
    <definedName name="__MAR99">'[7]185'!#REF!</definedName>
    <definedName name="__may98">[4]Detail!$B$835:$N$845</definedName>
    <definedName name="__may99">'[7]185'!#REF!</definedName>
    <definedName name="__nov98">[5]Detail!$C$303:$K$308</definedName>
    <definedName name="__nov99">[6]Detail!$B$1248:$N$1262</definedName>
    <definedName name="__oct98">[5]Detail!$C$296:$K$301</definedName>
    <definedName name="__oct99">[6]Detail!$B$1232:$N$1246</definedName>
    <definedName name="__sep98">[5]Detail!$C$288:$K$293</definedName>
    <definedName name="__sep99">[6]Detail!$B$1215:$N$1229</definedName>
    <definedName name="_12_91">#REF!</definedName>
    <definedName name="_1994DD">#REF!</definedName>
    <definedName name="_228">'[8]Interest Rates'!#REF!</definedName>
    <definedName name="_230">'[8]Interest Rates'!#REF!</definedName>
    <definedName name="_244">'[9]Int Rates'!#REF!</definedName>
    <definedName name="_246">'[9]Int Rates'!#REF!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UG92">#REF!</definedName>
    <definedName name="_DEC91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SEP92">#REF!</definedName>
    <definedName name="_WA321">#REF!</definedName>
    <definedName name="_WA324">#REF!</definedName>
    <definedName name="_WA325">#REF!</definedName>
    <definedName name="AGREE">[10]SETUP!#REF!</definedName>
    <definedName name="alc">[11]SETUP!#REF!</definedName>
    <definedName name="ALCOA1">[10]SETUP!#REF!</definedName>
    <definedName name="ALCOA2">[10]SETUP!#REF!</definedName>
    <definedName name="BalancesJuly">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[12]SETUP!#REF!</definedName>
    <definedName name="C_">#REF!</definedName>
    <definedName name="canadian_toll_DataTable">#REF!</definedName>
    <definedName name="Canadian_tolls_DataTable">#REF!</definedName>
    <definedName name="CAP">'[13]Int Rates'!#REF!</definedName>
    <definedName name="CENTRAL_STORES">#REF!</definedName>
    <definedName name="Citygate_all_monts_DataTable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>[12]SETUP!#REF!</definedName>
    <definedName name="Daily_Flow_DataTable">#REF!</definedName>
    <definedName name="Data">'[14]Section 7 Storage History'!$D$7:$W$102</definedName>
    <definedName name="_xlnm.Database">#REF!</definedName>
    <definedName name="Database_MI">#REF!</definedName>
    <definedName name="DATE">#REF!</definedName>
    <definedName name="DAY">[12]SETUP!#REF!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>#REF!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5">'[15]New FERC Int. Rates'!$A$44:$C$55</definedName>
    <definedName name="FERCINT06">'[15]New FERC Int. Rates'!$A$56:$C$67</definedName>
    <definedName name="FERCINT07">'[16]New FERC Int. Rates'!$A$68:$C$79</definedName>
    <definedName name="FERCINT08">'[16]New FERC Int. Rates'!$A$80:$C$94</definedName>
    <definedName name="FERCINT09">'[16]New FERC Int. Rates'!$A$95:$C$106</definedName>
    <definedName name="FERCINT10">'[15]New FERC Int. Rates'!$A$107:$C$118</definedName>
    <definedName name="FERCINTRATE">'[16]New FERC Int. Rates'!$A$5:$C$10</definedName>
    <definedName name="FERCINTRATE02">'[16]New FERC Int. Rates'!$A$11:$C$22</definedName>
    <definedName name="FERCINTRATE03">'[15]New FERC Int. Rates'!$A$23:$C$34</definedName>
    <definedName name="FERCOR">#REF!</definedName>
    <definedName name="FERCWA">#REF!</definedName>
    <definedName name="FILE">[17]input!$C$4</definedName>
    <definedName name="FIT">[17]input!$C$16</definedName>
    <definedName name="FITRBADJ">[17]input!$C$52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>[18]Notes!#REF!</definedName>
    <definedName name="gcnew">[19]Notes!#REF!</definedName>
    <definedName name="GEN_OFFICE">#REF!</definedName>
    <definedName name="HOQUIAM_24_HR_A">#REF!</definedName>
    <definedName name="HOQUIAM_MAX">#REF!</definedName>
    <definedName name="HOQUIAM_MAX_MIN">#REF!</definedName>
    <definedName name="HOQUIAM_MIN">#REF!</definedName>
    <definedName name="I">[12]SETUP!#REF!</definedName>
    <definedName name="ID">'[20]JTS-5 S1p1'!#REF!</definedName>
    <definedName name="IMPORT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>'[21]Interest Rates'!$A$231:$C$245</definedName>
    <definedName name="IntCY09">'[22]Interest Rates-new amort'!$A$246:$C$267</definedName>
    <definedName name="intdate">'[23]Interest Rates'!$A$5:$C$159</definedName>
    <definedName name="InterestDuringAmort">#REF!</definedName>
    <definedName name="INTERSTATE">#REF!</definedName>
    <definedName name="INTFY05">'[15]Int Rates DO NOT USE'!$A$176:$C$187</definedName>
    <definedName name="INTFY06">'[15]Int Rates DO NOT USE'!$A$188:$C$199</definedName>
    <definedName name="INTFY07">'[21]Interest Rates'!$A$218:$C$230</definedName>
    <definedName name="JANSEP">#N/A</definedName>
    <definedName name="jjjj">'[3]Actual therms'!#REF!</definedName>
    <definedName name="jjjjjjjjj">'[3]Actual therms'!#REF!</definedName>
    <definedName name="JRS">#REF!</definedName>
    <definedName name="july_int_rate">'[24]July Int Rate for Amort'!$B$17</definedName>
    <definedName name="kkkkkk">[3]Bills!#REF!</definedName>
    <definedName name="LEGEND">#REF!</definedName>
    <definedName name="llllll">[3]Bills!#REF!</definedName>
    <definedName name="M">[12]SETUP!#REF!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[12]SETUP!#REF!</definedName>
    <definedName name="NCT">[12]SETUP!#REF!</definedName>
    <definedName name="new">#REF!</definedName>
    <definedName name="new_int">#REF!</definedName>
    <definedName name="njnjn">#REF!</definedName>
    <definedName name="NN">[12]SETUP!#REF!</definedName>
    <definedName name="nnnnn">[3]Bills!#REF!</definedName>
    <definedName name="Oct_07">"INTCY08"</definedName>
    <definedName name="OF">[12]SETUP!#REF!</definedName>
    <definedName name="old_int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[17]input!$C$18</definedName>
    <definedName name="OVER">[12]SETUP!#REF!</definedName>
    <definedName name="Page1">#REF!</definedName>
    <definedName name="Page2">#REF!</definedName>
    <definedName name="Page4">#REF!</definedName>
    <definedName name="Page5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>[17]input!$C$12</definedName>
    <definedName name="PGAPeriodVolumes">'[25]Test Period Volumes'!#REF!</definedName>
    <definedName name="pint3">[0]!pint3</definedName>
    <definedName name="pint3r">[0]!pint3r</definedName>
    <definedName name="ppopo">#REF!</definedName>
    <definedName name="ppppp">#REF!</definedName>
    <definedName name="PRINT">#REF!</definedName>
    <definedName name="_xlnm.Print_Area" localSheetId="1">'Effects of WEAF Avg. Bill'!$A$1:$K$49</definedName>
    <definedName name="Print_Area_MI">#REF!</definedName>
    <definedName name="print1">[13]!print1</definedName>
    <definedName name="print10">[0]!print10</definedName>
    <definedName name="print2">[13]!print2</definedName>
    <definedName name="print3">[13]!print3</definedName>
    <definedName name="pzint3">[0]!pzint3</definedName>
    <definedName name="qqqq">#REF!</definedName>
    <definedName name="QUIT">#REF!</definedName>
    <definedName name="revsens">'[26]General Inputs'!$D$10</definedName>
    <definedName name="S">[12]SETUP!#REF!</definedName>
    <definedName name="SAVE">#REF!</definedName>
    <definedName name="scenario_2790_DataTable">#REF!</definedName>
    <definedName name="Sheet1_DataTable">#REF!</definedName>
    <definedName name="Sheet3_DataTable">#REF!</definedName>
    <definedName name="Sheet5_DataTable">#REF!</definedName>
    <definedName name="SSPBILL">'[13]Int Rates'!#REF!</definedName>
    <definedName name="SSPREF">'[13]Int Rates'!#REF!</definedName>
    <definedName name="Storage_DataTable">#REF!</definedName>
    <definedName name="storage_info_DataTable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[12]SETUP!#REF!</definedName>
    <definedName name="TAXINT18">'[27]TAX Interest Rates'!$A$10:$C$21</definedName>
    <definedName name="TAXINT19">'[27]TAX Interest Rates'!$A$22:$C$33</definedName>
    <definedName name="TESTPERIOD">[17]input!$C$5</definedName>
    <definedName name="TestPeriodVolumes">'[25]Test Period Volumes'!#REF!</definedName>
    <definedName name="TITLES">#REF!</definedName>
    <definedName name="TRANSPORT">[12]SETUP!#REF!</definedName>
    <definedName name="Transport_DataTable">#REF!</definedName>
    <definedName name="Transport_Info_DataTable">#REF!</definedName>
    <definedName name="TRNSPTREV">[17]input!$C$51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_revsens">'[26]General Inputs'!$E$10</definedName>
    <definedName name="WA320A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>#N/A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" l="1"/>
  <c r="H18" i="2"/>
  <c r="H16" i="2"/>
  <c r="C24" i="1" l="1"/>
  <c r="G39" i="2" l="1"/>
  <c r="G38" i="2"/>
  <c r="G42" i="2" s="1"/>
  <c r="D35" i="2"/>
  <c r="E32" i="2"/>
  <c r="G33" i="2" s="1"/>
  <c r="G35" i="2" s="1"/>
  <c r="D30" i="2"/>
  <c r="E26" i="2"/>
  <c r="D24" i="2"/>
  <c r="E20" i="2"/>
  <c r="I21" i="2" s="1"/>
  <c r="E18" i="2"/>
  <c r="D18" i="2"/>
  <c r="E16" i="2"/>
  <c r="D16" i="2"/>
  <c r="D9" i="2"/>
  <c r="G18" i="2" l="1"/>
  <c r="G16" i="2"/>
  <c r="G22" i="2"/>
  <c r="G28" i="2"/>
  <c r="G21" i="2"/>
  <c r="G24" i="2" s="1"/>
  <c r="G27" i="2"/>
  <c r="G29" i="2"/>
  <c r="G30" i="2" l="1"/>
  <c r="D17" i="1" l="1"/>
  <c r="D18" i="1"/>
  <c r="D19" i="1"/>
  <c r="D20" i="1"/>
  <c r="D21" i="1"/>
  <c r="D22" i="1"/>
  <c r="I18" i="2"/>
  <c r="I16" i="2"/>
  <c r="J18" i="2" l="1"/>
  <c r="K18" i="2" s="1"/>
  <c r="J16" i="2"/>
  <c r="K16" i="2" s="1"/>
  <c r="H41" i="2"/>
  <c r="H40" i="2"/>
  <c r="H39" i="2"/>
  <c r="I39" i="2" s="1"/>
  <c r="H38" i="2"/>
  <c r="I38" i="2" s="1"/>
  <c r="I42" i="2" s="1"/>
  <c r="J42" i="2" s="1"/>
  <c r="K42" i="2" s="1"/>
  <c r="E17" i="1"/>
  <c r="D24" i="1"/>
  <c r="H22" i="2"/>
  <c r="I22" i="2" s="1"/>
  <c r="H23" i="2"/>
  <c r="H29" i="2"/>
  <c r="I29" i="2" s="1"/>
  <c r="H27" i="2"/>
  <c r="I27" i="2" s="1"/>
  <c r="H28" i="2"/>
  <c r="I28" i="2" s="1"/>
  <c r="H33" i="2"/>
  <c r="I33" i="2" s="1"/>
  <c r="I35" i="2" s="1"/>
  <c r="H34" i="2"/>
  <c r="D11" i="1"/>
  <c r="J35" i="2" l="1"/>
  <c r="K35" i="2" s="1"/>
  <c r="I24" i="2"/>
  <c r="I30" i="2"/>
  <c r="J30" i="2" s="1"/>
  <c r="J24" i="2" l="1"/>
  <c r="K24" i="2" s="1"/>
  <c r="K30" i="2"/>
  <c r="E21" i="1"/>
  <c r="E20" i="1"/>
  <c r="E19" i="1"/>
  <c r="E18" i="1"/>
  <c r="E24" i="1"/>
  <c r="E22" i="1" l="1"/>
</calcChain>
</file>

<file path=xl/sharedStrings.xml><?xml version="1.0" encoding="utf-8"?>
<sst xmlns="http://schemas.openxmlformats.org/spreadsheetml/2006/main" count="90" uniqueCount="74">
  <si>
    <t>Rate</t>
  </si>
  <si>
    <t>WEAF Rate</t>
  </si>
  <si>
    <t>Revenue</t>
  </si>
  <si>
    <t>Sch</t>
  </si>
  <si>
    <t>Change*</t>
  </si>
  <si>
    <t>Impact*</t>
  </si>
  <si>
    <t>Residential</t>
  </si>
  <si>
    <t>Commercial</t>
  </si>
  <si>
    <t>Industrial Firm</t>
  </si>
  <si>
    <t>Large Volume</t>
  </si>
  <si>
    <t>Industrial Interruptible</t>
  </si>
  <si>
    <t>Transportation</t>
  </si>
  <si>
    <t>Total</t>
  </si>
  <si>
    <t>Actual</t>
  </si>
  <si>
    <t>Total WEAF Change</t>
  </si>
  <si>
    <t>Revenue Impact</t>
  </si>
  <si>
    <t>Revenue per PGA</t>
  </si>
  <si>
    <t>Impact</t>
  </si>
  <si>
    <t>Ratio</t>
  </si>
  <si>
    <t>Special Contract</t>
  </si>
  <si>
    <t>9xx</t>
  </si>
  <si>
    <t>Cascade Natural Gas Corporation</t>
  </si>
  <si>
    <t>TTA PROPOSED TYPICAL MONTHLY BILL BY  CLASS</t>
  </si>
  <si>
    <t>FOR TWELVE MONTHS ENDED 6/30/08</t>
  </si>
  <si>
    <t>State of Washington</t>
  </si>
  <si>
    <t>Proposed</t>
  </si>
  <si>
    <t>Typical</t>
  </si>
  <si>
    <t>Current</t>
  </si>
  <si>
    <t>Line</t>
  </si>
  <si>
    <t>Monthly</t>
  </si>
  <si>
    <t>Basic</t>
  </si>
  <si>
    <t>TTA Effect</t>
  </si>
  <si>
    <t>Bill</t>
  </si>
  <si>
    <t>WEAF Effects</t>
  </si>
  <si>
    <t>No.</t>
  </si>
  <si>
    <t>Summary-WA Gas Cost Tracking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</si>
  <si>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</si>
  <si>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</si>
  <si>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</si>
  <si>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</si>
  <si>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</si>
  <si>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</si>
  <si>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</si>
  <si>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</si>
  <si>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</si>
  <si>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</si>
  <si>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</si>
  <si>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</si>
  <si>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</si>
  <si>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</si>
  <si>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</si>
  <si>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</si>
  <si>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</si>
  <si>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</si>
  <si>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</si>
  <si>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</si>
  <si>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</si>
  <si>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</si>
  <si>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</si>
  <si>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</si>
  <si>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</si>
  <si>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Com-Ind Dual Service, Schedule 511</t>
  </si>
  <si>
    <t>Total 511</t>
  </si>
  <si>
    <t>Industrial Interruptible, Schedule 570</t>
  </si>
  <si>
    <t>First 30,000 therms</t>
  </si>
  <si>
    <t>Over 30,000 therms</t>
  </si>
  <si>
    <t>Total 570</t>
  </si>
  <si>
    <t>Transport, Schedule 663</t>
  </si>
  <si>
    <t>First 100,000 therms</t>
  </si>
  <si>
    <t>Next 200,000 therms</t>
  </si>
  <si>
    <t>Over 500,000 therms</t>
  </si>
  <si>
    <t>663 Total</t>
  </si>
  <si>
    <t>W23-09-05 WEAF Bill &amp; Revenue Impacts - Attachment C</t>
  </si>
  <si>
    <t>* W23-09-05, WP-2, Pg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</si>
</sst>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&quot;$&quot;* #,##0.00000_);_(&quot;$&quot;* \(#,##0.00000\);_(&quot;$&quot;* &quot;-&quot;??_);_(@_)"/>
    <numFmt numFmtId="166" formatCode="General_)"/>
    <numFmt numFmtId="167" formatCode="0.000%"/>
    <numFmt numFmtId="168" formatCode="&quot;$&quot;#,##0.00"/>
    <numFmt numFmtId="169" formatCode="&quot;$&quot;#,##0"/>
    <numFmt numFmtId="170" formatCode="&quot;$&quot;#,##0.00000"/>
    <numFmt numFmtId="171" formatCode="&quot;$&quot;#,##0.00000_);\(&quot;$&quot;#,##0.000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"/>
      <family val="1"/>
    </font>
    <font>
      <sz val="8"/>
      <name val="Helv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/>
    <xf numFmtId="43" fontId="7" fillId="0" borderId="0" applyFont="0" applyFill="0" applyBorder="0" applyAlignment="0" applyProtection="0"/>
    <xf numFmtId="166" fontId="9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10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center"/>
    </xf>
    <xf numFmtId="10" fontId="0" fillId="0" borderId="0" xfId="2" applyNumberFormat="1" applyFont="1" applyAlignment="1">
      <alignment horizontal="center"/>
    </xf>
    <xf numFmtId="44" fontId="0" fillId="0" borderId="0" xfId="1" applyFont="1" applyFill="1"/>
    <xf numFmtId="4" fontId="0" fillId="0" borderId="0" xfId="0" applyNumberFormat="1"/>
    <xf numFmtId="10" fontId="0" fillId="0" borderId="0" xfId="2" applyNumberFormat="1" applyFont="1" applyFill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0" xfId="1" applyNumberFormat="1" applyFont="1" applyBorder="1" applyAlignment="1">
      <alignment horizontal="center"/>
    </xf>
    <xf numFmtId="3" fontId="6" fillId="0" borderId="0" xfId="0" applyNumberFormat="1" applyFont="1"/>
    <xf numFmtId="3" fontId="6" fillId="0" borderId="1" xfId="0" applyNumberFormat="1" applyFont="1" applyBorder="1"/>
    <xf numFmtId="167" fontId="0" fillId="0" borderId="0" xfId="2" applyNumberFormat="1" applyFont="1" applyFill="1"/>
    <xf numFmtId="167" fontId="0" fillId="0" borderId="1" xfId="2" applyNumberFormat="1" applyFont="1" applyFill="1" applyBorder="1"/>
    <xf numFmtId="5" fontId="6" fillId="0" borderId="0" xfId="0" applyNumberFormat="1" applyFont="1"/>
    <xf numFmtId="0" fontId="6" fillId="0" borderId="1" xfId="0" applyFont="1" applyBorder="1"/>
    <xf numFmtId="0" fontId="8" fillId="0" borderId="0" xfId="0" applyFont="1"/>
    <xf numFmtId="0" fontId="3" fillId="0" borderId="0" xfId="0" applyFont="1"/>
    <xf numFmtId="168" fontId="6" fillId="0" borderId="0" xfId="0" applyNumberFormat="1" applyFont="1" applyAlignment="1">
      <alignment horizontal="center"/>
    </xf>
    <xf numFmtId="166" fontId="10" fillId="0" borderId="0" xfId="6" applyFont="1"/>
    <xf numFmtId="166" fontId="10" fillId="0" borderId="0" xfId="4" applyFont="1"/>
    <xf numFmtId="166" fontId="10" fillId="0" borderId="0" xfId="4" applyFont="1" applyAlignment="1">
      <alignment horizontal="left"/>
    </xf>
    <xf numFmtId="166" fontId="10" fillId="0" borderId="0" xfId="6" applyFont="1" applyAlignment="1">
      <alignment horizontal="left"/>
    </xf>
    <xf numFmtId="166" fontId="11" fillId="0" borderId="0" xfId="6" applyFont="1" applyAlignment="1">
      <alignment horizontal="centerContinuous"/>
    </xf>
    <xf numFmtId="166" fontId="10" fillId="0" borderId="0" xfId="6" applyFont="1" applyAlignment="1">
      <alignment horizontal="centerContinuous"/>
    </xf>
    <xf numFmtId="166" fontId="11" fillId="0" borderId="0" xfId="6" applyFont="1"/>
    <xf numFmtId="166" fontId="10" fillId="0" borderId="0" xfId="6" applyFont="1" applyAlignment="1">
      <alignment horizontal="center"/>
    </xf>
    <xf numFmtId="166" fontId="10" fillId="0" borderId="3" xfId="6" applyFont="1" applyBorder="1" applyAlignment="1">
      <alignment horizontal="center"/>
    </xf>
    <xf numFmtId="14" fontId="10" fillId="0" borderId="0" xfId="6" applyNumberFormat="1" applyFont="1" applyAlignment="1">
      <alignment horizontal="center"/>
    </xf>
    <xf numFmtId="14" fontId="10" fillId="0" borderId="4" xfId="6" applyNumberFormat="1" applyFont="1" applyBorder="1" applyAlignment="1">
      <alignment horizontal="center"/>
    </xf>
    <xf numFmtId="166" fontId="10" fillId="0" borderId="0" xfId="6" applyFont="1" applyAlignment="1">
      <alignment horizontal="right"/>
    </xf>
    <xf numFmtId="166" fontId="11" fillId="0" borderId="4" xfId="6" applyFont="1" applyBorder="1" applyAlignment="1">
      <alignment horizontal="centerContinuous"/>
    </xf>
    <xf numFmtId="166" fontId="10" fillId="0" borderId="5" xfId="6" applyFont="1" applyBorder="1" applyAlignment="1">
      <alignment horizontal="right"/>
    </xf>
    <xf numFmtId="166" fontId="10" fillId="0" borderId="5" xfId="6" applyFont="1" applyBorder="1" applyAlignment="1">
      <alignment horizontal="center"/>
    </xf>
    <xf numFmtId="166" fontId="10" fillId="0" borderId="4" xfId="6" applyFont="1" applyBorder="1" applyAlignment="1">
      <alignment horizontal="centerContinuous"/>
    </xf>
    <xf numFmtId="166" fontId="10" fillId="0" borderId="4" xfId="6" applyFont="1" applyBorder="1" applyAlignment="1">
      <alignment horizontal="center"/>
    </xf>
    <xf numFmtId="1" fontId="10" fillId="0" borderId="0" xfId="6" applyNumberFormat="1" applyFont="1" applyAlignment="1">
      <alignment horizontal="center"/>
    </xf>
    <xf numFmtId="169" fontId="10" fillId="0" borderId="0" xfId="6" applyNumberFormat="1" applyFont="1" applyAlignment="1">
      <alignment horizontal="center"/>
    </xf>
    <xf numFmtId="170" fontId="10" fillId="0" borderId="0" xfId="6" applyNumberFormat="1" applyFont="1" applyAlignment="1">
      <alignment horizontal="center"/>
    </xf>
    <xf numFmtId="7" fontId="10" fillId="0" borderId="0" xfId="6" applyNumberFormat="1" applyFont="1"/>
    <xf numFmtId="7" fontId="10" fillId="0" borderId="0" xfId="6" applyNumberFormat="1" applyFont="1" applyAlignment="1">
      <alignment horizontal="center"/>
    </xf>
    <xf numFmtId="168" fontId="10" fillId="0" borderId="0" xfId="6" applyNumberFormat="1" applyFont="1" applyAlignment="1">
      <alignment horizontal="center"/>
    </xf>
    <xf numFmtId="10" fontId="10" fillId="0" borderId="0" xfId="6" applyNumberFormat="1" applyFont="1"/>
    <xf numFmtId="171" fontId="10" fillId="0" borderId="0" xfId="6" applyNumberFormat="1" applyFont="1"/>
    <xf numFmtId="3" fontId="10" fillId="0" borderId="0" xfId="6" applyNumberFormat="1" applyFont="1" applyAlignment="1">
      <alignment horizontal="center"/>
    </xf>
    <xf numFmtId="7" fontId="10" fillId="0" borderId="0" xfId="8" applyNumberFormat="1" applyFont="1" applyFill="1"/>
    <xf numFmtId="166" fontId="12" fillId="0" borderId="0" xfId="6" applyFont="1"/>
    <xf numFmtId="168" fontId="10" fillId="0" borderId="0" xfId="6" applyNumberFormat="1" applyFont="1"/>
    <xf numFmtId="167" fontId="6" fillId="0" borderId="0" xfId="0" applyNumberFormat="1" applyFont="1"/>
    <xf numFmtId="167" fontId="0" fillId="0" borderId="0" xfId="0" applyNumberFormat="1"/>
    <xf numFmtId="10" fontId="10" fillId="0" borderId="4" xfId="7" applyNumberFormat="1" applyFont="1" applyFill="1" applyBorder="1" applyAlignment="1" applyProtection="1">
      <alignment horizontal="center"/>
    </xf>
    <xf numFmtId="10" fontId="10" fillId="0" borderId="4" xfId="6" applyNumberFormat="1" applyFont="1" applyBorder="1"/>
    <xf numFmtId="10" fontId="10" fillId="0" borderId="6" xfId="7" applyNumberFormat="1" applyFont="1" applyFill="1" applyBorder="1" applyAlignment="1" applyProtection="1">
      <alignment horizontal="center"/>
    </xf>
    <xf numFmtId="170" fontId="6" fillId="0" borderId="4" xfId="0" applyNumberFormat="1" applyFont="1" applyBorder="1" applyAlignment="1">
      <alignment horizontal="center"/>
    </xf>
    <xf numFmtId="168" fontId="6" fillId="0" borderId="4" xfId="0" applyNumberFormat="1" applyFon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69" fontId="6" fillId="0" borderId="2" xfId="0" applyNumberFormat="1" applyFont="1" applyBorder="1" applyAlignment="1">
      <alignment horizontal="center" vertical="top"/>
    </xf>
    <xf numFmtId="166" fontId="11" fillId="0" borderId="0" xfId="6" applyFont="1" applyAlignment="1">
      <alignment horizontal="center"/>
    </xf>
    <xf numFmtId="166" fontId="10" fillId="0" borderId="0" xfId="6" applyFont="1" applyAlignment="1">
      <alignment horizontal="left" wrapText="1"/>
    </xf>
    <xf numFmtId="170" fontId="10" fillId="0" borderId="0" xfId="6" applyNumberFormat="1" applyFont="1"/>
  </cellXfs>
  <cellStyles count="9">
    <cellStyle name="Comma 13 4" xfId="5" xr:uid="{AC21A70E-B46F-4370-91D3-CE77D49C5F65}"/>
    <cellStyle name="Comma 6 3 2" xfId="3" xr:uid="{47830C69-C688-4FCC-93C9-B333798EC1FA}"/>
    <cellStyle name="Currency" xfId="1" builtinId="4"/>
    <cellStyle name="Currency 2" xfId="8" xr:uid="{3173FC7E-4CA9-4805-9B67-C367AA5C8CF3}"/>
    <cellStyle name="Normal" xfId="0" builtinId="0"/>
    <cellStyle name="Normal 25 3" xfId="4" xr:uid="{78A7FC50-BCDC-44AC-A9DB-86436943DC18}"/>
    <cellStyle name="Normal_CNGC Deferral Workpapers 2" xfId="6" xr:uid="{81881BA7-4348-413B-A66B-444395CEEE6D}"/>
    <cellStyle name="Percent" xfId="2" builtinId="5"/>
    <cellStyle name="Percent 2" xfId="7" xr:uid="{F843B787-FA59-4F53-926A-813F3C36F5EA}"/>
  </cellStyles>
  <dxfs count="0"/>
  <tableStyles count="1" defaultTableStyle="TableStyleMedium2" defaultPivotStyle="PivotStyleLight16">
    <tableStyle name="Invisible" pivot="0" table="0" count="0" xr9:uid="{E85F8B8C-BC6B-4625-9ADB-1ADF74E9988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Rates/Allocation/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EXCEL/RATES/PATRICIA/tran/2000/Tran0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Rates/EXCEL/RATES/PATRICIA/tran/2001/Tran01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Dept/Rates/PGA%202014/Oregon/August%20Worksheets/Combined%20CNGC%20Gas%20Cost%20PGA%20Nov14-Oct15%20Workpaper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Documents%20and%20Settings/kathie.barnard/Local%20Settings/Temporary%20Internet%20Files/Content.Outlook/GMUW2DQR/DEFSUMWA_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Documents%20and%20Settings/kathie.barnard/Desktop/DEFSUMWA_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TEMP/UG05XX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TEMP/trans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TEMP/UG05XX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Accounting/GA/GASCOST/Gas%20Cost%20CY2008/Deferrals%20&amp;%20Amortizations/OR/DEFSUMOR_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Documents%20and%20Settings/lmartin/Local%20Settings/Temporary%20Internet%20Files/Content.Outlook/4J4AMHQP/2009/Cascade%20Deferral%20Filing%20Development%20WPs%20(August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Documents%20and%20Settings/lmartin/Local%20Settings/Temporary%20Internet%20Files/Content.Outlook/4J4AMHQP/2009/NWN%202009-10%20Proposed%20Temps%20Oregon%202009-10%20PGA%20October%20fil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2/WA/PGA/E-Filed%209.15.22/NEW-CNGC-Advice-W22-09-01-PGA-WP-09.15.2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Documents%20and%20Settings/ncs/Local%20Settings/Temporary%20Internet%20Files/Temporary%20Internet%20Files/OLK82/2009/NWN%202009-10%20PGA%20gas%20cost%20file%20October%20filing%20(3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Dept/Rates/Accounting%20Reports/DEFSUMWA-TAX/07-2019%20DEFSUMWATA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Rates/EXCEL/RATES/KATHIE/semiannual/Rorw09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Rates/EXCEL/RATES/PATRICIA/Deferral/Oregon/DEFSUM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FS1G/GA/gascst99/DEFSUM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 Rate Schedule Changes"/>
      <sheetName val="PGA TTA Table of Content"/>
      <sheetName val="PGA Demand Cost Allocation"/>
      <sheetName val="PGA Amount Change"/>
      <sheetName val="Effects of PGA Avg. Bill"/>
      <sheetName val="PGA Proposed Rate Adj."/>
      <sheetName val="TTA Summary of Def. Accts."/>
      <sheetName val="TTA Proposed Rate 595"/>
      <sheetName val="TTA Amount of Change"/>
      <sheetName val="Effects of TTA Avg. Bill"/>
      <sheetName val="Combined PGA TTA Avg Bill"/>
      <sheetName val="CPA Table of Contents"/>
      <sheetName val="CPA Summary of Def. Accts."/>
      <sheetName val="CPA Proposed Rate 596"/>
      <sheetName val="CPA Amount of Change"/>
      <sheetName val="Effects of CPA Avg. Bill"/>
      <sheetName val="582 Table of Contents"/>
      <sheetName val="Unprotected Cost Allocation"/>
      <sheetName val="Unpro. Amount Change"/>
      <sheetName val="Effects of UPT Avg. Bill"/>
      <sheetName val="Unprot. Proposed Rate Adj."/>
      <sheetName val="47WA.2540."/>
      <sheetName val="Workpapers---&gt;"/>
      <sheetName val="Balances at 7-31-2022"/>
      <sheetName val="Int calc thru 10-31-2022"/>
      <sheetName val="Amort Calc thru 10-31-2022"/>
      <sheetName val="EstimatedBalances"/>
      <sheetName val=" Int during Amort"/>
      <sheetName val="Bills-Therms-Revs"/>
      <sheetName val="Test Period Volumes"/>
    </sheetNames>
    <sheetDataSet>
      <sheetData sheetId="0"/>
      <sheetData sheetId="1"/>
      <sheetData sheetId="2"/>
      <sheetData sheetId="3"/>
      <sheetData sheetId="4">
        <row r="9">
          <cell r="D9" t="str">
            <v>UG-210755</v>
          </cell>
        </row>
        <row r="16">
          <cell r="D16">
            <v>54</v>
          </cell>
          <cell r="E16">
            <v>5</v>
          </cell>
        </row>
        <row r="18">
          <cell r="D18">
            <v>271</v>
          </cell>
          <cell r="E18">
            <v>13</v>
          </cell>
        </row>
        <row r="20">
          <cell r="E20">
            <v>60</v>
          </cell>
        </row>
        <row r="24">
          <cell r="D24">
            <v>1992</v>
          </cell>
        </row>
        <row r="26">
          <cell r="E26">
            <v>125</v>
          </cell>
        </row>
        <row r="30">
          <cell r="D30">
            <v>16639</v>
          </cell>
        </row>
        <row r="32">
          <cell r="E32">
            <v>163</v>
          </cell>
        </row>
        <row r="35">
          <cell r="D35">
            <v>23233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view="pageBreakPreview" zoomScale="90" zoomScaleNormal="100" zoomScaleSheetLayoutView="90" workbookViewId="0">
      <selection activeCell="F5" sqref="F5"/>
    </sheetView>
  </sheetViews>
  <sheetFormatPr defaultColWidth="9.140625" defaultRowHeight="15" x14ac:dyDescent="0.25"/>
  <cols>
    <col min="1" max="1" width="21.7109375" bestFit="1" customWidth="1"/>
    <col min="2" max="2" width="16.28515625" bestFit="1" customWidth="1"/>
    <col min="3" max="3" width="16.5703125" bestFit="1" customWidth="1"/>
    <col min="4" max="4" width="18.7109375" customWidth="1"/>
    <col min="5" max="5" width="12.85546875" bestFit="1" customWidth="1"/>
    <col min="6" max="6" width="10.85546875" bestFit="1" customWidth="1"/>
    <col min="7" max="7" width="33" customWidth="1"/>
    <col min="8" max="8" width="29.5703125" customWidth="1"/>
    <col min="9" max="9" width="10.85546875" customWidth="1"/>
    <col min="10" max="10" width="12.5703125" bestFit="1" customWidth="1"/>
    <col min="11" max="11" width="9.28515625" bestFit="1" customWidth="1"/>
    <col min="12" max="12" width="11" bestFit="1" customWidth="1"/>
    <col min="13" max="13" width="32" bestFit="1" customWidth="1"/>
  </cols>
  <sheetData>
    <row r="1" spans="1:13" ht="15.75" x14ac:dyDescent="0.25">
      <c r="A1" s="20" t="s">
        <v>72</v>
      </c>
    </row>
    <row r="3" spans="1:13" x14ac:dyDescent="0.25">
      <c r="B3" s="10" t="s">
        <v>0</v>
      </c>
      <c r="C3" s="10" t="s">
        <v>1</v>
      </c>
      <c r="D3" s="10" t="s">
        <v>2</v>
      </c>
      <c r="E3" s="10"/>
    </row>
    <row r="4" spans="1:13" ht="18.75" customHeight="1" thickBot="1" x14ac:dyDescent="0.3">
      <c r="A4" s="1"/>
      <c r="B4" s="11" t="s">
        <v>3</v>
      </c>
      <c r="C4" s="11" t="s">
        <v>4</v>
      </c>
      <c r="D4" s="11" t="s">
        <v>5</v>
      </c>
      <c r="E4" s="10"/>
    </row>
    <row r="5" spans="1:13" x14ac:dyDescent="0.25">
      <c r="A5" t="s">
        <v>6</v>
      </c>
      <c r="B5">
        <v>503</v>
      </c>
      <c r="C5" s="57">
        <v>9.4400000000000005E-3</v>
      </c>
      <c r="D5" s="58">
        <v>1232439.4258071999</v>
      </c>
      <c r="E5" s="52"/>
    </row>
    <row r="6" spans="1:13" x14ac:dyDescent="0.25">
      <c r="A6" t="s">
        <v>7</v>
      </c>
      <c r="B6">
        <v>504</v>
      </c>
      <c r="C6" s="57">
        <v>7.6299999999999996E-3</v>
      </c>
      <c r="D6" s="58">
        <v>740238.89305456798</v>
      </c>
      <c r="E6" s="52"/>
    </row>
    <row r="7" spans="1:13" x14ac:dyDescent="0.25">
      <c r="A7" t="s">
        <v>8</v>
      </c>
      <c r="B7">
        <v>505</v>
      </c>
      <c r="C7" s="57">
        <v>4.7200000000000002E-3</v>
      </c>
      <c r="D7" s="58">
        <v>60155.973187209194</v>
      </c>
      <c r="E7" s="52"/>
      <c r="F7" s="9"/>
    </row>
    <row r="8" spans="1:13" x14ac:dyDescent="0.25">
      <c r="A8" t="s">
        <v>9</v>
      </c>
      <c r="B8">
        <v>511</v>
      </c>
      <c r="C8" s="57">
        <v>4.0000000000000001E-3</v>
      </c>
      <c r="D8" s="58">
        <v>67181.151159452042</v>
      </c>
      <c r="E8" s="52"/>
    </row>
    <row r="9" spans="1:13" x14ac:dyDescent="0.25">
      <c r="A9" t="s">
        <v>10</v>
      </c>
      <c r="B9">
        <v>570</v>
      </c>
      <c r="C9" s="57">
        <v>1.42E-3</v>
      </c>
      <c r="D9" s="58">
        <v>3099.8997169038494</v>
      </c>
      <c r="E9" s="52"/>
    </row>
    <row r="10" spans="1:13" ht="15.75" thickBot="1" x14ac:dyDescent="0.3">
      <c r="A10" t="s">
        <v>11</v>
      </c>
      <c r="B10" s="1">
        <v>663</v>
      </c>
      <c r="C10" s="57">
        <v>8.5999999999999998E-4</v>
      </c>
      <c r="D10" s="59">
        <v>649365.31183999998</v>
      </c>
      <c r="E10" s="52"/>
    </row>
    <row r="11" spans="1:13" x14ac:dyDescent="0.25">
      <c r="A11" t="s">
        <v>12</v>
      </c>
      <c r="D11" s="60">
        <f>SUM(D5:D10)</f>
        <v>2752480.654765333</v>
      </c>
      <c r="E11" s="53"/>
      <c r="M11" s="6"/>
    </row>
    <row r="12" spans="1:13" x14ac:dyDescent="0.25">
      <c r="D12" s="22"/>
    </row>
    <row r="13" spans="1:13" x14ac:dyDescent="0.25">
      <c r="A13" s="21" t="s">
        <v>73</v>
      </c>
      <c r="D13" s="22"/>
    </row>
    <row r="14" spans="1:13" x14ac:dyDescent="0.25">
      <c r="D14" s="22"/>
    </row>
    <row r="15" spans="1:13" x14ac:dyDescent="0.25">
      <c r="C15" s="10" t="s">
        <v>13</v>
      </c>
      <c r="D15" s="10" t="s">
        <v>14</v>
      </c>
      <c r="E15" s="10"/>
    </row>
    <row r="16" spans="1:13" ht="15.75" thickBot="1" x14ac:dyDescent="0.3">
      <c r="A16" s="1" t="s">
        <v>15</v>
      </c>
      <c r="B16" s="1"/>
      <c r="C16" s="11" t="s">
        <v>16</v>
      </c>
      <c r="D16" s="11" t="s">
        <v>17</v>
      </c>
      <c r="E16" s="11" t="s">
        <v>18</v>
      </c>
    </row>
    <row r="17" spans="1:11" x14ac:dyDescent="0.25">
      <c r="A17" t="s">
        <v>6</v>
      </c>
      <c r="B17">
        <v>503</v>
      </c>
      <c r="C17" s="14">
        <v>189128913.36000001</v>
      </c>
      <c r="D17" s="18">
        <f t="shared" ref="D17:D22" si="0">D5</f>
        <v>1232439.4258071999</v>
      </c>
      <c r="E17" s="16">
        <f>+D17/C17</f>
        <v>6.5163988092148354E-3</v>
      </c>
      <c r="K17" s="3"/>
    </row>
    <row r="18" spans="1:11" x14ac:dyDescent="0.25">
      <c r="A18" t="s">
        <v>7</v>
      </c>
      <c r="B18">
        <v>504</v>
      </c>
      <c r="C18" s="14">
        <v>125824674.95999998</v>
      </c>
      <c r="D18" s="18">
        <f t="shared" si="0"/>
        <v>740238.89305456798</v>
      </c>
      <c r="E18" s="16">
        <f t="shared" ref="E18:E22" si="1">+D18/C18</f>
        <v>5.883097995602945E-3</v>
      </c>
      <c r="K18" s="3"/>
    </row>
    <row r="19" spans="1:11" x14ac:dyDescent="0.25">
      <c r="A19" t="s">
        <v>8</v>
      </c>
      <c r="B19">
        <v>505</v>
      </c>
      <c r="C19" s="14">
        <v>14063320.369999999</v>
      </c>
      <c r="D19" s="18">
        <f t="shared" si="0"/>
        <v>60155.973187209194</v>
      </c>
      <c r="E19" s="16">
        <f t="shared" si="1"/>
        <v>4.2775085544900513E-3</v>
      </c>
      <c r="K19" s="3"/>
    </row>
    <row r="20" spans="1:11" x14ac:dyDescent="0.25">
      <c r="A20" t="s">
        <v>9</v>
      </c>
      <c r="B20">
        <v>511</v>
      </c>
      <c r="C20" s="14">
        <v>18059048.550000001</v>
      </c>
      <c r="D20" s="18">
        <f t="shared" si="0"/>
        <v>67181.151159452042</v>
      </c>
      <c r="E20" s="16">
        <f t="shared" si="1"/>
        <v>3.7200825377620484E-3</v>
      </c>
      <c r="K20" s="3"/>
    </row>
    <row r="21" spans="1:11" x14ac:dyDescent="0.25">
      <c r="A21" t="s">
        <v>10</v>
      </c>
      <c r="B21">
        <v>570</v>
      </c>
      <c r="C21" s="14">
        <v>2023502.42</v>
      </c>
      <c r="D21" s="18">
        <f t="shared" si="0"/>
        <v>3099.8997169038494</v>
      </c>
      <c r="E21" s="16">
        <f t="shared" si="1"/>
        <v>1.5319476202572812E-3</v>
      </c>
      <c r="K21" s="3"/>
    </row>
    <row r="22" spans="1:11" x14ac:dyDescent="0.25">
      <c r="A22" t="s">
        <v>11</v>
      </c>
      <c r="B22">
        <v>663</v>
      </c>
      <c r="C22" s="14">
        <v>25450772</v>
      </c>
      <c r="D22" s="18">
        <f t="shared" si="0"/>
        <v>649365.31183999998</v>
      </c>
      <c r="E22" s="16">
        <f t="shared" si="1"/>
        <v>2.5514562459637766E-2</v>
      </c>
      <c r="K22" s="3"/>
    </row>
    <row r="23" spans="1:11" ht="15.75" thickBot="1" x14ac:dyDescent="0.3">
      <c r="A23" t="s">
        <v>19</v>
      </c>
      <c r="B23" s="12" t="s">
        <v>20</v>
      </c>
      <c r="C23" s="15">
        <v>3842966.98</v>
      </c>
      <c r="D23" s="19"/>
      <c r="E23" s="17">
        <v>0</v>
      </c>
      <c r="K23" s="3"/>
    </row>
    <row r="24" spans="1:11" x14ac:dyDescent="0.25">
      <c r="A24" t="s">
        <v>12</v>
      </c>
      <c r="C24" s="3">
        <f>SUM(C17:C23)</f>
        <v>378393198.64000005</v>
      </c>
      <c r="D24" s="18">
        <f>SUM(D17:D23)</f>
        <v>2752480.654765333</v>
      </c>
      <c r="E24" s="16">
        <f>+D24/C24</f>
        <v>7.2741282471729066E-3</v>
      </c>
      <c r="K24" s="3"/>
    </row>
    <row r="25" spans="1:11" ht="15.75" customHeight="1" x14ac:dyDescent="0.25">
      <c r="D25" s="8"/>
      <c r="K25" s="3"/>
    </row>
    <row r="26" spans="1:11" ht="15.75" customHeight="1" x14ac:dyDescent="0.25">
      <c r="D26" s="3"/>
      <c r="E26" s="7"/>
      <c r="K26" s="3"/>
    </row>
    <row r="27" spans="1:11" x14ac:dyDescent="0.25">
      <c r="A27" s="9"/>
      <c r="D27" s="13"/>
      <c r="E27" s="5"/>
      <c r="K27" s="2"/>
    </row>
    <row r="28" spans="1:11" x14ac:dyDescent="0.25">
      <c r="B28" s="4"/>
      <c r="C28" s="13"/>
      <c r="D28" s="13"/>
      <c r="E28" s="5"/>
    </row>
    <row r="29" spans="1:11" x14ac:dyDescent="0.25">
      <c r="B29" s="4"/>
      <c r="C29" s="13"/>
      <c r="D29" s="13"/>
      <c r="E29" s="5"/>
    </row>
    <row r="30" spans="1:11" x14ac:dyDescent="0.25">
      <c r="B30" s="4"/>
      <c r="C30" s="13"/>
      <c r="D30" s="13"/>
      <c r="E30" s="5"/>
    </row>
  </sheetData>
  <pageMargins left="0.7" right="0.7" top="0.75" bottom="0.75" header="0.3" footer="0.3"/>
  <pageSetup orientation="portrait" r:id="rId1"/>
  <headerFooter scaleWithDoc="0"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E65F5-B583-4A39-9154-36CEFCBA7808}">
  <dimension ref="A1:N48"/>
  <sheetViews>
    <sheetView tabSelected="1" topLeftCell="A4" zoomScale="60" zoomScaleNormal="60" workbookViewId="0">
      <selection activeCell="N16" sqref="N16:N43"/>
    </sheetView>
  </sheetViews>
  <sheetFormatPr defaultColWidth="10.28515625" defaultRowHeight="15.75" x14ac:dyDescent="0.25"/>
  <cols>
    <col min="1" max="1" width="6" style="23" customWidth="1"/>
    <col min="2" max="2" width="2" style="23" customWidth="1"/>
    <col min="3" max="3" width="34.5703125" style="23" bestFit="1" customWidth="1"/>
    <col min="4" max="4" width="11.85546875" style="23" bestFit="1" customWidth="1"/>
    <col min="5" max="5" width="18.7109375" style="23" bestFit="1" customWidth="1"/>
    <col min="6" max="6" width="15.42578125" style="23" bestFit="1" customWidth="1"/>
    <col min="7" max="7" width="14.85546875" style="23" bestFit="1" customWidth="1"/>
    <col min="8" max="8" width="14.7109375" style="23" bestFit="1" customWidth="1"/>
    <col min="9" max="9" width="14.7109375" style="23" customWidth="1"/>
    <col min="10" max="10" width="13.42578125" style="23" bestFit="1" customWidth="1"/>
    <col min="11" max="11" width="19.85546875" style="23" bestFit="1" customWidth="1"/>
    <col min="12" max="12" width="14.7109375" style="23" customWidth="1"/>
    <col min="13" max="13" width="3.5703125" style="23" customWidth="1"/>
    <col min="14" max="14" width="12.28515625" style="23" bestFit="1" customWidth="1"/>
    <col min="15" max="255" width="10.28515625" style="23"/>
    <col min="256" max="256" width="6" style="23" customWidth="1"/>
    <col min="257" max="257" width="2" style="23" customWidth="1"/>
    <col min="258" max="259" width="10.28515625" style="23"/>
    <col min="260" max="260" width="5.5703125" style="23" customWidth="1"/>
    <col min="261" max="261" width="4.42578125" style="23" customWidth="1"/>
    <col min="262" max="262" width="10.28515625" style="23"/>
    <col min="263" max="263" width="4.42578125" style="23" customWidth="1"/>
    <col min="264" max="264" width="14.7109375" style="23" customWidth="1"/>
    <col min="265" max="265" width="3.85546875" style="23" customWidth="1"/>
    <col min="266" max="266" width="13.85546875" style="23" customWidth="1"/>
    <col min="267" max="267" width="4.140625" style="23" customWidth="1"/>
    <col min="268" max="268" width="14.7109375" style="23" customWidth="1"/>
    <col min="269" max="269" width="3.5703125" style="23" customWidth="1"/>
    <col min="270" max="511" width="10.28515625" style="23"/>
    <col min="512" max="512" width="6" style="23" customWidth="1"/>
    <col min="513" max="513" width="2" style="23" customWidth="1"/>
    <col min="514" max="515" width="10.28515625" style="23"/>
    <col min="516" max="516" width="5.5703125" style="23" customWidth="1"/>
    <col min="517" max="517" width="4.42578125" style="23" customWidth="1"/>
    <col min="518" max="518" width="10.28515625" style="23"/>
    <col min="519" max="519" width="4.42578125" style="23" customWidth="1"/>
    <col min="520" max="520" width="14.7109375" style="23" customWidth="1"/>
    <col min="521" max="521" width="3.85546875" style="23" customWidth="1"/>
    <col min="522" max="522" width="13.85546875" style="23" customWidth="1"/>
    <col min="523" max="523" width="4.140625" style="23" customWidth="1"/>
    <col min="524" max="524" width="14.7109375" style="23" customWidth="1"/>
    <col min="525" max="525" width="3.5703125" style="23" customWidth="1"/>
    <col min="526" max="767" width="10.28515625" style="23"/>
    <col min="768" max="768" width="6" style="23" customWidth="1"/>
    <col min="769" max="769" width="2" style="23" customWidth="1"/>
    <col min="770" max="771" width="10.28515625" style="23"/>
    <col min="772" max="772" width="5.5703125" style="23" customWidth="1"/>
    <col min="773" max="773" width="4.42578125" style="23" customWidth="1"/>
    <col min="774" max="774" width="10.28515625" style="23"/>
    <col min="775" max="775" width="4.42578125" style="23" customWidth="1"/>
    <col min="776" max="776" width="14.7109375" style="23" customWidth="1"/>
    <col min="777" max="777" width="3.85546875" style="23" customWidth="1"/>
    <col min="778" max="778" width="13.85546875" style="23" customWidth="1"/>
    <col min="779" max="779" width="4.140625" style="23" customWidth="1"/>
    <col min="780" max="780" width="14.7109375" style="23" customWidth="1"/>
    <col min="781" max="781" width="3.5703125" style="23" customWidth="1"/>
    <col min="782" max="1023" width="10.28515625" style="23"/>
    <col min="1024" max="1024" width="6" style="23" customWidth="1"/>
    <col min="1025" max="1025" width="2" style="23" customWidth="1"/>
    <col min="1026" max="1027" width="10.28515625" style="23"/>
    <col min="1028" max="1028" width="5.5703125" style="23" customWidth="1"/>
    <col min="1029" max="1029" width="4.42578125" style="23" customWidth="1"/>
    <col min="1030" max="1030" width="10.28515625" style="23"/>
    <col min="1031" max="1031" width="4.42578125" style="23" customWidth="1"/>
    <col min="1032" max="1032" width="14.7109375" style="23" customWidth="1"/>
    <col min="1033" max="1033" width="3.85546875" style="23" customWidth="1"/>
    <col min="1034" max="1034" width="13.85546875" style="23" customWidth="1"/>
    <col min="1035" max="1035" width="4.140625" style="23" customWidth="1"/>
    <col min="1036" max="1036" width="14.7109375" style="23" customWidth="1"/>
    <col min="1037" max="1037" width="3.5703125" style="23" customWidth="1"/>
    <col min="1038" max="1279" width="10.28515625" style="23"/>
    <col min="1280" max="1280" width="6" style="23" customWidth="1"/>
    <col min="1281" max="1281" width="2" style="23" customWidth="1"/>
    <col min="1282" max="1283" width="10.28515625" style="23"/>
    <col min="1284" max="1284" width="5.5703125" style="23" customWidth="1"/>
    <col min="1285" max="1285" width="4.42578125" style="23" customWidth="1"/>
    <col min="1286" max="1286" width="10.28515625" style="23"/>
    <col min="1287" max="1287" width="4.42578125" style="23" customWidth="1"/>
    <col min="1288" max="1288" width="14.7109375" style="23" customWidth="1"/>
    <col min="1289" max="1289" width="3.85546875" style="23" customWidth="1"/>
    <col min="1290" max="1290" width="13.85546875" style="23" customWidth="1"/>
    <col min="1291" max="1291" width="4.140625" style="23" customWidth="1"/>
    <col min="1292" max="1292" width="14.7109375" style="23" customWidth="1"/>
    <col min="1293" max="1293" width="3.5703125" style="23" customWidth="1"/>
    <col min="1294" max="1535" width="10.28515625" style="23"/>
    <col min="1536" max="1536" width="6" style="23" customWidth="1"/>
    <col min="1537" max="1537" width="2" style="23" customWidth="1"/>
    <col min="1538" max="1539" width="10.28515625" style="23"/>
    <col min="1540" max="1540" width="5.5703125" style="23" customWidth="1"/>
    <col min="1541" max="1541" width="4.42578125" style="23" customWidth="1"/>
    <col min="1542" max="1542" width="10.28515625" style="23"/>
    <col min="1543" max="1543" width="4.42578125" style="23" customWidth="1"/>
    <col min="1544" max="1544" width="14.7109375" style="23" customWidth="1"/>
    <col min="1545" max="1545" width="3.85546875" style="23" customWidth="1"/>
    <col min="1546" max="1546" width="13.85546875" style="23" customWidth="1"/>
    <col min="1547" max="1547" width="4.140625" style="23" customWidth="1"/>
    <col min="1548" max="1548" width="14.7109375" style="23" customWidth="1"/>
    <col min="1549" max="1549" width="3.5703125" style="23" customWidth="1"/>
    <col min="1550" max="1791" width="10.28515625" style="23"/>
    <col min="1792" max="1792" width="6" style="23" customWidth="1"/>
    <col min="1793" max="1793" width="2" style="23" customWidth="1"/>
    <col min="1794" max="1795" width="10.28515625" style="23"/>
    <col min="1796" max="1796" width="5.5703125" style="23" customWidth="1"/>
    <col min="1797" max="1797" width="4.42578125" style="23" customWidth="1"/>
    <col min="1798" max="1798" width="10.28515625" style="23"/>
    <col min="1799" max="1799" width="4.42578125" style="23" customWidth="1"/>
    <col min="1800" max="1800" width="14.7109375" style="23" customWidth="1"/>
    <col min="1801" max="1801" width="3.85546875" style="23" customWidth="1"/>
    <col min="1802" max="1802" width="13.85546875" style="23" customWidth="1"/>
    <col min="1803" max="1803" width="4.140625" style="23" customWidth="1"/>
    <col min="1804" max="1804" width="14.7109375" style="23" customWidth="1"/>
    <col min="1805" max="1805" width="3.5703125" style="23" customWidth="1"/>
    <col min="1806" max="2047" width="10.28515625" style="23"/>
    <col min="2048" max="2048" width="6" style="23" customWidth="1"/>
    <col min="2049" max="2049" width="2" style="23" customWidth="1"/>
    <col min="2050" max="2051" width="10.28515625" style="23"/>
    <col min="2052" max="2052" width="5.5703125" style="23" customWidth="1"/>
    <col min="2053" max="2053" width="4.42578125" style="23" customWidth="1"/>
    <col min="2054" max="2054" width="10.28515625" style="23"/>
    <col min="2055" max="2055" width="4.42578125" style="23" customWidth="1"/>
    <col min="2056" max="2056" width="14.7109375" style="23" customWidth="1"/>
    <col min="2057" max="2057" width="3.85546875" style="23" customWidth="1"/>
    <col min="2058" max="2058" width="13.85546875" style="23" customWidth="1"/>
    <col min="2059" max="2059" width="4.140625" style="23" customWidth="1"/>
    <col min="2060" max="2060" width="14.7109375" style="23" customWidth="1"/>
    <col min="2061" max="2061" width="3.5703125" style="23" customWidth="1"/>
    <col min="2062" max="2303" width="10.28515625" style="23"/>
    <col min="2304" max="2304" width="6" style="23" customWidth="1"/>
    <col min="2305" max="2305" width="2" style="23" customWidth="1"/>
    <col min="2306" max="2307" width="10.28515625" style="23"/>
    <col min="2308" max="2308" width="5.5703125" style="23" customWidth="1"/>
    <col min="2309" max="2309" width="4.42578125" style="23" customWidth="1"/>
    <col min="2310" max="2310" width="10.28515625" style="23"/>
    <col min="2311" max="2311" width="4.42578125" style="23" customWidth="1"/>
    <col min="2312" max="2312" width="14.7109375" style="23" customWidth="1"/>
    <col min="2313" max="2313" width="3.85546875" style="23" customWidth="1"/>
    <col min="2314" max="2314" width="13.85546875" style="23" customWidth="1"/>
    <col min="2315" max="2315" width="4.140625" style="23" customWidth="1"/>
    <col min="2316" max="2316" width="14.7109375" style="23" customWidth="1"/>
    <col min="2317" max="2317" width="3.5703125" style="23" customWidth="1"/>
    <col min="2318" max="2559" width="10.28515625" style="23"/>
    <col min="2560" max="2560" width="6" style="23" customWidth="1"/>
    <col min="2561" max="2561" width="2" style="23" customWidth="1"/>
    <col min="2562" max="2563" width="10.28515625" style="23"/>
    <col min="2564" max="2564" width="5.5703125" style="23" customWidth="1"/>
    <col min="2565" max="2565" width="4.42578125" style="23" customWidth="1"/>
    <col min="2566" max="2566" width="10.28515625" style="23"/>
    <col min="2567" max="2567" width="4.42578125" style="23" customWidth="1"/>
    <col min="2568" max="2568" width="14.7109375" style="23" customWidth="1"/>
    <col min="2569" max="2569" width="3.85546875" style="23" customWidth="1"/>
    <col min="2570" max="2570" width="13.85546875" style="23" customWidth="1"/>
    <col min="2571" max="2571" width="4.140625" style="23" customWidth="1"/>
    <col min="2572" max="2572" width="14.7109375" style="23" customWidth="1"/>
    <col min="2573" max="2573" width="3.5703125" style="23" customWidth="1"/>
    <col min="2574" max="2815" width="10.28515625" style="23"/>
    <col min="2816" max="2816" width="6" style="23" customWidth="1"/>
    <col min="2817" max="2817" width="2" style="23" customWidth="1"/>
    <col min="2818" max="2819" width="10.28515625" style="23"/>
    <col min="2820" max="2820" width="5.5703125" style="23" customWidth="1"/>
    <col min="2821" max="2821" width="4.42578125" style="23" customWidth="1"/>
    <col min="2822" max="2822" width="10.28515625" style="23"/>
    <col min="2823" max="2823" width="4.42578125" style="23" customWidth="1"/>
    <col min="2824" max="2824" width="14.7109375" style="23" customWidth="1"/>
    <col min="2825" max="2825" width="3.85546875" style="23" customWidth="1"/>
    <col min="2826" max="2826" width="13.85546875" style="23" customWidth="1"/>
    <col min="2827" max="2827" width="4.140625" style="23" customWidth="1"/>
    <col min="2828" max="2828" width="14.7109375" style="23" customWidth="1"/>
    <col min="2829" max="2829" width="3.5703125" style="23" customWidth="1"/>
    <col min="2830" max="3071" width="10.28515625" style="23"/>
    <col min="3072" max="3072" width="6" style="23" customWidth="1"/>
    <col min="3073" max="3073" width="2" style="23" customWidth="1"/>
    <col min="3074" max="3075" width="10.28515625" style="23"/>
    <col min="3076" max="3076" width="5.5703125" style="23" customWidth="1"/>
    <col min="3077" max="3077" width="4.42578125" style="23" customWidth="1"/>
    <col min="3078" max="3078" width="10.28515625" style="23"/>
    <col min="3079" max="3079" width="4.42578125" style="23" customWidth="1"/>
    <col min="3080" max="3080" width="14.7109375" style="23" customWidth="1"/>
    <col min="3081" max="3081" width="3.85546875" style="23" customWidth="1"/>
    <col min="3082" max="3082" width="13.85546875" style="23" customWidth="1"/>
    <col min="3083" max="3083" width="4.140625" style="23" customWidth="1"/>
    <col min="3084" max="3084" width="14.7109375" style="23" customWidth="1"/>
    <col min="3085" max="3085" width="3.5703125" style="23" customWidth="1"/>
    <col min="3086" max="3327" width="10.28515625" style="23"/>
    <col min="3328" max="3328" width="6" style="23" customWidth="1"/>
    <col min="3329" max="3329" width="2" style="23" customWidth="1"/>
    <col min="3330" max="3331" width="10.28515625" style="23"/>
    <col min="3332" max="3332" width="5.5703125" style="23" customWidth="1"/>
    <col min="3333" max="3333" width="4.42578125" style="23" customWidth="1"/>
    <col min="3334" max="3334" width="10.28515625" style="23"/>
    <col min="3335" max="3335" width="4.42578125" style="23" customWidth="1"/>
    <col min="3336" max="3336" width="14.7109375" style="23" customWidth="1"/>
    <col min="3337" max="3337" width="3.85546875" style="23" customWidth="1"/>
    <col min="3338" max="3338" width="13.85546875" style="23" customWidth="1"/>
    <col min="3339" max="3339" width="4.140625" style="23" customWidth="1"/>
    <col min="3340" max="3340" width="14.7109375" style="23" customWidth="1"/>
    <col min="3341" max="3341" width="3.5703125" style="23" customWidth="1"/>
    <col min="3342" max="3583" width="10.28515625" style="23"/>
    <col min="3584" max="3584" width="6" style="23" customWidth="1"/>
    <col min="3585" max="3585" width="2" style="23" customWidth="1"/>
    <col min="3586" max="3587" width="10.28515625" style="23"/>
    <col min="3588" max="3588" width="5.5703125" style="23" customWidth="1"/>
    <col min="3589" max="3589" width="4.42578125" style="23" customWidth="1"/>
    <col min="3590" max="3590" width="10.28515625" style="23"/>
    <col min="3591" max="3591" width="4.42578125" style="23" customWidth="1"/>
    <col min="3592" max="3592" width="14.7109375" style="23" customWidth="1"/>
    <col min="3593" max="3593" width="3.85546875" style="23" customWidth="1"/>
    <col min="3594" max="3594" width="13.85546875" style="23" customWidth="1"/>
    <col min="3595" max="3595" width="4.140625" style="23" customWidth="1"/>
    <col min="3596" max="3596" width="14.7109375" style="23" customWidth="1"/>
    <col min="3597" max="3597" width="3.5703125" style="23" customWidth="1"/>
    <col min="3598" max="3839" width="10.28515625" style="23"/>
    <col min="3840" max="3840" width="6" style="23" customWidth="1"/>
    <col min="3841" max="3841" width="2" style="23" customWidth="1"/>
    <col min="3842" max="3843" width="10.28515625" style="23"/>
    <col min="3844" max="3844" width="5.5703125" style="23" customWidth="1"/>
    <col min="3845" max="3845" width="4.42578125" style="23" customWidth="1"/>
    <col min="3846" max="3846" width="10.28515625" style="23"/>
    <col min="3847" max="3847" width="4.42578125" style="23" customWidth="1"/>
    <col min="3848" max="3848" width="14.7109375" style="23" customWidth="1"/>
    <col min="3849" max="3849" width="3.85546875" style="23" customWidth="1"/>
    <col min="3850" max="3850" width="13.85546875" style="23" customWidth="1"/>
    <col min="3851" max="3851" width="4.140625" style="23" customWidth="1"/>
    <col min="3852" max="3852" width="14.7109375" style="23" customWidth="1"/>
    <col min="3853" max="3853" width="3.5703125" style="23" customWidth="1"/>
    <col min="3854" max="4095" width="10.28515625" style="23"/>
    <col min="4096" max="4096" width="6" style="23" customWidth="1"/>
    <col min="4097" max="4097" width="2" style="23" customWidth="1"/>
    <col min="4098" max="4099" width="10.28515625" style="23"/>
    <col min="4100" max="4100" width="5.5703125" style="23" customWidth="1"/>
    <col min="4101" max="4101" width="4.42578125" style="23" customWidth="1"/>
    <col min="4102" max="4102" width="10.28515625" style="23"/>
    <col min="4103" max="4103" width="4.42578125" style="23" customWidth="1"/>
    <col min="4104" max="4104" width="14.7109375" style="23" customWidth="1"/>
    <col min="4105" max="4105" width="3.85546875" style="23" customWidth="1"/>
    <col min="4106" max="4106" width="13.85546875" style="23" customWidth="1"/>
    <col min="4107" max="4107" width="4.140625" style="23" customWidth="1"/>
    <col min="4108" max="4108" width="14.7109375" style="23" customWidth="1"/>
    <col min="4109" max="4109" width="3.5703125" style="23" customWidth="1"/>
    <col min="4110" max="4351" width="10.28515625" style="23"/>
    <col min="4352" max="4352" width="6" style="23" customWidth="1"/>
    <col min="4353" max="4353" width="2" style="23" customWidth="1"/>
    <col min="4354" max="4355" width="10.28515625" style="23"/>
    <col min="4356" max="4356" width="5.5703125" style="23" customWidth="1"/>
    <col min="4357" max="4357" width="4.42578125" style="23" customWidth="1"/>
    <col min="4358" max="4358" width="10.28515625" style="23"/>
    <col min="4359" max="4359" width="4.42578125" style="23" customWidth="1"/>
    <col min="4360" max="4360" width="14.7109375" style="23" customWidth="1"/>
    <col min="4361" max="4361" width="3.85546875" style="23" customWidth="1"/>
    <col min="4362" max="4362" width="13.85546875" style="23" customWidth="1"/>
    <col min="4363" max="4363" width="4.140625" style="23" customWidth="1"/>
    <col min="4364" max="4364" width="14.7109375" style="23" customWidth="1"/>
    <col min="4365" max="4365" width="3.5703125" style="23" customWidth="1"/>
    <col min="4366" max="4607" width="10.28515625" style="23"/>
    <col min="4608" max="4608" width="6" style="23" customWidth="1"/>
    <col min="4609" max="4609" width="2" style="23" customWidth="1"/>
    <col min="4610" max="4611" width="10.28515625" style="23"/>
    <col min="4612" max="4612" width="5.5703125" style="23" customWidth="1"/>
    <col min="4613" max="4613" width="4.42578125" style="23" customWidth="1"/>
    <col min="4614" max="4614" width="10.28515625" style="23"/>
    <col min="4615" max="4615" width="4.42578125" style="23" customWidth="1"/>
    <col min="4616" max="4616" width="14.7109375" style="23" customWidth="1"/>
    <col min="4617" max="4617" width="3.85546875" style="23" customWidth="1"/>
    <col min="4618" max="4618" width="13.85546875" style="23" customWidth="1"/>
    <col min="4619" max="4619" width="4.140625" style="23" customWidth="1"/>
    <col min="4620" max="4620" width="14.7109375" style="23" customWidth="1"/>
    <col min="4621" max="4621" width="3.5703125" style="23" customWidth="1"/>
    <col min="4622" max="4863" width="10.28515625" style="23"/>
    <col min="4864" max="4864" width="6" style="23" customWidth="1"/>
    <col min="4865" max="4865" width="2" style="23" customWidth="1"/>
    <col min="4866" max="4867" width="10.28515625" style="23"/>
    <col min="4868" max="4868" width="5.5703125" style="23" customWidth="1"/>
    <col min="4869" max="4869" width="4.42578125" style="23" customWidth="1"/>
    <col min="4870" max="4870" width="10.28515625" style="23"/>
    <col min="4871" max="4871" width="4.42578125" style="23" customWidth="1"/>
    <col min="4872" max="4872" width="14.7109375" style="23" customWidth="1"/>
    <col min="4873" max="4873" width="3.85546875" style="23" customWidth="1"/>
    <col min="4874" max="4874" width="13.85546875" style="23" customWidth="1"/>
    <col min="4875" max="4875" width="4.140625" style="23" customWidth="1"/>
    <col min="4876" max="4876" width="14.7109375" style="23" customWidth="1"/>
    <col min="4877" max="4877" width="3.5703125" style="23" customWidth="1"/>
    <col min="4878" max="5119" width="10.28515625" style="23"/>
    <col min="5120" max="5120" width="6" style="23" customWidth="1"/>
    <col min="5121" max="5121" width="2" style="23" customWidth="1"/>
    <col min="5122" max="5123" width="10.28515625" style="23"/>
    <col min="5124" max="5124" width="5.5703125" style="23" customWidth="1"/>
    <col min="5125" max="5125" width="4.42578125" style="23" customWidth="1"/>
    <col min="5126" max="5126" width="10.28515625" style="23"/>
    <col min="5127" max="5127" width="4.42578125" style="23" customWidth="1"/>
    <col min="5128" max="5128" width="14.7109375" style="23" customWidth="1"/>
    <col min="5129" max="5129" width="3.85546875" style="23" customWidth="1"/>
    <col min="5130" max="5130" width="13.85546875" style="23" customWidth="1"/>
    <col min="5131" max="5131" width="4.140625" style="23" customWidth="1"/>
    <col min="5132" max="5132" width="14.7109375" style="23" customWidth="1"/>
    <col min="5133" max="5133" width="3.5703125" style="23" customWidth="1"/>
    <col min="5134" max="5375" width="10.28515625" style="23"/>
    <col min="5376" max="5376" width="6" style="23" customWidth="1"/>
    <col min="5377" max="5377" width="2" style="23" customWidth="1"/>
    <col min="5378" max="5379" width="10.28515625" style="23"/>
    <col min="5380" max="5380" width="5.5703125" style="23" customWidth="1"/>
    <col min="5381" max="5381" width="4.42578125" style="23" customWidth="1"/>
    <col min="5382" max="5382" width="10.28515625" style="23"/>
    <col min="5383" max="5383" width="4.42578125" style="23" customWidth="1"/>
    <col min="5384" max="5384" width="14.7109375" style="23" customWidth="1"/>
    <col min="5385" max="5385" width="3.85546875" style="23" customWidth="1"/>
    <col min="5386" max="5386" width="13.85546875" style="23" customWidth="1"/>
    <col min="5387" max="5387" width="4.140625" style="23" customWidth="1"/>
    <col min="5388" max="5388" width="14.7109375" style="23" customWidth="1"/>
    <col min="5389" max="5389" width="3.5703125" style="23" customWidth="1"/>
    <col min="5390" max="5631" width="10.28515625" style="23"/>
    <col min="5632" max="5632" width="6" style="23" customWidth="1"/>
    <col min="5633" max="5633" width="2" style="23" customWidth="1"/>
    <col min="5634" max="5635" width="10.28515625" style="23"/>
    <col min="5636" max="5636" width="5.5703125" style="23" customWidth="1"/>
    <col min="5637" max="5637" width="4.42578125" style="23" customWidth="1"/>
    <col min="5638" max="5638" width="10.28515625" style="23"/>
    <col min="5639" max="5639" width="4.42578125" style="23" customWidth="1"/>
    <col min="5640" max="5640" width="14.7109375" style="23" customWidth="1"/>
    <col min="5641" max="5641" width="3.85546875" style="23" customWidth="1"/>
    <col min="5642" max="5642" width="13.85546875" style="23" customWidth="1"/>
    <col min="5643" max="5643" width="4.140625" style="23" customWidth="1"/>
    <col min="5644" max="5644" width="14.7109375" style="23" customWidth="1"/>
    <col min="5645" max="5645" width="3.5703125" style="23" customWidth="1"/>
    <col min="5646" max="5887" width="10.28515625" style="23"/>
    <col min="5888" max="5888" width="6" style="23" customWidth="1"/>
    <col min="5889" max="5889" width="2" style="23" customWidth="1"/>
    <col min="5890" max="5891" width="10.28515625" style="23"/>
    <col min="5892" max="5892" width="5.5703125" style="23" customWidth="1"/>
    <col min="5893" max="5893" width="4.42578125" style="23" customWidth="1"/>
    <col min="5894" max="5894" width="10.28515625" style="23"/>
    <col min="5895" max="5895" width="4.42578125" style="23" customWidth="1"/>
    <col min="5896" max="5896" width="14.7109375" style="23" customWidth="1"/>
    <col min="5897" max="5897" width="3.85546875" style="23" customWidth="1"/>
    <col min="5898" max="5898" width="13.85546875" style="23" customWidth="1"/>
    <col min="5899" max="5899" width="4.140625" style="23" customWidth="1"/>
    <col min="5900" max="5900" width="14.7109375" style="23" customWidth="1"/>
    <col min="5901" max="5901" width="3.5703125" style="23" customWidth="1"/>
    <col min="5902" max="6143" width="10.28515625" style="23"/>
    <col min="6144" max="6144" width="6" style="23" customWidth="1"/>
    <col min="6145" max="6145" width="2" style="23" customWidth="1"/>
    <col min="6146" max="6147" width="10.28515625" style="23"/>
    <col min="6148" max="6148" width="5.5703125" style="23" customWidth="1"/>
    <col min="6149" max="6149" width="4.42578125" style="23" customWidth="1"/>
    <col min="6150" max="6150" width="10.28515625" style="23"/>
    <col min="6151" max="6151" width="4.42578125" style="23" customWidth="1"/>
    <col min="6152" max="6152" width="14.7109375" style="23" customWidth="1"/>
    <col min="6153" max="6153" width="3.85546875" style="23" customWidth="1"/>
    <col min="6154" max="6154" width="13.85546875" style="23" customWidth="1"/>
    <col min="6155" max="6155" width="4.140625" style="23" customWidth="1"/>
    <col min="6156" max="6156" width="14.7109375" style="23" customWidth="1"/>
    <col min="6157" max="6157" width="3.5703125" style="23" customWidth="1"/>
    <col min="6158" max="6399" width="10.28515625" style="23"/>
    <col min="6400" max="6400" width="6" style="23" customWidth="1"/>
    <col min="6401" max="6401" width="2" style="23" customWidth="1"/>
    <col min="6402" max="6403" width="10.28515625" style="23"/>
    <col min="6404" max="6404" width="5.5703125" style="23" customWidth="1"/>
    <col min="6405" max="6405" width="4.42578125" style="23" customWidth="1"/>
    <col min="6406" max="6406" width="10.28515625" style="23"/>
    <col min="6407" max="6407" width="4.42578125" style="23" customWidth="1"/>
    <col min="6408" max="6408" width="14.7109375" style="23" customWidth="1"/>
    <col min="6409" max="6409" width="3.85546875" style="23" customWidth="1"/>
    <col min="6410" max="6410" width="13.85546875" style="23" customWidth="1"/>
    <col min="6411" max="6411" width="4.140625" style="23" customWidth="1"/>
    <col min="6412" max="6412" width="14.7109375" style="23" customWidth="1"/>
    <col min="6413" max="6413" width="3.5703125" style="23" customWidth="1"/>
    <col min="6414" max="6655" width="10.28515625" style="23"/>
    <col min="6656" max="6656" width="6" style="23" customWidth="1"/>
    <col min="6657" max="6657" width="2" style="23" customWidth="1"/>
    <col min="6658" max="6659" width="10.28515625" style="23"/>
    <col min="6660" max="6660" width="5.5703125" style="23" customWidth="1"/>
    <col min="6661" max="6661" width="4.42578125" style="23" customWidth="1"/>
    <col min="6662" max="6662" width="10.28515625" style="23"/>
    <col min="6663" max="6663" width="4.42578125" style="23" customWidth="1"/>
    <col min="6664" max="6664" width="14.7109375" style="23" customWidth="1"/>
    <col min="6665" max="6665" width="3.85546875" style="23" customWidth="1"/>
    <col min="6666" max="6666" width="13.85546875" style="23" customWidth="1"/>
    <col min="6667" max="6667" width="4.140625" style="23" customWidth="1"/>
    <col min="6668" max="6668" width="14.7109375" style="23" customWidth="1"/>
    <col min="6669" max="6669" width="3.5703125" style="23" customWidth="1"/>
    <col min="6670" max="6911" width="10.28515625" style="23"/>
    <col min="6912" max="6912" width="6" style="23" customWidth="1"/>
    <col min="6913" max="6913" width="2" style="23" customWidth="1"/>
    <col min="6914" max="6915" width="10.28515625" style="23"/>
    <col min="6916" max="6916" width="5.5703125" style="23" customWidth="1"/>
    <col min="6917" max="6917" width="4.42578125" style="23" customWidth="1"/>
    <col min="6918" max="6918" width="10.28515625" style="23"/>
    <col min="6919" max="6919" width="4.42578125" style="23" customWidth="1"/>
    <col min="6920" max="6920" width="14.7109375" style="23" customWidth="1"/>
    <col min="6921" max="6921" width="3.85546875" style="23" customWidth="1"/>
    <col min="6922" max="6922" width="13.85546875" style="23" customWidth="1"/>
    <col min="6923" max="6923" width="4.140625" style="23" customWidth="1"/>
    <col min="6924" max="6924" width="14.7109375" style="23" customWidth="1"/>
    <col min="6925" max="6925" width="3.5703125" style="23" customWidth="1"/>
    <col min="6926" max="7167" width="10.28515625" style="23"/>
    <col min="7168" max="7168" width="6" style="23" customWidth="1"/>
    <col min="7169" max="7169" width="2" style="23" customWidth="1"/>
    <col min="7170" max="7171" width="10.28515625" style="23"/>
    <col min="7172" max="7172" width="5.5703125" style="23" customWidth="1"/>
    <col min="7173" max="7173" width="4.42578125" style="23" customWidth="1"/>
    <col min="7174" max="7174" width="10.28515625" style="23"/>
    <col min="7175" max="7175" width="4.42578125" style="23" customWidth="1"/>
    <col min="7176" max="7176" width="14.7109375" style="23" customWidth="1"/>
    <col min="7177" max="7177" width="3.85546875" style="23" customWidth="1"/>
    <col min="7178" max="7178" width="13.85546875" style="23" customWidth="1"/>
    <col min="7179" max="7179" width="4.140625" style="23" customWidth="1"/>
    <col min="7180" max="7180" width="14.7109375" style="23" customWidth="1"/>
    <col min="7181" max="7181" width="3.5703125" style="23" customWidth="1"/>
    <col min="7182" max="7423" width="10.28515625" style="23"/>
    <col min="7424" max="7424" width="6" style="23" customWidth="1"/>
    <col min="7425" max="7425" width="2" style="23" customWidth="1"/>
    <col min="7426" max="7427" width="10.28515625" style="23"/>
    <col min="7428" max="7428" width="5.5703125" style="23" customWidth="1"/>
    <col min="7429" max="7429" width="4.42578125" style="23" customWidth="1"/>
    <col min="7430" max="7430" width="10.28515625" style="23"/>
    <col min="7431" max="7431" width="4.42578125" style="23" customWidth="1"/>
    <col min="7432" max="7432" width="14.7109375" style="23" customWidth="1"/>
    <col min="7433" max="7433" width="3.85546875" style="23" customWidth="1"/>
    <col min="7434" max="7434" width="13.85546875" style="23" customWidth="1"/>
    <col min="7435" max="7435" width="4.140625" style="23" customWidth="1"/>
    <col min="7436" max="7436" width="14.7109375" style="23" customWidth="1"/>
    <col min="7437" max="7437" width="3.5703125" style="23" customWidth="1"/>
    <col min="7438" max="7679" width="10.28515625" style="23"/>
    <col min="7680" max="7680" width="6" style="23" customWidth="1"/>
    <col min="7681" max="7681" width="2" style="23" customWidth="1"/>
    <col min="7682" max="7683" width="10.28515625" style="23"/>
    <col min="7684" max="7684" width="5.5703125" style="23" customWidth="1"/>
    <col min="7685" max="7685" width="4.42578125" style="23" customWidth="1"/>
    <col min="7686" max="7686" width="10.28515625" style="23"/>
    <col min="7687" max="7687" width="4.42578125" style="23" customWidth="1"/>
    <col min="7688" max="7688" width="14.7109375" style="23" customWidth="1"/>
    <col min="7689" max="7689" width="3.85546875" style="23" customWidth="1"/>
    <col min="7690" max="7690" width="13.85546875" style="23" customWidth="1"/>
    <col min="7691" max="7691" width="4.140625" style="23" customWidth="1"/>
    <col min="7692" max="7692" width="14.7109375" style="23" customWidth="1"/>
    <col min="7693" max="7693" width="3.5703125" style="23" customWidth="1"/>
    <col min="7694" max="7935" width="10.28515625" style="23"/>
    <col min="7936" max="7936" width="6" style="23" customWidth="1"/>
    <col min="7937" max="7937" width="2" style="23" customWidth="1"/>
    <col min="7938" max="7939" width="10.28515625" style="23"/>
    <col min="7940" max="7940" width="5.5703125" style="23" customWidth="1"/>
    <col min="7941" max="7941" width="4.42578125" style="23" customWidth="1"/>
    <col min="7942" max="7942" width="10.28515625" style="23"/>
    <col min="7943" max="7943" width="4.42578125" style="23" customWidth="1"/>
    <col min="7944" max="7944" width="14.7109375" style="23" customWidth="1"/>
    <col min="7945" max="7945" width="3.85546875" style="23" customWidth="1"/>
    <col min="7946" max="7946" width="13.85546875" style="23" customWidth="1"/>
    <col min="7947" max="7947" width="4.140625" style="23" customWidth="1"/>
    <col min="7948" max="7948" width="14.7109375" style="23" customWidth="1"/>
    <col min="7949" max="7949" width="3.5703125" style="23" customWidth="1"/>
    <col min="7950" max="8191" width="10.28515625" style="23"/>
    <col min="8192" max="8192" width="6" style="23" customWidth="1"/>
    <col min="8193" max="8193" width="2" style="23" customWidth="1"/>
    <col min="8194" max="8195" width="10.28515625" style="23"/>
    <col min="8196" max="8196" width="5.5703125" style="23" customWidth="1"/>
    <col min="8197" max="8197" width="4.42578125" style="23" customWidth="1"/>
    <col min="8198" max="8198" width="10.28515625" style="23"/>
    <col min="8199" max="8199" width="4.42578125" style="23" customWidth="1"/>
    <col min="8200" max="8200" width="14.7109375" style="23" customWidth="1"/>
    <col min="8201" max="8201" width="3.85546875" style="23" customWidth="1"/>
    <col min="8202" max="8202" width="13.85546875" style="23" customWidth="1"/>
    <col min="8203" max="8203" width="4.140625" style="23" customWidth="1"/>
    <col min="8204" max="8204" width="14.7109375" style="23" customWidth="1"/>
    <col min="8205" max="8205" width="3.5703125" style="23" customWidth="1"/>
    <col min="8206" max="8447" width="10.28515625" style="23"/>
    <col min="8448" max="8448" width="6" style="23" customWidth="1"/>
    <col min="8449" max="8449" width="2" style="23" customWidth="1"/>
    <col min="8450" max="8451" width="10.28515625" style="23"/>
    <col min="8452" max="8452" width="5.5703125" style="23" customWidth="1"/>
    <col min="8453" max="8453" width="4.42578125" style="23" customWidth="1"/>
    <col min="8454" max="8454" width="10.28515625" style="23"/>
    <col min="8455" max="8455" width="4.42578125" style="23" customWidth="1"/>
    <col min="8456" max="8456" width="14.7109375" style="23" customWidth="1"/>
    <col min="8457" max="8457" width="3.85546875" style="23" customWidth="1"/>
    <col min="8458" max="8458" width="13.85546875" style="23" customWidth="1"/>
    <col min="8459" max="8459" width="4.140625" style="23" customWidth="1"/>
    <col min="8460" max="8460" width="14.7109375" style="23" customWidth="1"/>
    <col min="8461" max="8461" width="3.5703125" style="23" customWidth="1"/>
    <col min="8462" max="8703" width="10.28515625" style="23"/>
    <col min="8704" max="8704" width="6" style="23" customWidth="1"/>
    <col min="8705" max="8705" width="2" style="23" customWidth="1"/>
    <col min="8706" max="8707" width="10.28515625" style="23"/>
    <col min="8708" max="8708" width="5.5703125" style="23" customWidth="1"/>
    <col min="8709" max="8709" width="4.42578125" style="23" customWidth="1"/>
    <col min="8710" max="8710" width="10.28515625" style="23"/>
    <col min="8711" max="8711" width="4.42578125" style="23" customWidth="1"/>
    <col min="8712" max="8712" width="14.7109375" style="23" customWidth="1"/>
    <col min="8713" max="8713" width="3.85546875" style="23" customWidth="1"/>
    <col min="8714" max="8714" width="13.85546875" style="23" customWidth="1"/>
    <col min="8715" max="8715" width="4.140625" style="23" customWidth="1"/>
    <col min="8716" max="8716" width="14.7109375" style="23" customWidth="1"/>
    <col min="8717" max="8717" width="3.5703125" style="23" customWidth="1"/>
    <col min="8718" max="8959" width="10.28515625" style="23"/>
    <col min="8960" max="8960" width="6" style="23" customWidth="1"/>
    <col min="8961" max="8961" width="2" style="23" customWidth="1"/>
    <col min="8962" max="8963" width="10.28515625" style="23"/>
    <col min="8964" max="8964" width="5.5703125" style="23" customWidth="1"/>
    <col min="8965" max="8965" width="4.42578125" style="23" customWidth="1"/>
    <col min="8966" max="8966" width="10.28515625" style="23"/>
    <col min="8967" max="8967" width="4.42578125" style="23" customWidth="1"/>
    <col min="8968" max="8968" width="14.7109375" style="23" customWidth="1"/>
    <col min="8969" max="8969" width="3.85546875" style="23" customWidth="1"/>
    <col min="8970" max="8970" width="13.85546875" style="23" customWidth="1"/>
    <col min="8971" max="8971" width="4.140625" style="23" customWidth="1"/>
    <col min="8972" max="8972" width="14.7109375" style="23" customWidth="1"/>
    <col min="8973" max="8973" width="3.5703125" style="23" customWidth="1"/>
    <col min="8974" max="9215" width="10.28515625" style="23"/>
    <col min="9216" max="9216" width="6" style="23" customWidth="1"/>
    <col min="9217" max="9217" width="2" style="23" customWidth="1"/>
    <col min="9218" max="9219" width="10.28515625" style="23"/>
    <col min="9220" max="9220" width="5.5703125" style="23" customWidth="1"/>
    <col min="9221" max="9221" width="4.42578125" style="23" customWidth="1"/>
    <col min="9222" max="9222" width="10.28515625" style="23"/>
    <col min="9223" max="9223" width="4.42578125" style="23" customWidth="1"/>
    <col min="9224" max="9224" width="14.7109375" style="23" customWidth="1"/>
    <col min="9225" max="9225" width="3.85546875" style="23" customWidth="1"/>
    <col min="9226" max="9226" width="13.85546875" style="23" customWidth="1"/>
    <col min="9227" max="9227" width="4.140625" style="23" customWidth="1"/>
    <col min="9228" max="9228" width="14.7109375" style="23" customWidth="1"/>
    <col min="9229" max="9229" width="3.5703125" style="23" customWidth="1"/>
    <col min="9230" max="9471" width="10.28515625" style="23"/>
    <col min="9472" max="9472" width="6" style="23" customWidth="1"/>
    <col min="9473" max="9473" width="2" style="23" customWidth="1"/>
    <col min="9474" max="9475" width="10.28515625" style="23"/>
    <col min="9476" max="9476" width="5.5703125" style="23" customWidth="1"/>
    <col min="9477" max="9477" width="4.42578125" style="23" customWidth="1"/>
    <col min="9478" max="9478" width="10.28515625" style="23"/>
    <col min="9479" max="9479" width="4.42578125" style="23" customWidth="1"/>
    <col min="9480" max="9480" width="14.7109375" style="23" customWidth="1"/>
    <col min="9481" max="9481" width="3.85546875" style="23" customWidth="1"/>
    <col min="9482" max="9482" width="13.85546875" style="23" customWidth="1"/>
    <col min="9483" max="9483" width="4.140625" style="23" customWidth="1"/>
    <col min="9484" max="9484" width="14.7109375" style="23" customWidth="1"/>
    <col min="9485" max="9485" width="3.5703125" style="23" customWidth="1"/>
    <col min="9486" max="9727" width="10.28515625" style="23"/>
    <col min="9728" max="9728" width="6" style="23" customWidth="1"/>
    <col min="9729" max="9729" width="2" style="23" customWidth="1"/>
    <col min="9730" max="9731" width="10.28515625" style="23"/>
    <col min="9732" max="9732" width="5.5703125" style="23" customWidth="1"/>
    <col min="9733" max="9733" width="4.42578125" style="23" customWidth="1"/>
    <col min="9734" max="9734" width="10.28515625" style="23"/>
    <col min="9735" max="9735" width="4.42578125" style="23" customWidth="1"/>
    <col min="9736" max="9736" width="14.7109375" style="23" customWidth="1"/>
    <col min="9737" max="9737" width="3.85546875" style="23" customWidth="1"/>
    <col min="9738" max="9738" width="13.85546875" style="23" customWidth="1"/>
    <col min="9739" max="9739" width="4.140625" style="23" customWidth="1"/>
    <col min="9740" max="9740" width="14.7109375" style="23" customWidth="1"/>
    <col min="9741" max="9741" width="3.5703125" style="23" customWidth="1"/>
    <col min="9742" max="9983" width="10.28515625" style="23"/>
    <col min="9984" max="9984" width="6" style="23" customWidth="1"/>
    <col min="9985" max="9985" width="2" style="23" customWidth="1"/>
    <col min="9986" max="9987" width="10.28515625" style="23"/>
    <col min="9988" max="9988" width="5.5703125" style="23" customWidth="1"/>
    <col min="9989" max="9989" width="4.42578125" style="23" customWidth="1"/>
    <col min="9990" max="9990" width="10.28515625" style="23"/>
    <col min="9991" max="9991" width="4.42578125" style="23" customWidth="1"/>
    <col min="9992" max="9992" width="14.7109375" style="23" customWidth="1"/>
    <col min="9993" max="9993" width="3.85546875" style="23" customWidth="1"/>
    <col min="9994" max="9994" width="13.85546875" style="23" customWidth="1"/>
    <col min="9995" max="9995" width="4.140625" style="23" customWidth="1"/>
    <col min="9996" max="9996" width="14.7109375" style="23" customWidth="1"/>
    <col min="9997" max="9997" width="3.5703125" style="23" customWidth="1"/>
    <col min="9998" max="10239" width="10.28515625" style="23"/>
    <col min="10240" max="10240" width="6" style="23" customWidth="1"/>
    <col min="10241" max="10241" width="2" style="23" customWidth="1"/>
    <col min="10242" max="10243" width="10.28515625" style="23"/>
    <col min="10244" max="10244" width="5.5703125" style="23" customWidth="1"/>
    <col min="10245" max="10245" width="4.42578125" style="23" customWidth="1"/>
    <col min="10246" max="10246" width="10.28515625" style="23"/>
    <col min="10247" max="10247" width="4.42578125" style="23" customWidth="1"/>
    <col min="10248" max="10248" width="14.7109375" style="23" customWidth="1"/>
    <col min="10249" max="10249" width="3.85546875" style="23" customWidth="1"/>
    <col min="10250" max="10250" width="13.85546875" style="23" customWidth="1"/>
    <col min="10251" max="10251" width="4.140625" style="23" customWidth="1"/>
    <col min="10252" max="10252" width="14.7109375" style="23" customWidth="1"/>
    <col min="10253" max="10253" width="3.5703125" style="23" customWidth="1"/>
    <col min="10254" max="10495" width="10.28515625" style="23"/>
    <col min="10496" max="10496" width="6" style="23" customWidth="1"/>
    <col min="10497" max="10497" width="2" style="23" customWidth="1"/>
    <col min="10498" max="10499" width="10.28515625" style="23"/>
    <col min="10500" max="10500" width="5.5703125" style="23" customWidth="1"/>
    <col min="10501" max="10501" width="4.42578125" style="23" customWidth="1"/>
    <col min="10502" max="10502" width="10.28515625" style="23"/>
    <col min="10503" max="10503" width="4.42578125" style="23" customWidth="1"/>
    <col min="10504" max="10504" width="14.7109375" style="23" customWidth="1"/>
    <col min="10505" max="10505" width="3.85546875" style="23" customWidth="1"/>
    <col min="10506" max="10506" width="13.85546875" style="23" customWidth="1"/>
    <col min="10507" max="10507" width="4.140625" style="23" customWidth="1"/>
    <col min="10508" max="10508" width="14.7109375" style="23" customWidth="1"/>
    <col min="10509" max="10509" width="3.5703125" style="23" customWidth="1"/>
    <col min="10510" max="10751" width="10.28515625" style="23"/>
    <col min="10752" max="10752" width="6" style="23" customWidth="1"/>
    <col min="10753" max="10753" width="2" style="23" customWidth="1"/>
    <col min="10754" max="10755" width="10.28515625" style="23"/>
    <col min="10756" max="10756" width="5.5703125" style="23" customWidth="1"/>
    <col min="10757" max="10757" width="4.42578125" style="23" customWidth="1"/>
    <col min="10758" max="10758" width="10.28515625" style="23"/>
    <col min="10759" max="10759" width="4.42578125" style="23" customWidth="1"/>
    <col min="10760" max="10760" width="14.7109375" style="23" customWidth="1"/>
    <col min="10761" max="10761" width="3.85546875" style="23" customWidth="1"/>
    <col min="10762" max="10762" width="13.85546875" style="23" customWidth="1"/>
    <col min="10763" max="10763" width="4.140625" style="23" customWidth="1"/>
    <col min="10764" max="10764" width="14.7109375" style="23" customWidth="1"/>
    <col min="10765" max="10765" width="3.5703125" style="23" customWidth="1"/>
    <col min="10766" max="11007" width="10.28515625" style="23"/>
    <col min="11008" max="11008" width="6" style="23" customWidth="1"/>
    <col min="11009" max="11009" width="2" style="23" customWidth="1"/>
    <col min="11010" max="11011" width="10.28515625" style="23"/>
    <col min="11012" max="11012" width="5.5703125" style="23" customWidth="1"/>
    <col min="11013" max="11013" width="4.42578125" style="23" customWidth="1"/>
    <col min="11014" max="11014" width="10.28515625" style="23"/>
    <col min="11015" max="11015" width="4.42578125" style="23" customWidth="1"/>
    <col min="11016" max="11016" width="14.7109375" style="23" customWidth="1"/>
    <col min="11017" max="11017" width="3.85546875" style="23" customWidth="1"/>
    <col min="11018" max="11018" width="13.85546875" style="23" customWidth="1"/>
    <col min="11019" max="11019" width="4.140625" style="23" customWidth="1"/>
    <col min="11020" max="11020" width="14.7109375" style="23" customWidth="1"/>
    <col min="11021" max="11021" width="3.5703125" style="23" customWidth="1"/>
    <col min="11022" max="11263" width="10.28515625" style="23"/>
    <col min="11264" max="11264" width="6" style="23" customWidth="1"/>
    <col min="11265" max="11265" width="2" style="23" customWidth="1"/>
    <col min="11266" max="11267" width="10.28515625" style="23"/>
    <col min="11268" max="11268" width="5.5703125" style="23" customWidth="1"/>
    <col min="11269" max="11269" width="4.42578125" style="23" customWidth="1"/>
    <col min="11270" max="11270" width="10.28515625" style="23"/>
    <col min="11271" max="11271" width="4.42578125" style="23" customWidth="1"/>
    <col min="11272" max="11272" width="14.7109375" style="23" customWidth="1"/>
    <col min="11273" max="11273" width="3.85546875" style="23" customWidth="1"/>
    <col min="11274" max="11274" width="13.85546875" style="23" customWidth="1"/>
    <col min="11275" max="11275" width="4.140625" style="23" customWidth="1"/>
    <col min="11276" max="11276" width="14.7109375" style="23" customWidth="1"/>
    <col min="11277" max="11277" width="3.5703125" style="23" customWidth="1"/>
    <col min="11278" max="11519" width="10.28515625" style="23"/>
    <col min="11520" max="11520" width="6" style="23" customWidth="1"/>
    <col min="11521" max="11521" width="2" style="23" customWidth="1"/>
    <col min="11522" max="11523" width="10.28515625" style="23"/>
    <col min="11524" max="11524" width="5.5703125" style="23" customWidth="1"/>
    <col min="11525" max="11525" width="4.42578125" style="23" customWidth="1"/>
    <col min="11526" max="11526" width="10.28515625" style="23"/>
    <col min="11527" max="11527" width="4.42578125" style="23" customWidth="1"/>
    <col min="11528" max="11528" width="14.7109375" style="23" customWidth="1"/>
    <col min="11529" max="11529" width="3.85546875" style="23" customWidth="1"/>
    <col min="11530" max="11530" width="13.85546875" style="23" customWidth="1"/>
    <col min="11531" max="11531" width="4.140625" style="23" customWidth="1"/>
    <col min="11532" max="11532" width="14.7109375" style="23" customWidth="1"/>
    <col min="11533" max="11533" width="3.5703125" style="23" customWidth="1"/>
    <col min="11534" max="11775" width="10.28515625" style="23"/>
    <col min="11776" max="11776" width="6" style="23" customWidth="1"/>
    <col min="11777" max="11777" width="2" style="23" customWidth="1"/>
    <col min="11778" max="11779" width="10.28515625" style="23"/>
    <col min="11780" max="11780" width="5.5703125" style="23" customWidth="1"/>
    <col min="11781" max="11781" width="4.42578125" style="23" customWidth="1"/>
    <col min="11782" max="11782" width="10.28515625" style="23"/>
    <col min="11783" max="11783" width="4.42578125" style="23" customWidth="1"/>
    <col min="11784" max="11784" width="14.7109375" style="23" customWidth="1"/>
    <col min="11785" max="11785" width="3.85546875" style="23" customWidth="1"/>
    <col min="11786" max="11786" width="13.85546875" style="23" customWidth="1"/>
    <col min="11787" max="11787" width="4.140625" style="23" customWidth="1"/>
    <col min="11788" max="11788" width="14.7109375" style="23" customWidth="1"/>
    <col min="11789" max="11789" width="3.5703125" style="23" customWidth="1"/>
    <col min="11790" max="12031" width="10.28515625" style="23"/>
    <col min="12032" max="12032" width="6" style="23" customWidth="1"/>
    <col min="12033" max="12033" width="2" style="23" customWidth="1"/>
    <col min="12034" max="12035" width="10.28515625" style="23"/>
    <col min="12036" max="12036" width="5.5703125" style="23" customWidth="1"/>
    <col min="12037" max="12037" width="4.42578125" style="23" customWidth="1"/>
    <col min="12038" max="12038" width="10.28515625" style="23"/>
    <col min="12039" max="12039" width="4.42578125" style="23" customWidth="1"/>
    <col min="12040" max="12040" width="14.7109375" style="23" customWidth="1"/>
    <col min="12041" max="12041" width="3.85546875" style="23" customWidth="1"/>
    <col min="12042" max="12042" width="13.85546875" style="23" customWidth="1"/>
    <col min="12043" max="12043" width="4.140625" style="23" customWidth="1"/>
    <col min="12044" max="12044" width="14.7109375" style="23" customWidth="1"/>
    <col min="12045" max="12045" width="3.5703125" style="23" customWidth="1"/>
    <col min="12046" max="12287" width="10.28515625" style="23"/>
    <col min="12288" max="12288" width="6" style="23" customWidth="1"/>
    <col min="12289" max="12289" width="2" style="23" customWidth="1"/>
    <col min="12290" max="12291" width="10.28515625" style="23"/>
    <col min="12292" max="12292" width="5.5703125" style="23" customWidth="1"/>
    <col min="12293" max="12293" width="4.42578125" style="23" customWidth="1"/>
    <col min="12294" max="12294" width="10.28515625" style="23"/>
    <col min="12295" max="12295" width="4.42578125" style="23" customWidth="1"/>
    <col min="12296" max="12296" width="14.7109375" style="23" customWidth="1"/>
    <col min="12297" max="12297" width="3.85546875" style="23" customWidth="1"/>
    <col min="12298" max="12298" width="13.85546875" style="23" customWidth="1"/>
    <col min="12299" max="12299" width="4.140625" style="23" customWidth="1"/>
    <col min="12300" max="12300" width="14.7109375" style="23" customWidth="1"/>
    <col min="12301" max="12301" width="3.5703125" style="23" customWidth="1"/>
    <col min="12302" max="12543" width="10.28515625" style="23"/>
    <col min="12544" max="12544" width="6" style="23" customWidth="1"/>
    <col min="12545" max="12545" width="2" style="23" customWidth="1"/>
    <col min="12546" max="12547" width="10.28515625" style="23"/>
    <col min="12548" max="12548" width="5.5703125" style="23" customWidth="1"/>
    <col min="12549" max="12549" width="4.42578125" style="23" customWidth="1"/>
    <col min="12550" max="12550" width="10.28515625" style="23"/>
    <col min="12551" max="12551" width="4.42578125" style="23" customWidth="1"/>
    <col min="12552" max="12552" width="14.7109375" style="23" customWidth="1"/>
    <col min="12553" max="12553" width="3.85546875" style="23" customWidth="1"/>
    <col min="12554" max="12554" width="13.85546875" style="23" customWidth="1"/>
    <col min="12555" max="12555" width="4.140625" style="23" customWidth="1"/>
    <col min="12556" max="12556" width="14.7109375" style="23" customWidth="1"/>
    <col min="12557" max="12557" width="3.5703125" style="23" customWidth="1"/>
    <col min="12558" max="12799" width="10.28515625" style="23"/>
    <col min="12800" max="12800" width="6" style="23" customWidth="1"/>
    <col min="12801" max="12801" width="2" style="23" customWidth="1"/>
    <col min="12802" max="12803" width="10.28515625" style="23"/>
    <col min="12804" max="12804" width="5.5703125" style="23" customWidth="1"/>
    <col min="12805" max="12805" width="4.42578125" style="23" customWidth="1"/>
    <col min="12806" max="12806" width="10.28515625" style="23"/>
    <col min="12807" max="12807" width="4.42578125" style="23" customWidth="1"/>
    <col min="12808" max="12808" width="14.7109375" style="23" customWidth="1"/>
    <col min="12809" max="12809" width="3.85546875" style="23" customWidth="1"/>
    <col min="12810" max="12810" width="13.85546875" style="23" customWidth="1"/>
    <col min="12811" max="12811" width="4.140625" style="23" customWidth="1"/>
    <col min="12812" max="12812" width="14.7109375" style="23" customWidth="1"/>
    <col min="12813" max="12813" width="3.5703125" style="23" customWidth="1"/>
    <col min="12814" max="13055" width="10.28515625" style="23"/>
    <col min="13056" max="13056" width="6" style="23" customWidth="1"/>
    <col min="13057" max="13057" width="2" style="23" customWidth="1"/>
    <col min="13058" max="13059" width="10.28515625" style="23"/>
    <col min="13060" max="13060" width="5.5703125" style="23" customWidth="1"/>
    <col min="13061" max="13061" width="4.42578125" style="23" customWidth="1"/>
    <col min="13062" max="13062" width="10.28515625" style="23"/>
    <col min="13063" max="13063" width="4.42578125" style="23" customWidth="1"/>
    <col min="13064" max="13064" width="14.7109375" style="23" customWidth="1"/>
    <col min="13065" max="13065" width="3.85546875" style="23" customWidth="1"/>
    <col min="13066" max="13066" width="13.85546875" style="23" customWidth="1"/>
    <col min="13067" max="13067" width="4.140625" style="23" customWidth="1"/>
    <col min="13068" max="13068" width="14.7109375" style="23" customWidth="1"/>
    <col min="13069" max="13069" width="3.5703125" style="23" customWidth="1"/>
    <col min="13070" max="13311" width="10.28515625" style="23"/>
    <col min="13312" max="13312" width="6" style="23" customWidth="1"/>
    <col min="13313" max="13313" width="2" style="23" customWidth="1"/>
    <col min="13314" max="13315" width="10.28515625" style="23"/>
    <col min="13316" max="13316" width="5.5703125" style="23" customWidth="1"/>
    <col min="13317" max="13317" width="4.42578125" style="23" customWidth="1"/>
    <col min="13318" max="13318" width="10.28515625" style="23"/>
    <col min="13319" max="13319" width="4.42578125" style="23" customWidth="1"/>
    <col min="13320" max="13320" width="14.7109375" style="23" customWidth="1"/>
    <col min="13321" max="13321" width="3.85546875" style="23" customWidth="1"/>
    <col min="13322" max="13322" width="13.85546875" style="23" customWidth="1"/>
    <col min="13323" max="13323" width="4.140625" style="23" customWidth="1"/>
    <col min="13324" max="13324" width="14.7109375" style="23" customWidth="1"/>
    <col min="13325" max="13325" width="3.5703125" style="23" customWidth="1"/>
    <col min="13326" max="13567" width="10.28515625" style="23"/>
    <col min="13568" max="13568" width="6" style="23" customWidth="1"/>
    <col min="13569" max="13569" width="2" style="23" customWidth="1"/>
    <col min="13570" max="13571" width="10.28515625" style="23"/>
    <col min="13572" max="13572" width="5.5703125" style="23" customWidth="1"/>
    <col min="13573" max="13573" width="4.42578125" style="23" customWidth="1"/>
    <col min="13574" max="13574" width="10.28515625" style="23"/>
    <col min="13575" max="13575" width="4.42578125" style="23" customWidth="1"/>
    <col min="13576" max="13576" width="14.7109375" style="23" customWidth="1"/>
    <col min="13577" max="13577" width="3.85546875" style="23" customWidth="1"/>
    <col min="13578" max="13578" width="13.85546875" style="23" customWidth="1"/>
    <col min="13579" max="13579" width="4.140625" style="23" customWidth="1"/>
    <col min="13580" max="13580" width="14.7109375" style="23" customWidth="1"/>
    <col min="13581" max="13581" width="3.5703125" style="23" customWidth="1"/>
    <col min="13582" max="13823" width="10.28515625" style="23"/>
    <col min="13824" max="13824" width="6" style="23" customWidth="1"/>
    <col min="13825" max="13825" width="2" style="23" customWidth="1"/>
    <col min="13826" max="13827" width="10.28515625" style="23"/>
    <col min="13828" max="13828" width="5.5703125" style="23" customWidth="1"/>
    <col min="13829" max="13829" width="4.42578125" style="23" customWidth="1"/>
    <col min="13830" max="13830" width="10.28515625" style="23"/>
    <col min="13831" max="13831" width="4.42578125" style="23" customWidth="1"/>
    <col min="13832" max="13832" width="14.7109375" style="23" customWidth="1"/>
    <col min="13833" max="13833" width="3.85546875" style="23" customWidth="1"/>
    <col min="13834" max="13834" width="13.85546875" style="23" customWidth="1"/>
    <col min="13835" max="13835" width="4.140625" style="23" customWidth="1"/>
    <col min="13836" max="13836" width="14.7109375" style="23" customWidth="1"/>
    <col min="13837" max="13837" width="3.5703125" style="23" customWidth="1"/>
    <col min="13838" max="14079" width="10.28515625" style="23"/>
    <col min="14080" max="14080" width="6" style="23" customWidth="1"/>
    <col min="14081" max="14081" width="2" style="23" customWidth="1"/>
    <col min="14082" max="14083" width="10.28515625" style="23"/>
    <col min="14084" max="14084" width="5.5703125" style="23" customWidth="1"/>
    <col min="14085" max="14085" width="4.42578125" style="23" customWidth="1"/>
    <col min="14086" max="14086" width="10.28515625" style="23"/>
    <col min="14087" max="14087" width="4.42578125" style="23" customWidth="1"/>
    <col min="14088" max="14088" width="14.7109375" style="23" customWidth="1"/>
    <col min="14089" max="14089" width="3.85546875" style="23" customWidth="1"/>
    <col min="14090" max="14090" width="13.85546875" style="23" customWidth="1"/>
    <col min="14091" max="14091" width="4.140625" style="23" customWidth="1"/>
    <col min="14092" max="14092" width="14.7109375" style="23" customWidth="1"/>
    <col min="14093" max="14093" width="3.5703125" style="23" customWidth="1"/>
    <col min="14094" max="14335" width="10.28515625" style="23"/>
    <col min="14336" max="14336" width="6" style="23" customWidth="1"/>
    <col min="14337" max="14337" width="2" style="23" customWidth="1"/>
    <col min="14338" max="14339" width="10.28515625" style="23"/>
    <col min="14340" max="14340" width="5.5703125" style="23" customWidth="1"/>
    <col min="14341" max="14341" width="4.42578125" style="23" customWidth="1"/>
    <col min="14342" max="14342" width="10.28515625" style="23"/>
    <col min="14343" max="14343" width="4.42578125" style="23" customWidth="1"/>
    <col min="14344" max="14344" width="14.7109375" style="23" customWidth="1"/>
    <col min="14345" max="14345" width="3.85546875" style="23" customWidth="1"/>
    <col min="14346" max="14346" width="13.85546875" style="23" customWidth="1"/>
    <col min="14347" max="14347" width="4.140625" style="23" customWidth="1"/>
    <col min="14348" max="14348" width="14.7109375" style="23" customWidth="1"/>
    <col min="14349" max="14349" width="3.5703125" style="23" customWidth="1"/>
    <col min="14350" max="14591" width="10.28515625" style="23"/>
    <col min="14592" max="14592" width="6" style="23" customWidth="1"/>
    <col min="14593" max="14593" width="2" style="23" customWidth="1"/>
    <col min="14594" max="14595" width="10.28515625" style="23"/>
    <col min="14596" max="14596" width="5.5703125" style="23" customWidth="1"/>
    <col min="14597" max="14597" width="4.42578125" style="23" customWidth="1"/>
    <col min="14598" max="14598" width="10.28515625" style="23"/>
    <col min="14599" max="14599" width="4.42578125" style="23" customWidth="1"/>
    <col min="14600" max="14600" width="14.7109375" style="23" customWidth="1"/>
    <col min="14601" max="14601" width="3.85546875" style="23" customWidth="1"/>
    <col min="14602" max="14602" width="13.85546875" style="23" customWidth="1"/>
    <col min="14603" max="14603" width="4.140625" style="23" customWidth="1"/>
    <col min="14604" max="14604" width="14.7109375" style="23" customWidth="1"/>
    <col min="14605" max="14605" width="3.5703125" style="23" customWidth="1"/>
    <col min="14606" max="14847" width="10.28515625" style="23"/>
    <col min="14848" max="14848" width="6" style="23" customWidth="1"/>
    <col min="14849" max="14849" width="2" style="23" customWidth="1"/>
    <col min="14850" max="14851" width="10.28515625" style="23"/>
    <col min="14852" max="14852" width="5.5703125" style="23" customWidth="1"/>
    <col min="14853" max="14853" width="4.42578125" style="23" customWidth="1"/>
    <col min="14854" max="14854" width="10.28515625" style="23"/>
    <col min="14855" max="14855" width="4.42578125" style="23" customWidth="1"/>
    <col min="14856" max="14856" width="14.7109375" style="23" customWidth="1"/>
    <col min="14857" max="14857" width="3.85546875" style="23" customWidth="1"/>
    <col min="14858" max="14858" width="13.85546875" style="23" customWidth="1"/>
    <col min="14859" max="14859" width="4.140625" style="23" customWidth="1"/>
    <col min="14860" max="14860" width="14.7109375" style="23" customWidth="1"/>
    <col min="14861" max="14861" width="3.5703125" style="23" customWidth="1"/>
    <col min="14862" max="15103" width="10.28515625" style="23"/>
    <col min="15104" max="15104" width="6" style="23" customWidth="1"/>
    <col min="15105" max="15105" width="2" style="23" customWidth="1"/>
    <col min="15106" max="15107" width="10.28515625" style="23"/>
    <col min="15108" max="15108" width="5.5703125" style="23" customWidth="1"/>
    <col min="15109" max="15109" width="4.42578125" style="23" customWidth="1"/>
    <col min="15110" max="15110" width="10.28515625" style="23"/>
    <col min="15111" max="15111" width="4.42578125" style="23" customWidth="1"/>
    <col min="15112" max="15112" width="14.7109375" style="23" customWidth="1"/>
    <col min="15113" max="15113" width="3.85546875" style="23" customWidth="1"/>
    <col min="15114" max="15114" width="13.85546875" style="23" customWidth="1"/>
    <col min="15115" max="15115" width="4.140625" style="23" customWidth="1"/>
    <col min="15116" max="15116" width="14.7109375" style="23" customWidth="1"/>
    <col min="15117" max="15117" width="3.5703125" style="23" customWidth="1"/>
    <col min="15118" max="15359" width="10.28515625" style="23"/>
    <col min="15360" max="15360" width="6" style="23" customWidth="1"/>
    <col min="15361" max="15361" width="2" style="23" customWidth="1"/>
    <col min="15362" max="15363" width="10.28515625" style="23"/>
    <col min="15364" max="15364" width="5.5703125" style="23" customWidth="1"/>
    <col min="15365" max="15365" width="4.42578125" style="23" customWidth="1"/>
    <col min="15366" max="15366" width="10.28515625" style="23"/>
    <col min="15367" max="15367" width="4.42578125" style="23" customWidth="1"/>
    <col min="15368" max="15368" width="14.7109375" style="23" customWidth="1"/>
    <col min="15369" max="15369" width="3.85546875" style="23" customWidth="1"/>
    <col min="15370" max="15370" width="13.85546875" style="23" customWidth="1"/>
    <col min="15371" max="15371" width="4.140625" style="23" customWidth="1"/>
    <col min="15372" max="15372" width="14.7109375" style="23" customWidth="1"/>
    <col min="15373" max="15373" width="3.5703125" style="23" customWidth="1"/>
    <col min="15374" max="15615" width="10.28515625" style="23"/>
    <col min="15616" max="15616" width="6" style="23" customWidth="1"/>
    <col min="15617" max="15617" width="2" style="23" customWidth="1"/>
    <col min="15618" max="15619" width="10.28515625" style="23"/>
    <col min="15620" max="15620" width="5.5703125" style="23" customWidth="1"/>
    <col min="15621" max="15621" width="4.42578125" style="23" customWidth="1"/>
    <col min="15622" max="15622" width="10.28515625" style="23"/>
    <col min="15623" max="15623" width="4.42578125" style="23" customWidth="1"/>
    <col min="15624" max="15624" width="14.7109375" style="23" customWidth="1"/>
    <col min="15625" max="15625" width="3.85546875" style="23" customWidth="1"/>
    <col min="15626" max="15626" width="13.85546875" style="23" customWidth="1"/>
    <col min="15627" max="15627" width="4.140625" style="23" customWidth="1"/>
    <col min="15628" max="15628" width="14.7109375" style="23" customWidth="1"/>
    <col min="15629" max="15629" width="3.5703125" style="23" customWidth="1"/>
    <col min="15630" max="15871" width="10.28515625" style="23"/>
    <col min="15872" max="15872" width="6" style="23" customWidth="1"/>
    <col min="15873" max="15873" width="2" style="23" customWidth="1"/>
    <col min="15874" max="15875" width="10.28515625" style="23"/>
    <col min="15876" max="15876" width="5.5703125" style="23" customWidth="1"/>
    <col min="15877" max="15877" width="4.42578125" style="23" customWidth="1"/>
    <col min="15878" max="15878" width="10.28515625" style="23"/>
    <col min="15879" max="15879" width="4.42578125" style="23" customWidth="1"/>
    <col min="15880" max="15880" width="14.7109375" style="23" customWidth="1"/>
    <col min="15881" max="15881" width="3.85546875" style="23" customWidth="1"/>
    <col min="15882" max="15882" width="13.85546875" style="23" customWidth="1"/>
    <col min="15883" max="15883" width="4.140625" style="23" customWidth="1"/>
    <col min="15884" max="15884" width="14.7109375" style="23" customWidth="1"/>
    <col min="15885" max="15885" width="3.5703125" style="23" customWidth="1"/>
    <col min="15886" max="16127" width="10.28515625" style="23"/>
    <col min="16128" max="16128" width="6" style="23" customWidth="1"/>
    <col min="16129" max="16129" width="2" style="23" customWidth="1"/>
    <col min="16130" max="16131" width="10.28515625" style="23"/>
    <col min="16132" max="16132" width="5.5703125" style="23" customWidth="1"/>
    <col min="16133" max="16133" width="4.42578125" style="23" customWidth="1"/>
    <col min="16134" max="16134" width="10.28515625" style="23"/>
    <col min="16135" max="16135" width="4.42578125" style="23" customWidth="1"/>
    <col min="16136" max="16136" width="14.7109375" style="23" customWidth="1"/>
    <col min="16137" max="16137" width="3.85546875" style="23" customWidth="1"/>
    <col min="16138" max="16138" width="13.85546875" style="23" customWidth="1"/>
    <col min="16139" max="16139" width="4.140625" style="23" customWidth="1"/>
    <col min="16140" max="16140" width="14.7109375" style="23" customWidth="1"/>
    <col min="16141" max="16141" width="3.5703125" style="23" customWidth="1"/>
    <col min="16142" max="16384" width="10.28515625" style="23"/>
  </cols>
  <sheetData>
    <row r="1" spans="1:14" x14ac:dyDescent="0.25">
      <c r="I1" s="24"/>
    </row>
    <row r="2" spans="1:14" x14ac:dyDescent="0.25">
      <c r="I2" s="25"/>
    </row>
    <row r="3" spans="1:14" x14ac:dyDescent="0.25">
      <c r="I3" s="25"/>
    </row>
    <row r="4" spans="1:14" x14ac:dyDescent="0.25">
      <c r="M4" s="26"/>
    </row>
    <row r="5" spans="1:14" x14ac:dyDescent="0.25">
      <c r="C5" s="27" t="s">
        <v>21</v>
      </c>
      <c r="D5" s="27"/>
      <c r="E5" s="28"/>
      <c r="F5" s="28"/>
      <c r="G5" s="28"/>
      <c r="H5" s="28"/>
      <c r="I5" s="28"/>
      <c r="J5" s="28"/>
      <c r="K5" s="28"/>
      <c r="L5" s="28"/>
      <c r="M5" s="26"/>
    </row>
    <row r="6" spans="1:14" x14ac:dyDescent="0.25">
      <c r="C6" s="61" t="s">
        <v>22</v>
      </c>
      <c r="D6" s="61"/>
      <c r="E6" s="61"/>
      <c r="F6" s="61"/>
      <c r="G6" s="61"/>
      <c r="H6" s="61"/>
      <c r="I6" s="61"/>
      <c r="J6" s="61"/>
      <c r="K6" s="61"/>
      <c r="L6" s="61"/>
      <c r="M6" s="29"/>
    </row>
    <row r="7" spans="1:14" hidden="1" x14ac:dyDescent="0.25">
      <c r="C7" s="27" t="s">
        <v>23</v>
      </c>
      <c r="D7" s="27"/>
      <c r="E7" s="28"/>
      <c r="F7" s="28"/>
      <c r="G7" s="28"/>
      <c r="H7" s="28"/>
      <c r="I7" s="28"/>
      <c r="J7" s="28"/>
      <c r="K7" s="28"/>
      <c r="L7" s="28"/>
      <c r="M7" s="26"/>
    </row>
    <row r="8" spans="1:14" x14ac:dyDescent="0.25">
      <c r="C8" s="27" t="s">
        <v>24</v>
      </c>
      <c r="D8" s="27"/>
      <c r="E8" s="28"/>
      <c r="F8" s="28"/>
      <c r="G8" s="28"/>
      <c r="H8" s="28"/>
      <c r="I8" s="28"/>
      <c r="J8" s="28"/>
      <c r="K8" s="28"/>
      <c r="L8" s="28"/>
    </row>
    <row r="9" spans="1:14" x14ac:dyDescent="0.25">
      <c r="D9" s="23" t="str">
        <f>+'[25]Effects of PGA Avg. Bill'!D9</f>
        <v>UG-210755</v>
      </c>
      <c r="I9" s="30" t="s">
        <v>25</v>
      </c>
      <c r="K9" s="31" t="s">
        <v>25</v>
      </c>
    </row>
    <row r="10" spans="1:14" x14ac:dyDescent="0.25">
      <c r="D10" s="30" t="s">
        <v>26</v>
      </c>
      <c r="F10" s="30" t="s">
        <v>27</v>
      </c>
      <c r="G10" s="30" t="s">
        <v>27</v>
      </c>
      <c r="H10" s="30" t="s">
        <v>25</v>
      </c>
      <c r="I10" s="32">
        <v>45231</v>
      </c>
      <c r="K10" s="33">
        <v>45231</v>
      </c>
    </row>
    <row r="11" spans="1:14" x14ac:dyDescent="0.25">
      <c r="A11" s="34" t="s">
        <v>28</v>
      </c>
      <c r="D11" s="30" t="s">
        <v>29</v>
      </c>
      <c r="E11" s="30" t="s">
        <v>30</v>
      </c>
      <c r="F11" s="32">
        <v>44986</v>
      </c>
      <c r="G11" s="32">
        <v>44986</v>
      </c>
      <c r="H11" s="32">
        <v>45231</v>
      </c>
      <c r="I11" s="30" t="s">
        <v>31</v>
      </c>
      <c r="J11" s="30" t="s">
        <v>32</v>
      </c>
      <c r="K11" s="35" t="s">
        <v>33</v>
      </c>
      <c r="L11" s="30"/>
      <c r="N11" s="28"/>
    </row>
    <row r="12" spans="1:14" x14ac:dyDescent="0.25">
      <c r="A12" s="36" t="s">
        <v>34</v>
      </c>
      <c r="B12" s="23" t="s">
        <v>35</v>
      </c>
      <c r="C12" s="37" t="s">
        <v>36</v>
      </c>
      <c r="D12" s="37" t="s">
        <v>37</v>
      </c>
      <c r="E12" s="37" t="s">
        <v>38</v>
      </c>
      <c r="F12" s="37" t="s">
        <v>39</v>
      </c>
      <c r="G12" s="37" t="s">
        <v>40</v>
      </c>
      <c r="H12" s="37" t="s">
        <v>33</v>
      </c>
      <c r="I12" s="37" t="s">
        <v>40</v>
      </c>
      <c r="J12" s="37" t="s">
        <v>41</v>
      </c>
      <c r="K12" s="38" t="s">
        <v>42</v>
      </c>
      <c r="L12" s="30"/>
      <c r="N12" s="28"/>
    </row>
    <row r="13" spans="1:14" x14ac:dyDescent="0.25">
      <c r="A13" s="34"/>
      <c r="C13" s="30"/>
      <c r="D13" s="30"/>
      <c r="E13" s="30"/>
      <c r="F13" s="30"/>
      <c r="G13" s="30" t="s">
        <v>43</v>
      </c>
      <c r="H13" s="30"/>
      <c r="I13" s="30" t="s">
        <v>44</v>
      </c>
      <c r="K13" s="38"/>
      <c r="L13" s="30"/>
      <c r="N13" s="28"/>
    </row>
    <row r="14" spans="1:14" x14ac:dyDescent="0.25">
      <c r="C14" s="30" t="s">
        <v>45</v>
      </c>
      <c r="D14" s="30" t="s">
        <v>46</v>
      </c>
      <c r="E14" s="30" t="s">
        <v>47</v>
      </c>
      <c r="F14" s="30" t="s">
        <v>48</v>
      </c>
      <c r="G14" s="30" t="s">
        <v>49</v>
      </c>
      <c r="H14" s="30" t="s">
        <v>50</v>
      </c>
      <c r="I14" s="30" t="s">
        <v>51</v>
      </c>
      <c r="J14" s="30" t="s">
        <v>52</v>
      </c>
      <c r="K14" s="39" t="s">
        <v>53</v>
      </c>
    </row>
    <row r="15" spans="1:14" x14ac:dyDescent="0.25">
      <c r="K15" s="39"/>
    </row>
    <row r="16" spans="1:14" x14ac:dyDescent="0.25">
      <c r="A16" s="23">
        <v>1</v>
      </c>
      <c r="C16" s="23" t="s">
        <v>54</v>
      </c>
      <c r="D16" s="40">
        <f>+'[25]Effects of PGA Avg. Bill'!D16</f>
        <v>54</v>
      </c>
      <c r="E16" s="41">
        <f>+'[25]Effects of PGA Avg. Bill'!E16</f>
        <v>5</v>
      </c>
      <c r="F16" s="42">
        <v>1.3005899999999999</v>
      </c>
      <c r="G16" s="43">
        <f>+E16+(D16*F16)</f>
        <v>75.231859999999998</v>
      </c>
      <c r="H16" s="42">
        <f>+F16+'Revenue Impact'!C5</f>
        <v>1.3100299999999998</v>
      </c>
      <c r="I16" s="44">
        <f>E16+(D16*H16)</f>
        <v>75.741619999999983</v>
      </c>
      <c r="J16" s="45">
        <f>+I16-G16</f>
        <v>0.50975999999998578</v>
      </c>
      <c r="K16" s="54">
        <f>+J16/G16</f>
        <v>6.7758526773096638E-3</v>
      </c>
      <c r="L16" s="43"/>
      <c r="N16" s="63"/>
    </row>
    <row r="17" spans="1:14" x14ac:dyDescent="0.25">
      <c r="D17" s="40"/>
      <c r="E17" s="41"/>
      <c r="F17" s="42"/>
      <c r="G17" s="43"/>
      <c r="H17" s="42"/>
      <c r="I17" s="44"/>
      <c r="J17" s="45"/>
      <c r="K17" s="54"/>
    </row>
    <row r="18" spans="1:14" x14ac:dyDescent="0.25">
      <c r="A18" s="23">
        <v>2</v>
      </c>
      <c r="C18" s="23" t="s">
        <v>55</v>
      </c>
      <c r="D18" s="40">
        <f>+'[25]Effects of PGA Avg. Bill'!D18</f>
        <v>271</v>
      </c>
      <c r="E18" s="41">
        <f>+'[25]Effects of PGA Avg. Bill'!E18</f>
        <v>13</v>
      </c>
      <c r="F18" s="42">
        <v>1.25728</v>
      </c>
      <c r="G18" s="43">
        <f>+E18+(D18*F18)</f>
        <v>353.72287999999998</v>
      </c>
      <c r="H18" s="42">
        <f>+F18+'Revenue Impact'!C6</f>
        <v>1.26491</v>
      </c>
      <c r="I18" s="44">
        <f>E18+(D18*H18)</f>
        <v>355.79061000000002</v>
      </c>
      <c r="J18" s="45">
        <f>+I18-G18</f>
        <v>2.06773000000004</v>
      </c>
      <c r="K18" s="54">
        <f t="shared" ref="K18:K35" si="0">+J18/G18</f>
        <v>5.8456212954051496E-3</v>
      </c>
      <c r="L18" s="43"/>
      <c r="N18" s="63"/>
    </row>
    <row r="19" spans="1:14" x14ac:dyDescent="0.25">
      <c r="D19" s="40"/>
      <c r="E19" s="41"/>
      <c r="F19" s="42"/>
      <c r="G19" s="43"/>
      <c r="H19" s="42"/>
      <c r="J19" s="45"/>
      <c r="K19" s="54"/>
    </row>
    <row r="20" spans="1:14" x14ac:dyDescent="0.25">
      <c r="A20" s="23">
        <v>3</v>
      </c>
      <c r="C20" s="23" t="s">
        <v>56</v>
      </c>
      <c r="D20" s="40"/>
      <c r="E20" s="41">
        <f>+'[25]Effects of PGA Avg. Bill'!E20</f>
        <v>60</v>
      </c>
      <c r="F20" s="42"/>
      <c r="G20" s="43"/>
      <c r="H20" s="42"/>
      <c r="J20" s="45"/>
      <c r="K20" s="54"/>
      <c r="L20" s="47"/>
      <c r="N20" s="46"/>
    </row>
    <row r="21" spans="1:14" x14ac:dyDescent="0.25">
      <c r="A21" s="23">
        <v>4</v>
      </c>
      <c r="C21" s="23" t="s">
        <v>57</v>
      </c>
      <c r="D21" s="40"/>
      <c r="E21" s="41"/>
      <c r="F21" s="42">
        <v>1.1561900000000001</v>
      </c>
      <c r="G21" s="43">
        <f>+E20+(500*F21)</f>
        <v>638.09500000000003</v>
      </c>
      <c r="H21" s="42">
        <f>+F21+'Revenue Impact'!C7</f>
        <v>1.1609100000000001</v>
      </c>
      <c r="I21" s="43">
        <f>+E20+(500*H21)</f>
        <v>640.45500000000004</v>
      </c>
      <c r="J21" s="45"/>
      <c r="K21" s="54"/>
      <c r="L21" s="47"/>
      <c r="N21" s="63"/>
    </row>
    <row r="22" spans="1:14" x14ac:dyDescent="0.25">
      <c r="A22" s="23">
        <v>5</v>
      </c>
      <c r="C22" s="23" t="s">
        <v>58</v>
      </c>
      <c r="D22" s="40"/>
      <c r="E22" s="41"/>
      <c r="F22" s="42">
        <v>1.1168800000000001</v>
      </c>
      <c r="G22" s="43">
        <f>+(D24-500)*F22</f>
        <v>1666.3849600000001</v>
      </c>
      <c r="H22" s="42">
        <f>+F22+'Revenue Impact'!C7</f>
        <v>1.1216000000000002</v>
      </c>
      <c r="I22" s="43">
        <f>+(D24-500)*H22</f>
        <v>1673.4272000000003</v>
      </c>
      <c r="J22" s="45"/>
      <c r="K22" s="54"/>
      <c r="L22" s="47"/>
      <c r="N22" s="63"/>
    </row>
    <row r="23" spans="1:14" x14ac:dyDescent="0.25">
      <c r="A23" s="23">
        <v>6</v>
      </c>
      <c r="C23" s="23" t="s">
        <v>59</v>
      </c>
      <c r="D23" s="40"/>
      <c r="E23" s="41"/>
      <c r="F23" s="42">
        <v>1.11094</v>
      </c>
      <c r="G23" s="43"/>
      <c r="H23" s="42">
        <f>+F23+'Revenue Impact'!C7</f>
        <v>1.1156600000000001</v>
      </c>
      <c r="J23" s="45"/>
      <c r="K23" s="54"/>
      <c r="L23" s="47"/>
      <c r="N23" s="63"/>
    </row>
    <row r="24" spans="1:14" x14ac:dyDescent="0.25">
      <c r="A24" s="23">
        <v>7</v>
      </c>
      <c r="C24" s="34" t="s">
        <v>60</v>
      </c>
      <c r="D24" s="48">
        <f>+'[25]Effects of PGA Avg. Bill'!D24</f>
        <v>1992</v>
      </c>
      <c r="E24" s="41"/>
      <c r="F24" s="42"/>
      <c r="G24" s="43">
        <f>+SUM((G21:G23))</f>
        <v>2304.4799600000001</v>
      </c>
      <c r="H24" s="43"/>
      <c r="I24" s="43">
        <f>+SUM(I21:I23)</f>
        <v>2313.8822000000005</v>
      </c>
      <c r="J24" s="45">
        <f>+I24-G24</f>
        <v>9.4022400000003472</v>
      </c>
      <c r="K24" s="54">
        <f>+J24/G24</f>
        <v>4.0799834076232742E-3</v>
      </c>
      <c r="L24" s="47"/>
      <c r="N24" s="46"/>
    </row>
    <row r="25" spans="1:14" x14ac:dyDescent="0.25">
      <c r="C25" s="26"/>
      <c r="D25" s="40"/>
      <c r="E25" s="41"/>
      <c r="F25" s="42"/>
      <c r="G25" s="43"/>
      <c r="H25" s="42"/>
      <c r="J25" s="45"/>
      <c r="K25" s="54"/>
      <c r="L25" s="47"/>
      <c r="N25" s="46"/>
    </row>
    <row r="26" spans="1:14" x14ac:dyDescent="0.25">
      <c r="A26" s="23">
        <v>8</v>
      </c>
      <c r="C26" s="23" t="s">
        <v>61</v>
      </c>
      <c r="D26" s="40"/>
      <c r="E26" s="41">
        <f>+'[25]Effects of PGA Avg. Bill'!E26</f>
        <v>125</v>
      </c>
      <c r="F26" s="42"/>
      <c r="G26" s="43"/>
      <c r="H26" s="42"/>
      <c r="J26" s="45"/>
      <c r="K26" s="54"/>
      <c r="L26" s="47"/>
      <c r="N26" s="46"/>
    </row>
    <row r="27" spans="1:14" x14ac:dyDescent="0.25">
      <c r="A27" s="23">
        <v>9</v>
      </c>
      <c r="C27" s="23" t="s">
        <v>57</v>
      </c>
      <c r="D27" s="40"/>
      <c r="E27" s="41"/>
      <c r="F27" s="42">
        <v>1.0644800000000005</v>
      </c>
      <c r="G27" s="43">
        <f>+E26+(+F27*500)</f>
        <v>657.24000000000024</v>
      </c>
      <c r="H27" s="42">
        <f>+F27+'Revenue Impact'!C8</f>
        <v>1.0684800000000005</v>
      </c>
      <c r="I27" s="43">
        <f>+E26+(+H27*500)</f>
        <v>659.24000000000024</v>
      </c>
      <c r="J27" s="45"/>
      <c r="K27" s="54"/>
      <c r="N27" s="63"/>
    </row>
    <row r="28" spans="1:14" x14ac:dyDescent="0.25">
      <c r="A28" s="23">
        <v>10</v>
      </c>
      <c r="B28" s="26"/>
      <c r="C28" s="23" t="s">
        <v>58</v>
      </c>
      <c r="D28" s="40"/>
      <c r="E28" s="41"/>
      <c r="F28" s="42">
        <v>1.0257500000000004</v>
      </c>
      <c r="G28" s="43">
        <f>+F28*3500</f>
        <v>3590.1250000000014</v>
      </c>
      <c r="H28" s="42">
        <f>+F28+'Revenue Impact'!C8</f>
        <v>1.0297500000000004</v>
      </c>
      <c r="I28" s="43">
        <f>+H28*3500</f>
        <v>3604.1250000000014</v>
      </c>
      <c r="J28" s="45"/>
      <c r="K28" s="54"/>
      <c r="N28" s="63"/>
    </row>
    <row r="29" spans="1:14" x14ac:dyDescent="0.25">
      <c r="A29" s="23">
        <v>11</v>
      </c>
      <c r="B29" s="26"/>
      <c r="C29" s="23" t="s">
        <v>59</v>
      </c>
      <c r="D29" s="40"/>
      <c r="E29" s="41"/>
      <c r="F29" s="42">
        <v>0.9299400000000001</v>
      </c>
      <c r="G29" s="43">
        <f>+(+D30-(4000))*F29</f>
        <v>11753.511660000002</v>
      </c>
      <c r="H29" s="42">
        <f>+F29+'Revenue Impact'!C8</f>
        <v>0.9339400000000001</v>
      </c>
      <c r="I29" s="43">
        <f>+(+D30-(4000))*H29</f>
        <v>11804.067660000001</v>
      </c>
      <c r="J29" s="45"/>
      <c r="K29" s="54"/>
      <c r="N29" s="63"/>
    </row>
    <row r="30" spans="1:14" x14ac:dyDescent="0.25">
      <c r="A30" s="23">
        <v>12</v>
      </c>
      <c r="B30" s="26"/>
      <c r="C30" s="34" t="s">
        <v>62</v>
      </c>
      <c r="D30" s="48">
        <f>+'[25]Effects of PGA Avg. Bill'!D30</f>
        <v>16639</v>
      </c>
      <c r="E30" s="41"/>
      <c r="F30" s="42"/>
      <c r="G30" s="43">
        <f>+SUM(G27:G29)</f>
        <v>16000.876660000004</v>
      </c>
      <c r="H30" s="43"/>
      <c r="I30" s="43">
        <f>+SUM(I27:I29)</f>
        <v>16067.432660000002</v>
      </c>
      <c r="J30" s="45">
        <f>+I30-G30</f>
        <v>66.555999999998676</v>
      </c>
      <c r="K30" s="54">
        <f t="shared" si="0"/>
        <v>4.1595220945849515E-3</v>
      </c>
    </row>
    <row r="31" spans="1:14" x14ac:dyDescent="0.25">
      <c r="D31" s="48"/>
      <c r="E31" s="41"/>
      <c r="F31" s="42"/>
      <c r="G31" s="43"/>
      <c r="H31" s="42"/>
      <c r="J31" s="45"/>
      <c r="K31" s="54"/>
    </row>
    <row r="32" spans="1:14" x14ac:dyDescent="0.25">
      <c r="A32" s="23">
        <v>13</v>
      </c>
      <c r="C32" s="23" t="s">
        <v>63</v>
      </c>
      <c r="D32" s="48"/>
      <c r="E32" s="41">
        <f>+'[25]Effects of PGA Avg. Bill'!E32</f>
        <v>163</v>
      </c>
      <c r="F32" s="42"/>
      <c r="G32" s="43"/>
      <c r="H32" s="42"/>
      <c r="J32" s="45"/>
      <c r="K32" s="54"/>
    </row>
    <row r="33" spans="1:14" x14ac:dyDescent="0.25">
      <c r="A33" s="23">
        <v>14</v>
      </c>
      <c r="C33" s="23" t="s">
        <v>64</v>
      </c>
      <c r="D33" s="48"/>
      <c r="F33" s="42">
        <v>0.99782999999999999</v>
      </c>
      <c r="G33" s="43">
        <f>+E32+(D35*F33)</f>
        <v>23345.58439</v>
      </c>
      <c r="H33" s="42">
        <f>+F33+'Revenue Impact'!C9</f>
        <v>0.99924999999999997</v>
      </c>
      <c r="I33" s="43">
        <f>+E32+(D35*H33)</f>
        <v>23378.575249999998</v>
      </c>
      <c r="J33" s="45"/>
      <c r="K33" s="54"/>
      <c r="N33" s="63"/>
    </row>
    <row r="34" spans="1:14" x14ac:dyDescent="0.25">
      <c r="A34" s="23">
        <v>15</v>
      </c>
      <c r="C34" s="23" t="s">
        <v>65</v>
      </c>
      <c r="D34" s="48"/>
      <c r="F34" s="42">
        <v>0.93245999999999996</v>
      </c>
      <c r="G34" s="43"/>
      <c r="H34" s="42">
        <f>+F34+'Revenue Impact'!C9</f>
        <v>0.93387999999999993</v>
      </c>
      <c r="J34" s="45"/>
      <c r="K34" s="54"/>
      <c r="N34" s="63"/>
    </row>
    <row r="35" spans="1:14" x14ac:dyDescent="0.25">
      <c r="A35" s="23">
        <v>16</v>
      </c>
      <c r="C35" s="34" t="s">
        <v>66</v>
      </c>
      <c r="D35" s="48">
        <f>+'[25]Effects of PGA Avg. Bill'!D35</f>
        <v>23233</v>
      </c>
      <c r="G35" s="49">
        <f>+G33+G34</f>
        <v>23345.58439</v>
      </c>
      <c r="H35" s="43"/>
      <c r="I35" s="43">
        <f>+I33+I34</f>
        <v>23378.575249999998</v>
      </c>
      <c r="J35" s="45">
        <f>+I35-G35</f>
        <v>32.990859999998065</v>
      </c>
      <c r="K35" s="54">
        <f t="shared" si="0"/>
        <v>1.4131520311879444E-3</v>
      </c>
    </row>
    <row r="36" spans="1:14" x14ac:dyDescent="0.25">
      <c r="K36" s="55"/>
    </row>
    <row r="37" spans="1:14" x14ac:dyDescent="0.25">
      <c r="A37" s="23">
        <v>17</v>
      </c>
      <c r="C37" s="23" t="s">
        <v>67</v>
      </c>
      <c r="E37" s="41">
        <v>625</v>
      </c>
      <c r="F37" s="42"/>
      <c r="J37" s="45"/>
      <c r="K37" s="54"/>
    </row>
    <row r="38" spans="1:14" x14ac:dyDescent="0.25">
      <c r="A38" s="23">
        <v>18</v>
      </c>
      <c r="C38" s="23" t="s">
        <v>68</v>
      </c>
      <c r="E38" s="50"/>
      <c r="F38" s="42">
        <v>6.5460000000000004E-2</v>
      </c>
      <c r="G38" s="43">
        <f>+E37+(F38*100000)</f>
        <v>7171</v>
      </c>
      <c r="H38" s="42">
        <f>+F38+'Revenue Impact'!C10</f>
        <v>6.6320000000000004E-2</v>
      </c>
      <c r="I38" s="43">
        <f>+E37+(H38*100000)</f>
        <v>7257</v>
      </c>
      <c r="J38" s="45"/>
      <c r="K38" s="54"/>
      <c r="N38" s="63"/>
    </row>
    <row r="39" spans="1:14" x14ac:dyDescent="0.25">
      <c r="A39" s="23">
        <v>19</v>
      </c>
      <c r="C39" s="23" t="s">
        <v>69</v>
      </c>
      <c r="F39" s="42">
        <v>2.6249999999999999E-2</v>
      </c>
      <c r="G39" s="43">
        <f>+(+D42-(100000))*F39</f>
        <v>4879.3762500000003</v>
      </c>
      <c r="H39" s="42">
        <f>+F39+'Revenue Impact'!C10</f>
        <v>2.7109999999999999E-2</v>
      </c>
      <c r="I39" s="43">
        <f>+(+D42-(100000))*H39</f>
        <v>5039.2339099999999</v>
      </c>
      <c r="J39" s="45"/>
      <c r="K39" s="54"/>
      <c r="N39" s="63"/>
    </row>
    <row r="40" spans="1:14" x14ac:dyDescent="0.25">
      <c r="A40" s="23">
        <v>20</v>
      </c>
      <c r="C40" s="23" t="s">
        <v>69</v>
      </c>
      <c r="F40" s="42">
        <v>1.7420000000000001E-2</v>
      </c>
      <c r="H40" s="42">
        <f>+F40+'Revenue Impact'!C10</f>
        <v>1.8280000000000001E-2</v>
      </c>
      <c r="J40" s="45"/>
      <c r="K40" s="54"/>
      <c r="N40" s="63"/>
    </row>
    <row r="41" spans="1:14" x14ac:dyDescent="0.25">
      <c r="A41" s="23">
        <v>21</v>
      </c>
      <c r="C41" s="23" t="s">
        <v>70</v>
      </c>
      <c r="F41" s="42">
        <v>1.0240000000000001E-2</v>
      </c>
      <c r="H41" s="42">
        <f>+F41+'Revenue Impact'!C10</f>
        <v>1.11E-2</v>
      </c>
      <c r="J41" s="45"/>
      <c r="K41" s="54"/>
      <c r="N41" s="63"/>
    </row>
    <row r="42" spans="1:14" x14ac:dyDescent="0.25">
      <c r="A42" s="23">
        <v>22</v>
      </c>
      <c r="C42" s="34" t="s">
        <v>71</v>
      </c>
      <c r="D42" s="48">
        <v>285881</v>
      </c>
      <c r="G42" s="51">
        <f>+SUM(G38:G41)</f>
        <v>12050.376250000001</v>
      </c>
      <c r="H42" s="51"/>
      <c r="I42" s="51">
        <f>+SUM(I38:I41)</f>
        <v>12296.233909999999</v>
      </c>
      <c r="J42" s="45">
        <f t="shared" ref="J42" si="1">+I42-G42</f>
        <v>245.85765999999785</v>
      </c>
      <c r="K42" s="56">
        <f t="shared" ref="K42" si="2">+J42/G42</f>
        <v>2.0402488262555106E-2</v>
      </c>
    </row>
    <row r="47" spans="1:14" ht="15.75" customHeight="1" x14ac:dyDescent="0.25">
      <c r="A47" s="23">
        <v>23</v>
      </c>
      <c r="C47" s="62"/>
      <c r="D47" s="62"/>
      <c r="N47" s="46"/>
    </row>
    <row r="48" spans="1:14" x14ac:dyDescent="0.25">
      <c r="C48" s="62"/>
      <c r="D48" s="62"/>
    </row>
  </sheetData>
  <mergeCells count="2">
    <mergeCell ref="C6:L6"/>
    <mergeCell ref="C47:D48"/>
  </mergeCells>
  <pageMargins left="0.7" right="0.7" top="0.75" bottom="0.75" header="0.3" footer="0.3"/>
  <pageSetup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2023-09-15T07:00:00+00:00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230754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206DFB28FDE945931BDBAB3CB4D0F2" ma:contentTypeVersion="24" ma:contentTypeDescription="" ma:contentTypeScope="" ma:versionID="d015d9ac353a7c75ac37799a0c4081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435FA4-EACB-48DF-922D-F23D55D7E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903CB9-8131-4E6A-AA40-750337D832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BD6D29E-AC0D-4424-A6AA-18EC2D7BC2D8}"/>
</file>

<file path=customXml/itemProps4.xml><?xml version="1.0" encoding="utf-8"?>
<ds:datastoreItem xmlns:ds="http://schemas.openxmlformats.org/officeDocument/2006/customXml" ds:itemID="{194F792D-4C1B-43E6-944A-D20FC84E5F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Revenue Impact</vt:lpstr>
      <vt:lpstr>Effects of WEAF Avg. Bill</vt:lpstr>
      <vt:lpstr>'Effects of WEAF Avg. Bill'!Print_Area</vt:lpstr>
    </vt:vector>
  </TitlesOfParts>
  <Manager/>
  <Company>MDU 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michael.parvinen</dc:creator>
  <cp:keywords/>
  <dc:description/>
  <cp:lastModifiedBy>Mickelson, Christopher</cp:lastModifiedBy>
  <cp:revision/>
  <dcterms:created xsi:type="dcterms:W3CDTF">2013-10-17T23:39:08Z</dcterms:created>
  <dcterms:modified xsi:type="dcterms:W3CDTF">2023-08-21T22:40:16Z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0x0101006E56B4D1795A2E4DB2F0B01679ED314A00CF206DFB28FDE945931BDBAB3CB4D0F2</vt:lpwstr>
  </property>
  <property fmtid="{D5CDD505-2E9C-101B-9397-08002B2CF9AE}" pid="3" name="_docset_NoMedatataSyncRequired">
    <vt:lpwstr>False</vt:lpwstr>
  </property>
</Properties>
</file>